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03 VIC\ADMON CHNT\"/>
    </mc:Choice>
  </mc:AlternateContent>
  <xr:revisionPtr revIDLastSave="0" documentId="13_ncr:1_{12AA1C59-64C2-49A4-9018-E6DC9C31109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WS" sheetId="1" r:id="rId1"/>
    <sheet name="CTAS_PAGOS" sheetId="2" r:id="rId2"/>
    <sheet name="CATEGORIAS" sheetId="3" r:id="rId3"/>
    <sheet name="PRESUPUESTO" sheetId="4" r:id="rId4"/>
    <sheet name="DIARIO_2023" sheetId="5" r:id="rId5"/>
    <sheet name="RESUMEN" sheetId="6" r:id="rId6"/>
    <sheet name="DDD" sheetId="17" r:id="rId7"/>
    <sheet name="CXP" sheetId="7" r:id="rId8"/>
    <sheet name="DOC" sheetId="8" r:id="rId9"/>
    <sheet name="EXP_VIC" sheetId="9" r:id="rId10"/>
    <sheet name="CTRL-PESO" sheetId="10" r:id="rId11"/>
    <sheet name="GYM" sheetId="11" r:id="rId12"/>
    <sheet name="EXP_AUTO" sheetId="12" r:id="rId13"/>
    <sheet name="ACTIVER" sheetId="13" r:id="rId14"/>
    <sheet name="TERTIUS" sheetId="14" r:id="rId15"/>
    <sheet name="VACACIONES" sheetId="15" r:id="rId16"/>
    <sheet name="CAPTURA" sheetId="16" r:id="rId17"/>
    <sheet name="AFORE" sheetId="18" r:id="rId18"/>
  </sheets>
  <definedNames>
    <definedName name="_xlnm._FilterDatabase" localSheetId="10" hidden="1">'CTRL-PESO'!$B$6:$G$53</definedName>
    <definedName name="_xlnm._FilterDatabase" localSheetId="3" hidden="1">PRESUPUESTO!$B$6:$N$124</definedName>
    <definedName name="_xlnm._FilterDatabase" localSheetId="0" hidden="1">PWS!$B$6:$H$98</definedName>
    <definedName name="_xlnm._FilterDatabase" localSheetId="14" hidden="1">TERTIUS!$B$6:$O$121</definedName>
    <definedName name="_xlnm.Print_Area" localSheetId="6">DDD!$B$4:$D$22</definedName>
    <definedName name="AUTOMOVIL">CATEGORIAS!$B$8:$B$13</definedName>
    <definedName name="BANCOS" localSheetId="13">CATEGORIAS!$J$8:$J$22</definedName>
    <definedName name="BANCOS" localSheetId="17">CATEGORIAS!$J$8:$J$22</definedName>
    <definedName name="BANCOS" localSheetId="1">CATEGORIAS!$J$8:$J$22</definedName>
    <definedName name="BANCOS" localSheetId="10">CATEGORIAS!$J$8:$J$22</definedName>
    <definedName name="BANCOS" localSheetId="8">CATEGORIAS!$J$8:$J$22</definedName>
    <definedName name="BANCOS" localSheetId="12">CATEGORIAS!$J$8:$J$22</definedName>
    <definedName name="BANCOS" localSheetId="9">CATEGORIAS!$J$8:$J$22</definedName>
    <definedName name="BANCOS" localSheetId="11">CATEGORIAS!$J$8:$J$22</definedName>
    <definedName name="BANCOS" localSheetId="0">CATEGORIAS!$J$8:$J$22</definedName>
    <definedName name="BANCOS" localSheetId="14">CATEGORIAS!$J$8:$J$22</definedName>
    <definedName name="BANCOS" localSheetId="15">CATEGORIAS!$J$8:$J$22</definedName>
    <definedName name="BANCOS">CATEGORIAS!$C$8:$C$18</definedName>
    <definedName name="CAPACITACION">CATEGORIAS!$D$8:$D$9</definedName>
    <definedName name="CASA">CATEGORIAS!$E$8:$E$11</definedName>
    <definedName name="CATEGORIA" localSheetId="13">CATEGORIAS!$B$6:$J$6</definedName>
    <definedName name="CATEGORIA" localSheetId="17">CATEGORIAS!$B$6:$J$6</definedName>
    <definedName name="CATEGORIA" localSheetId="1">CATEGORIAS!$B$6:$J$6</definedName>
    <definedName name="CATEGORIA" localSheetId="10">CATEGORIAS!$B$6:$J$6</definedName>
    <definedName name="CATEGORIA" localSheetId="6">CATEGORIAS!$B$6:$K$6</definedName>
    <definedName name="CATEGORIA" localSheetId="8">CATEGORIAS!$B$6:$J$6</definedName>
    <definedName name="CATEGORIA" localSheetId="12">CATEGORIAS!$B$6:$J$6</definedName>
    <definedName name="CATEGORIA" localSheetId="9">CATEGORIAS!$B$6:$J$6</definedName>
    <definedName name="CATEGORIA" localSheetId="11">CATEGORIAS!$B$6:$J$6</definedName>
    <definedName name="CATEGORIA" localSheetId="0">CATEGORIAS!$B$6:$J$6</definedName>
    <definedName name="CATEGORIA" localSheetId="14">CATEGORIAS!$B$6:$J$6</definedName>
    <definedName name="CATEGORIA" localSheetId="15">CATEGORIAS!$B$6:$J$6</definedName>
    <definedName name="CATEGORIA">CATEGORIAS!$B$6:$L$6</definedName>
    <definedName name="CUE_CON">CATEGORIAS!$L$8:$L$18</definedName>
    <definedName name="EXTRAS">CATEGORIAS!$F$8:$F$13</definedName>
    <definedName name="INGRESOS">CATEGORIAS!$G$8:$G$13</definedName>
    <definedName name="OCIO">CATEGORIAS!$H$8:$H$10</definedName>
    <definedName name="PERSONALES">CATEGORIAS!$I$8:$I$9</definedName>
    <definedName name="SEMANAL">CATEGORIAS!$J$8:$J$10</definedName>
    <definedName name="SERVICIOS">CATEGORIAS!$K$8:$K$26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SomRGLTPUmIpcmW+uKqSiJtv97zCBHNX/8oPClPQgoA="/>
    </ext>
  </extLst>
</workbook>
</file>

<file path=xl/calcChain.xml><?xml version="1.0" encoding="utf-8"?>
<calcChain xmlns="http://schemas.openxmlformats.org/spreadsheetml/2006/main">
  <c r="D5" i="16" l="1"/>
  <c r="D5" i="6"/>
  <c r="E5" i="5"/>
  <c r="D1341" i="5"/>
  <c r="D1340" i="5"/>
  <c r="D1339" i="5"/>
  <c r="D1338" i="5"/>
  <c r="D1337" i="5"/>
  <c r="D1336" i="5"/>
  <c r="D1335" i="5"/>
  <c r="D1334" i="5"/>
  <c r="D1333" i="5" l="1"/>
  <c r="D1332" i="5"/>
  <c r="D1331" i="5"/>
  <c r="D1330" i="5"/>
  <c r="D1329" i="5"/>
  <c r="D1328" i="5"/>
  <c r="Q6" i="6"/>
  <c r="E18" i="6"/>
  <c r="D1326" i="5"/>
  <c r="D1323" i="5"/>
  <c r="D1321" i="5"/>
  <c r="D1316" i="5"/>
  <c r="D1315" i="5"/>
  <c r="D1327" i="5"/>
  <c r="D1325" i="5"/>
  <c r="D1324" i="5"/>
  <c r="D1320" i="5"/>
  <c r="D1319" i="5"/>
  <c r="D1318" i="5"/>
  <c r="D1322" i="5"/>
  <c r="D1189" i="5"/>
  <c r="D1313" i="5"/>
  <c r="D1317" i="5"/>
  <c r="D1314" i="5"/>
  <c r="B6" i="17"/>
  <c r="D1310" i="5"/>
  <c r="D1312" i="5"/>
  <c r="D1311" i="5"/>
  <c r="D1309" i="5"/>
  <c r="D1308" i="5"/>
  <c r="D1307" i="5"/>
  <c r="D1306" i="5"/>
  <c r="D1305" i="5"/>
  <c r="D1304" i="5"/>
  <c r="D1303" i="5"/>
  <c r="D1300" i="5"/>
  <c r="D1299" i="5"/>
  <c r="D1296" i="5"/>
  <c r="D1302" i="5"/>
  <c r="D1298" i="5"/>
  <c r="D1297" i="5"/>
  <c r="D1301" i="5"/>
  <c r="K1295" i="5"/>
  <c r="D1295" i="5"/>
  <c r="D1293" i="5"/>
  <c r="D1292" i="5"/>
  <c r="D1294" i="5"/>
  <c r="D1291" i="5"/>
  <c r="D1274" i="5" l="1"/>
  <c r="D1290" i="5"/>
  <c r="D1288" i="5"/>
  <c r="D1286" i="5"/>
  <c r="D1287" i="5" l="1"/>
  <c r="D1289" i="5"/>
  <c r="D1280" i="5"/>
  <c r="D1283" i="5"/>
  <c r="D1284" i="5" l="1"/>
  <c r="D1285" i="5"/>
  <c r="D1281" i="5"/>
  <c r="D1282" i="5"/>
  <c r="D1231" i="5"/>
  <c r="D1230" i="5"/>
  <c r="Q5" i="6"/>
  <c r="K1273" i="5"/>
  <c r="D1269" i="5"/>
  <c r="D1270" i="5"/>
  <c r="D1279" i="5"/>
  <c r="D1278" i="5"/>
  <c r="D1277" i="5"/>
  <c r="D1276" i="5"/>
  <c r="D1275" i="5"/>
  <c r="D1273" i="5"/>
  <c r="D1272" i="5"/>
  <c r="D1271" i="5"/>
  <c r="D1267" i="5"/>
  <c r="D1268" i="5"/>
  <c r="D1266" i="5"/>
  <c r="D1265" i="5"/>
  <c r="D1264" i="5"/>
  <c r="D1262" i="5"/>
  <c r="D1261" i="5"/>
  <c r="D1260" i="5" l="1"/>
  <c r="D1259" i="5"/>
  <c r="D1263" i="5"/>
  <c r="D1242" i="5"/>
  <c r="D1255" i="5"/>
  <c r="Q4" i="6"/>
  <c r="D1258" i="5"/>
  <c r="D1253" i="5"/>
  <c r="D1254" i="5"/>
  <c r="D1252" i="5"/>
  <c r="D1251" i="5"/>
  <c r="D1257" i="5" l="1"/>
  <c r="D1256" i="5"/>
  <c r="D1250" i="5"/>
  <c r="D1249" i="5"/>
  <c r="D1248" i="5"/>
  <c r="D1246" i="5"/>
  <c r="D1241" i="5"/>
  <c r="D1235" i="5" l="1"/>
  <c r="D1237" i="5"/>
  <c r="D1238" i="5"/>
  <c r="D1243" i="5"/>
  <c r="D1236" i="5"/>
  <c r="D1247" i="5" l="1"/>
  <c r="D1245" i="5"/>
  <c r="D1239" i="5"/>
  <c r="D1240" i="5"/>
  <c r="D1244" i="5"/>
  <c r="D1234" i="5" l="1"/>
  <c r="D1233" i="5"/>
  <c r="D1232" i="5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175" i="10"/>
  <c r="D1229" i="5"/>
  <c r="D1228" i="5"/>
  <c r="K1207" i="5"/>
  <c r="D1212" i="5"/>
  <c r="D1217" i="5"/>
  <c r="D1214" i="5"/>
  <c r="D1216" i="5"/>
  <c r="D1227" i="5"/>
  <c r="D1226" i="5"/>
  <c r="D1225" i="5"/>
  <c r="D1224" i="5"/>
  <c r="D1223" i="5"/>
  <c r="D1222" i="5"/>
  <c r="D1221" i="5"/>
  <c r="D1215" i="5"/>
  <c r="D1213" i="5"/>
  <c r="D1218" i="5"/>
  <c r="D1220" i="5" l="1"/>
  <c r="D1219" i="5"/>
  <c r="D1211" i="5"/>
  <c r="D1209" i="5"/>
  <c r="G18" i="18"/>
  <c r="F18" i="18"/>
  <c r="E18" i="18"/>
  <c r="G15" i="18"/>
  <c r="H15" i="18" s="1"/>
  <c r="E15" i="18"/>
  <c r="G12" i="18"/>
  <c r="E13" i="18"/>
  <c r="G13" i="18" s="1"/>
  <c r="F9" i="18"/>
  <c r="E9" i="18"/>
  <c r="G10" i="18"/>
  <c r="G11" i="18"/>
  <c r="H12" i="18" s="1"/>
  <c r="G8" i="18"/>
  <c r="H8" i="18" s="1"/>
  <c r="G7" i="18"/>
  <c r="B4" i="18"/>
  <c r="Q3" i="6"/>
  <c r="D1204" i="5"/>
  <c r="D1205" i="5"/>
  <c r="D1210" i="5"/>
  <c r="D1207" i="5"/>
  <c r="D1208" i="5"/>
  <c r="D1206" i="5"/>
  <c r="D1203" i="5"/>
  <c r="D1202" i="5"/>
  <c r="D1201" i="5"/>
  <c r="D1200" i="5"/>
  <c r="D1199" i="5"/>
  <c r="D1198" i="5"/>
  <c r="D1197" i="5"/>
  <c r="D1196" i="5"/>
  <c r="D1195" i="5"/>
  <c r="H13" i="18" l="1"/>
  <c r="H11" i="18"/>
  <c r="G9" i="18"/>
  <c r="H9" i="18" s="1"/>
  <c r="D1191" i="5"/>
  <c r="D1190" i="5"/>
  <c r="K1194" i="5"/>
  <c r="D1194" i="5"/>
  <c r="D1193" i="5"/>
  <c r="D1192" i="5"/>
  <c r="D1185" i="5"/>
  <c r="D1188" i="5"/>
  <c r="D1186" i="5"/>
  <c r="D1187" i="5"/>
  <c r="D1180" i="5"/>
  <c r="D1181" i="5"/>
  <c r="D1182" i="5"/>
  <c r="D1183" i="5"/>
  <c r="D1184" i="5"/>
  <c r="D1169" i="5"/>
  <c r="D1099" i="5"/>
  <c r="D1178" i="5"/>
  <c r="D1177" i="5"/>
  <c r="D1179" i="5"/>
  <c r="K1176" i="5"/>
  <c r="D1176" i="5"/>
  <c r="D1175" i="5"/>
  <c r="D1174" i="5"/>
  <c r="D1173" i="5"/>
  <c r="D1172" i="5"/>
  <c r="D1171" i="5"/>
  <c r="D1170" i="5"/>
  <c r="K1168" i="5"/>
  <c r="D1168" i="5"/>
  <c r="D1167" i="5"/>
  <c r="D1166" i="5"/>
  <c r="D1165" i="5"/>
  <c r="D1164" i="5"/>
  <c r="D1162" i="5"/>
  <c r="D1163" i="5"/>
  <c r="Q18" i="6"/>
  <c r="J98" i="4"/>
  <c r="J96" i="4"/>
  <c r="J97" i="4"/>
  <c r="D1146" i="5"/>
  <c r="D1161" i="5"/>
  <c r="D1160" i="5"/>
  <c r="D1150" i="5"/>
  <c r="D1154" i="5"/>
  <c r="D1159" i="5"/>
  <c r="D1123" i="5"/>
  <c r="D1131" i="5"/>
  <c r="D1155" i="5"/>
  <c r="D1148" i="5"/>
  <c r="D1147" i="5"/>
  <c r="D1151" i="5"/>
  <c r="D1122" i="5"/>
  <c r="D1141" i="5"/>
  <c r="D1156" i="5"/>
  <c r="D1158" i="5"/>
  <c r="D1157" i="5"/>
  <c r="D1152" i="5"/>
  <c r="D1098" i="5"/>
  <c r="D1149" i="5"/>
  <c r="D1153" i="5"/>
  <c r="D1138" i="5"/>
  <c r="D1137" i="5"/>
  <c r="D1136" i="5"/>
  <c r="D1139" i="5"/>
  <c r="D1140" i="5"/>
  <c r="D1145" i="5"/>
  <c r="D1144" i="5"/>
  <c r="D1143" i="5"/>
  <c r="D1142" i="5"/>
  <c r="D1135" i="5"/>
  <c r="D1134" i="5"/>
  <c r="D1133" i="5"/>
  <c r="D1132" i="5"/>
  <c r="H10" i="18" l="1"/>
  <c r="D1129" i="5"/>
  <c r="D1130" i="5" l="1"/>
  <c r="D1128" i="5"/>
  <c r="D1127" i="5"/>
  <c r="D1126" i="5"/>
  <c r="D1125" i="5"/>
  <c r="D1124" i="5"/>
  <c r="D1115" i="5"/>
  <c r="D1119" i="5"/>
  <c r="D1118" i="5"/>
  <c r="D1116" i="5"/>
  <c r="D1117" i="5"/>
  <c r="D1120" i="5"/>
  <c r="D1121" i="5"/>
  <c r="Q17" i="6"/>
  <c r="D1113" i="5"/>
  <c r="D10" i="17"/>
  <c r="D1104" i="5"/>
  <c r="D1114" i="5"/>
  <c r="D1112" i="5"/>
  <c r="D1111" i="5"/>
  <c r="D1110" i="5"/>
  <c r="D1109" i="5"/>
  <c r="D1108" i="5"/>
  <c r="D1107" i="5"/>
  <c r="D1106" i="5"/>
  <c r="D1105" i="5"/>
  <c r="D1100" i="5"/>
  <c r="D1102" i="5"/>
  <c r="D1101" i="5"/>
  <c r="D1103" i="5"/>
  <c r="D1096" i="5"/>
  <c r="D1097" i="5"/>
  <c r="D1093" i="5"/>
  <c r="D1092" i="5"/>
  <c r="D1095" i="5"/>
  <c r="D1094" i="5"/>
  <c r="D1091" i="5"/>
  <c r="D1090" i="5"/>
  <c r="Q16" i="6"/>
  <c r="D1088" i="5"/>
  <c r="D1087" i="5"/>
  <c r="D1086" i="5"/>
  <c r="D1089" i="5"/>
  <c r="D1082" i="5"/>
  <c r="D1081" i="5"/>
  <c r="D1085" i="5"/>
  <c r="D1084" i="5"/>
  <c r="D1083" i="5"/>
  <c r="D1080" i="5"/>
  <c r="D1079" i="5"/>
  <c r="D1078" i="5"/>
  <c r="D18" i="17"/>
  <c r="D17" i="17"/>
  <c r="D16" i="17"/>
  <c r="D15" i="17"/>
  <c r="D14" i="17"/>
  <c r="D13" i="17"/>
  <c r="D12" i="17"/>
  <c r="D11" i="17"/>
  <c r="D9" i="17"/>
  <c r="D8" i="17"/>
  <c r="D20" i="17" l="1"/>
  <c r="D1077" i="5"/>
  <c r="D1076" i="5" l="1"/>
  <c r="D1073" i="5"/>
  <c r="D1075" i="5"/>
  <c r="D1074" i="5"/>
  <c r="Q15" i="6"/>
  <c r="D1068" i="5"/>
  <c r="K1069" i="5"/>
  <c r="D1066" i="5"/>
  <c r="D1067" i="5"/>
  <c r="O91" i="4"/>
  <c r="O90" i="4"/>
  <c r="D1069" i="5"/>
  <c r="D1072" i="5"/>
  <c r="D1070" i="5"/>
  <c r="D1071" i="5"/>
  <c r="J991" i="5"/>
  <c r="D991" i="5"/>
  <c r="D992" i="5"/>
  <c r="D1061" i="5"/>
  <c r="D1060" i="5"/>
  <c r="D1039" i="5"/>
  <c r="D1038" i="5"/>
  <c r="D1065" i="5"/>
  <c r="D1064" i="5"/>
  <c r="D1063" i="5"/>
  <c r="D1062" i="5"/>
  <c r="D1059" i="5"/>
  <c r="D1058" i="5"/>
  <c r="D1057" i="5"/>
  <c r="D1052" i="5" l="1"/>
  <c r="D1053" i="5"/>
  <c r="D1055" i="5"/>
  <c r="D1054" i="5"/>
  <c r="D1056" i="5"/>
  <c r="D1051" i="5"/>
  <c r="D1050" i="5"/>
  <c r="D1049" i="5"/>
  <c r="Q14" i="6"/>
  <c r="O95" i="4"/>
  <c r="D1046" i="5"/>
  <c r="K1047" i="5"/>
  <c r="D1047" i="5"/>
  <c r="D1048" i="5" l="1"/>
  <c r="D1044" i="5"/>
  <c r="D1045" i="5"/>
  <c r="D1019" i="5"/>
  <c r="D1042" i="5"/>
  <c r="D1043" i="5"/>
  <c r="D1031" i="5" l="1"/>
  <c r="D1035" i="5"/>
  <c r="D1034" i="5"/>
  <c r="D1041" i="5"/>
  <c r="D1040" i="5"/>
  <c r="D1033" i="5"/>
  <c r="D1032" i="5"/>
  <c r="D1037" i="5" l="1"/>
  <c r="D1036" i="5"/>
  <c r="H73" i="13"/>
  <c r="H74" i="13"/>
  <c r="F74" i="13"/>
  <c r="H72" i="13"/>
  <c r="D1029" i="5"/>
  <c r="D1030" i="5"/>
  <c r="M63" i="14"/>
  <c r="D1026" i="5"/>
  <c r="D1027" i="5"/>
  <c r="D1028" i="5"/>
  <c r="D1022" i="5"/>
  <c r="D1021" i="5"/>
  <c r="F62" i="14"/>
  <c r="O61" i="14"/>
  <c r="F61" i="14"/>
  <c r="Q13" i="6"/>
  <c r="D1025" i="5"/>
  <c r="D1020" i="5"/>
  <c r="D1023" i="5"/>
  <c r="D1024" i="5"/>
  <c r="D1018" i="5" l="1"/>
  <c r="D1017" i="5"/>
  <c r="D1016" i="5"/>
  <c r="D1015" i="5"/>
  <c r="D1012" i="5"/>
  <c r="D1014" i="5"/>
  <c r="D1013" i="5"/>
  <c r="K1011" i="5"/>
  <c r="D1011" i="5"/>
  <c r="D1008" i="5"/>
  <c r="D1010" i="5"/>
  <c r="D1007" i="5"/>
  <c r="D1009" i="5"/>
  <c r="Q12" i="6"/>
  <c r="D1006" i="5"/>
  <c r="D1005" i="5"/>
  <c r="D998" i="5"/>
  <c r="D1004" i="5"/>
  <c r="D1003" i="5"/>
  <c r="D1002" i="5"/>
  <c r="D1000" i="5"/>
  <c r="D999" i="5"/>
  <c r="D995" i="5"/>
  <c r="D1001" i="5"/>
  <c r="D994" i="5"/>
  <c r="D997" i="5"/>
  <c r="D990" i="5"/>
  <c r="D984" i="5"/>
  <c r="D985" i="5"/>
  <c r="D993" i="5"/>
  <c r="D996" i="5"/>
  <c r="D989" i="5"/>
  <c r="D988" i="5"/>
  <c r="D987" i="5"/>
  <c r="D986" i="5"/>
  <c r="D983" i="5"/>
  <c r="D982" i="5"/>
  <c r="D981" i="5"/>
  <c r="D980" i="5"/>
  <c r="D979" i="5"/>
  <c r="D966" i="5" l="1"/>
  <c r="D978" i="5"/>
  <c r="D977" i="5"/>
  <c r="D973" i="5"/>
  <c r="D976" i="5"/>
  <c r="Q11" i="6"/>
  <c r="D975" i="5"/>
  <c r="D956" i="5" l="1"/>
  <c r="K956" i="5"/>
  <c r="D953" i="5"/>
  <c r="D974" i="5"/>
  <c r="D972" i="5"/>
  <c r="D965" i="5"/>
  <c r="D967" i="5"/>
  <c r="D964" i="5"/>
  <c r="D971" i="5"/>
  <c r="D970" i="5"/>
  <c r="D969" i="5"/>
  <c r="D968" i="5"/>
  <c r="D955" i="5"/>
  <c r="D957" i="5"/>
  <c r="D959" i="5"/>
  <c r="D960" i="5"/>
  <c r="D958" i="5"/>
  <c r="D961" i="5"/>
  <c r="D963" i="5"/>
  <c r="D962" i="5"/>
  <c r="D952" i="5"/>
  <c r="D954" i="5"/>
  <c r="D951" i="5"/>
  <c r="D950" i="5"/>
  <c r="D949" i="5"/>
  <c r="D948" i="5"/>
  <c r="D946" i="5"/>
  <c r="D947" i="5"/>
  <c r="D945" i="5"/>
  <c r="D944" i="5"/>
  <c r="Q10" i="6"/>
  <c r="D943" i="5"/>
  <c r="D940" i="5"/>
  <c r="D939" i="5"/>
  <c r="D942" i="5"/>
  <c r="D941" i="5"/>
  <c r="D938" i="5"/>
  <c r="D937" i="5"/>
  <c r="D934" i="5"/>
  <c r="D936" i="5"/>
  <c r="D935" i="5"/>
  <c r="D927" i="5"/>
  <c r="D933" i="5"/>
  <c r="D930" i="5"/>
  <c r="D924" i="5"/>
  <c r="D925" i="5"/>
  <c r="D926" i="5"/>
  <c r="D929" i="5"/>
  <c r="D932" i="5"/>
  <c r="D931" i="5"/>
  <c r="D928" i="5"/>
  <c r="D923" i="5"/>
  <c r="M60" i="14" l="1"/>
  <c r="D919" i="5"/>
  <c r="D922" i="5"/>
  <c r="D921" i="5"/>
  <c r="D918" i="5"/>
  <c r="D920" i="5"/>
  <c r="D912" i="5"/>
  <c r="D910" i="5"/>
  <c r="D884" i="5"/>
  <c r="D885" i="5"/>
  <c r="D908" i="5"/>
  <c r="D909" i="5"/>
  <c r="D906" i="5"/>
  <c r="D907" i="5"/>
  <c r="D911" i="5"/>
  <c r="D915" i="5"/>
  <c r="D916" i="5"/>
  <c r="D917" i="5"/>
  <c r="D914" i="5"/>
  <c r="D913" i="5"/>
  <c r="D905" i="5"/>
  <c r="Q9" i="6"/>
  <c r="D904" i="5"/>
  <c r="D898" i="5"/>
  <c r="D902" i="5"/>
  <c r="D848" i="5"/>
  <c r="D847" i="5"/>
  <c r="D900" i="5"/>
  <c r="D901" i="5"/>
  <c r="D899" i="5"/>
  <c r="D903" i="5"/>
  <c r="D897" i="5"/>
  <c r="D896" i="5"/>
  <c r="D895" i="5"/>
  <c r="D894" i="5"/>
  <c r="D893" i="5"/>
  <c r="D892" i="5"/>
  <c r="D891" i="5"/>
  <c r="D890" i="5"/>
  <c r="D888" i="5"/>
  <c r="D887" i="5"/>
  <c r="D886" i="5"/>
  <c r="D530" i="5"/>
  <c r="D675" i="5"/>
  <c r="D825" i="5"/>
  <c r="D889" i="5"/>
  <c r="D883" i="5"/>
  <c r="D880" i="5"/>
  <c r="D879" i="5"/>
  <c r="D881" i="5"/>
  <c r="D882" i="5"/>
  <c r="Q8" i="6"/>
  <c r="D878" i="5"/>
  <c r="D877" i="5"/>
  <c r="D864" i="5"/>
  <c r="D868" i="5"/>
  <c r="D867" i="5"/>
  <c r="D863" i="5"/>
  <c r="D849" i="5"/>
  <c r="D866" i="5"/>
  <c r="D861" i="5"/>
  <c r="D862" i="5"/>
  <c r="D865" i="5"/>
  <c r="D875" i="5"/>
  <c r="D874" i="5"/>
  <c r="D873" i="5"/>
  <c r="D869" i="5"/>
  <c r="D871" i="5"/>
  <c r="D870" i="5"/>
  <c r="D876" i="5"/>
  <c r="D872" i="5"/>
  <c r="D860" i="5"/>
  <c r="D859" i="5"/>
  <c r="D858" i="5"/>
  <c r="D857" i="5"/>
  <c r="D856" i="5"/>
  <c r="D855" i="5"/>
  <c r="D854" i="5"/>
  <c r="D853" i="5"/>
  <c r="D852" i="5"/>
  <c r="D851" i="5"/>
  <c r="D850" i="5"/>
  <c r="D846" i="5"/>
  <c r="D845" i="5" l="1"/>
  <c r="I843" i="5"/>
  <c r="I840" i="5"/>
  <c r="Q7" i="6"/>
  <c r="K837" i="5"/>
  <c r="D827" i="5"/>
  <c r="D840" i="5"/>
  <c r="D843" i="5"/>
  <c r="D842" i="5" l="1"/>
  <c r="D839" i="5"/>
  <c r="D841" i="5"/>
  <c r="D838" i="5"/>
  <c r="D844" i="5"/>
  <c r="D837" i="5"/>
  <c r="D836" i="5"/>
  <c r="D835" i="5"/>
  <c r="D834" i="5"/>
  <c r="D828" i="5"/>
  <c r="K829" i="5"/>
  <c r="D829" i="5"/>
  <c r="D833" i="5"/>
  <c r="D832" i="5"/>
  <c r="D831" i="5"/>
  <c r="D830" i="5"/>
  <c r="D826" i="5"/>
  <c r="J52" i="15" l="1"/>
  <c r="G50" i="15"/>
  <c r="G52" i="15"/>
  <c r="H26" i="15"/>
  <c r="D824" i="5"/>
  <c r="D822" i="5"/>
  <c r="D821" i="5"/>
  <c r="D823" i="5"/>
  <c r="K698" i="5"/>
  <c r="D812" i="5"/>
  <c r="D813" i="5"/>
  <c r="D819" i="5" l="1"/>
  <c r="D818" i="5"/>
  <c r="D816" i="5"/>
  <c r="D817" i="5"/>
  <c r="D743" i="5"/>
  <c r="D820" i="5"/>
  <c r="D815" i="5"/>
  <c r="D814" i="5"/>
  <c r="D811" i="5"/>
  <c r="D810" i="5"/>
  <c r="D809" i="5"/>
  <c r="D808" i="5"/>
  <c r="D803" i="5"/>
  <c r="D807" i="5"/>
  <c r="D802" i="5"/>
  <c r="D801" i="5"/>
  <c r="D800" i="5"/>
  <c r="D799" i="5"/>
  <c r="D796" i="5"/>
  <c r="D797" i="5"/>
  <c r="D805" i="5"/>
  <c r="D806" i="5"/>
  <c r="D798" i="5"/>
  <c r="D804" i="5"/>
  <c r="D790" i="5"/>
  <c r="D789" i="5"/>
  <c r="D787" i="5"/>
  <c r="D788" i="5"/>
  <c r="D782" i="5"/>
  <c r="D784" i="5"/>
  <c r="D785" i="5"/>
  <c r="D783" i="5"/>
  <c r="D786" i="5"/>
  <c r="D781" i="5"/>
  <c r="D780" i="5"/>
  <c r="D779" i="5"/>
  <c r="D778" i="5"/>
  <c r="D777" i="5"/>
  <c r="D766" i="5"/>
  <c r="D775" i="5"/>
  <c r="D776" i="5"/>
  <c r="D774" i="5"/>
  <c r="D771" i="5"/>
  <c r="D772" i="5"/>
  <c r="D773" i="5"/>
  <c r="D770" i="5"/>
  <c r="D769" i="5"/>
  <c r="D768" i="5"/>
  <c r="D757" i="5"/>
  <c r="D758" i="5"/>
  <c r="D767" i="5"/>
  <c r="D794" i="5"/>
  <c r="D792" i="5"/>
  <c r="D793" i="5"/>
  <c r="D791" i="5"/>
  <c r="D795" i="5"/>
  <c r="D763" i="5"/>
  <c r="D764" i="5"/>
  <c r="D746" i="5"/>
  <c r="D762" i="5"/>
  <c r="D759" i="5"/>
  <c r="D761" i="5"/>
  <c r="D760" i="5"/>
  <c r="D552" i="5" l="1"/>
  <c r="D703" i="5"/>
  <c r="D553" i="5"/>
  <c r="D704" i="5"/>
  <c r="D750" i="5"/>
  <c r="D751" i="5"/>
  <c r="D765" i="5"/>
  <c r="D755" i="5"/>
  <c r="D754" i="5"/>
  <c r="D753" i="5"/>
  <c r="D752" i="5"/>
  <c r="D756" i="5"/>
  <c r="D749" i="5"/>
  <c r="G48" i="15"/>
  <c r="J46" i="15"/>
  <c r="J48" i="15" s="1"/>
  <c r="J50" i="15" s="1"/>
  <c r="I46" i="15"/>
  <c r="G35" i="15"/>
  <c r="G34" i="15"/>
  <c r="G33" i="15"/>
  <c r="G32" i="15"/>
  <c r="G31" i="15"/>
  <c r="G30" i="15"/>
  <c r="G29" i="15"/>
  <c r="G28" i="15"/>
  <c r="G36" i="15" s="1"/>
  <c r="G27" i="15"/>
  <c r="G26" i="15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22" i="15"/>
  <c r="J22" i="15" s="1"/>
  <c r="F22" i="15"/>
  <c r="H21" i="15"/>
  <c r="J21" i="15" s="1"/>
  <c r="F21" i="15"/>
  <c r="J20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H8" i="15"/>
  <c r="J8" i="15" s="1"/>
  <c r="H9" i="15" s="1"/>
  <c r="J9" i="15" s="1"/>
  <c r="H10" i="15" s="1"/>
  <c r="J10" i="15" s="1"/>
  <c r="H11" i="15" s="1"/>
  <c r="J11" i="15" s="1"/>
  <c r="H12" i="15" s="1"/>
  <c r="J12" i="15" s="1"/>
  <c r="H13" i="15" s="1"/>
  <c r="J13" i="15" s="1"/>
  <c r="H14" i="15" s="1"/>
  <c r="J14" i="15" s="1"/>
  <c r="H15" i="15" s="1"/>
  <c r="J15" i="15" s="1"/>
  <c r="H16" i="15" s="1"/>
  <c r="J16" i="15" s="1"/>
  <c r="H17" i="15" s="1"/>
  <c r="J17" i="15" s="1"/>
  <c r="H18" i="15" s="1"/>
  <c r="J18" i="15" s="1"/>
  <c r="H19" i="15" s="1"/>
  <c r="J19" i="15" s="1"/>
  <c r="F8" i="15"/>
  <c r="E7" i="15"/>
  <c r="F7" i="15" s="1"/>
  <c r="M58" i="14"/>
  <c r="M57" i="14"/>
  <c r="M56" i="14"/>
  <c r="M55" i="14"/>
  <c r="M53" i="14"/>
  <c r="M52" i="14"/>
  <c r="M51" i="14"/>
  <c r="M50" i="14"/>
  <c r="M49" i="14"/>
  <c r="M48" i="14"/>
  <c r="M47" i="14"/>
  <c r="M46" i="14"/>
  <c r="H45" i="14"/>
  <c r="M45" i="14" s="1"/>
  <c r="M44" i="14"/>
  <c r="M43" i="14"/>
  <c r="M42" i="14"/>
  <c r="M41" i="14"/>
  <c r="G40" i="14"/>
  <c r="M40" i="14" s="1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G18" i="14"/>
  <c r="M18" i="14" s="1"/>
  <c r="B16" i="14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60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F8" i="14"/>
  <c r="O8" i="14" s="1"/>
  <c r="F9" i="14" s="1"/>
  <c r="O9" i="14" s="1"/>
  <c r="F10" i="14" s="1"/>
  <c r="O10" i="14" s="1"/>
  <c r="F11" i="14" s="1"/>
  <c r="O11" i="14" s="1"/>
  <c r="F12" i="14" s="1"/>
  <c r="O12" i="14" s="1"/>
  <c r="F13" i="14" s="1"/>
  <c r="O13" i="14" s="1"/>
  <c r="F14" i="14" s="1"/>
  <c r="O14" i="14" s="1"/>
  <c r="F15" i="14" s="1"/>
  <c r="O7" i="14"/>
  <c r="N5" i="14"/>
  <c r="L5" i="14"/>
  <c r="F71" i="13"/>
  <c r="F70" i="13"/>
  <c r="F69" i="13"/>
  <c r="F68" i="13"/>
  <c r="F67" i="13"/>
  <c r="F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E52" i="13"/>
  <c r="F22" i="13"/>
  <c r="G6" i="13"/>
  <c r="G7" i="13" s="1"/>
  <c r="G8" i="13" s="1"/>
  <c r="G9" i="13" s="1"/>
  <c r="G10" i="13" s="1"/>
  <c r="G11" i="13" s="1"/>
  <c r="G12" i="13" s="1"/>
  <c r="G13" i="13" s="1"/>
  <c r="F4" i="13"/>
  <c r="G4" i="13" s="1"/>
  <c r="E4" i="13"/>
  <c r="D4" i="13"/>
  <c r="C4" i="13"/>
  <c r="F11" i="12"/>
  <c r="F8" i="12"/>
  <c r="F7" i="12"/>
  <c r="B4" i="12"/>
  <c r="H254" i="10"/>
  <c r="F254" i="10"/>
  <c r="H253" i="10"/>
  <c r="F253" i="10"/>
  <c r="H252" i="10"/>
  <c r="F252" i="10"/>
  <c r="H251" i="10"/>
  <c r="F251" i="10"/>
  <c r="H250" i="10"/>
  <c r="F250" i="10"/>
  <c r="H249" i="10"/>
  <c r="F249" i="10"/>
  <c r="H248" i="10"/>
  <c r="F248" i="10"/>
  <c r="H247" i="10"/>
  <c r="F247" i="10"/>
  <c r="H246" i="10"/>
  <c r="F246" i="10"/>
  <c r="H245" i="10"/>
  <c r="F245" i="10"/>
  <c r="H244" i="10"/>
  <c r="F244" i="10"/>
  <c r="H243" i="10"/>
  <c r="F243" i="10"/>
  <c r="H242" i="10"/>
  <c r="F242" i="10"/>
  <c r="H241" i="10"/>
  <c r="F241" i="10"/>
  <c r="H240" i="10"/>
  <c r="F240" i="10"/>
  <c r="H239" i="10"/>
  <c r="F239" i="10"/>
  <c r="H238" i="10"/>
  <c r="F238" i="10"/>
  <c r="H237" i="10"/>
  <c r="F237" i="10"/>
  <c r="H236" i="10"/>
  <c r="F236" i="10"/>
  <c r="H235" i="10"/>
  <c r="F235" i="10"/>
  <c r="H234" i="10"/>
  <c r="F234" i="10"/>
  <c r="H233" i="10"/>
  <c r="F233" i="10"/>
  <c r="H232" i="10"/>
  <c r="F232" i="10"/>
  <c r="H231" i="10"/>
  <c r="F231" i="10"/>
  <c r="H230" i="10"/>
  <c r="F230" i="10"/>
  <c r="H229" i="10"/>
  <c r="F229" i="10"/>
  <c r="H228" i="10"/>
  <c r="F228" i="10"/>
  <c r="H227" i="10"/>
  <c r="F227" i="10"/>
  <c r="H226" i="10"/>
  <c r="F226" i="10"/>
  <c r="H225" i="10"/>
  <c r="F225" i="10"/>
  <c r="H224" i="10"/>
  <c r="F224" i="10"/>
  <c r="H223" i="10"/>
  <c r="F223" i="10"/>
  <c r="H222" i="10"/>
  <c r="F222" i="10"/>
  <c r="H221" i="10"/>
  <c r="F221" i="10"/>
  <c r="H220" i="10"/>
  <c r="F220" i="10"/>
  <c r="H219" i="10"/>
  <c r="F219" i="10"/>
  <c r="H218" i="10"/>
  <c r="F218" i="10"/>
  <c r="H217" i="10"/>
  <c r="F217" i="10"/>
  <c r="H216" i="10"/>
  <c r="F216" i="10"/>
  <c r="H215" i="10"/>
  <c r="F215" i="10"/>
  <c r="H214" i="10"/>
  <c r="F214" i="10"/>
  <c r="H213" i="10"/>
  <c r="F213" i="10"/>
  <c r="H212" i="10"/>
  <c r="F212" i="10"/>
  <c r="H211" i="10"/>
  <c r="F211" i="10"/>
  <c r="H210" i="10"/>
  <c r="F210" i="10"/>
  <c r="H209" i="10"/>
  <c r="F209" i="10"/>
  <c r="H208" i="10"/>
  <c r="F208" i="10"/>
  <c r="H207" i="10"/>
  <c r="F207" i="10"/>
  <c r="H206" i="10"/>
  <c r="F206" i="10"/>
  <c r="H205" i="10"/>
  <c r="F205" i="10"/>
  <c r="H204" i="10"/>
  <c r="F204" i="10"/>
  <c r="H203" i="10"/>
  <c r="F203" i="10"/>
  <c r="H202" i="10"/>
  <c r="F202" i="10"/>
  <c r="H201" i="10"/>
  <c r="F201" i="10"/>
  <c r="H200" i="10"/>
  <c r="F200" i="10"/>
  <c r="H199" i="10"/>
  <c r="F199" i="10"/>
  <c r="H198" i="10"/>
  <c r="F198" i="10"/>
  <c r="H197" i="10"/>
  <c r="F197" i="10"/>
  <c r="H196" i="10"/>
  <c r="F196" i="10"/>
  <c r="H195" i="10"/>
  <c r="F195" i="10"/>
  <c r="H194" i="10"/>
  <c r="F194" i="10"/>
  <c r="H193" i="10"/>
  <c r="F193" i="10"/>
  <c r="H192" i="10"/>
  <c r="F192" i="10"/>
  <c r="H191" i="10"/>
  <c r="F191" i="10"/>
  <c r="H190" i="10"/>
  <c r="F190" i="10"/>
  <c r="H189" i="10"/>
  <c r="F189" i="10"/>
  <c r="H188" i="10"/>
  <c r="F188" i="10"/>
  <c r="H187" i="10"/>
  <c r="F187" i="10"/>
  <c r="H186" i="10"/>
  <c r="F186" i="10"/>
  <c r="H185" i="10"/>
  <c r="F185" i="10"/>
  <c r="H184" i="10"/>
  <c r="F184" i="10"/>
  <c r="H183" i="10"/>
  <c r="F183" i="10"/>
  <c r="H182" i="10"/>
  <c r="F182" i="10"/>
  <c r="H181" i="10"/>
  <c r="F181" i="10"/>
  <c r="H180" i="10"/>
  <c r="F180" i="10"/>
  <c r="H179" i="10"/>
  <c r="F179" i="10"/>
  <c r="H178" i="10"/>
  <c r="F178" i="10"/>
  <c r="H177" i="10"/>
  <c r="F177" i="10"/>
  <c r="H176" i="10"/>
  <c r="F176" i="10"/>
  <c r="H175" i="10"/>
  <c r="F175" i="10"/>
  <c r="H174" i="10"/>
  <c r="G174" i="10"/>
  <c r="F174" i="10"/>
  <c r="H173" i="10"/>
  <c r="G173" i="10"/>
  <c r="F173" i="10"/>
  <c r="H172" i="10"/>
  <c r="G172" i="10"/>
  <c r="F172" i="10"/>
  <c r="H171" i="10"/>
  <c r="G171" i="10"/>
  <c r="F171" i="10"/>
  <c r="H170" i="10"/>
  <c r="G170" i="10"/>
  <c r="F170" i="10"/>
  <c r="H169" i="10"/>
  <c r="G169" i="10"/>
  <c r="F169" i="10"/>
  <c r="H168" i="10"/>
  <c r="G168" i="10"/>
  <c r="F168" i="10"/>
  <c r="H167" i="10"/>
  <c r="G167" i="10"/>
  <c r="F167" i="10"/>
  <c r="H166" i="10"/>
  <c r="G166" i="10"/>
  <c r="F166" i="10"/>
  <c r="H165" i="10"/>
  <c r="G165" i="10"/>
  <c r="F165" i="10"/>
  <c r="H164" i="10"/>
  <c r="G164" i="10"/>
  <c r="F164" i="10"/>
  <c r="H163" i="10"/>
  <c r="G163" i="10"/>
  <c r="F163" i="10"/>
  <c r="H162" i="10"/>
  <c r="G162" i="10"/>
  <c r="F162" i="10"/>
  <c r="H161" i="10"/>
  <c r="G161" i="10"/>
  <c r="F161" i="10"/>
  <c r="H160" i="10"/>
  <c r="G160" i="10"/>
  <c r="F160" i="10"/>
  <c r="H159" i="10"/>
  <c r="G159" i="10"/>
  <c r="F159" i="10"/>
  <c r="H158" i="10"/>
  <c r="G158" i="10"/>
  <c r="F158" i="10"/>
  <c r="H157" i="10"/>
  <c r="G157" i="10"/>
  <c r="F157" i="10"/>
  <c r="H156" i="10"/>
  <c r="G156" i="10"/>
  <c r="F156" i="10"/>
  <c r="H155" i="10"/>
  <c r="G155" i="10"/>
  <c r="F155" i="10"/>
  <c r="H154" i="10"/>
  <c r="G154" i="10"/>
  <c r="F154" i="10"/>
  <c r="H153" i="10"/>
  <c r="G153" i="10"/>
  <c r="F153" i="10"/>
  <c r="H152" i="10"/>
  <c r="G152" i="10"/>
  <c r="F152" i="10"/>
  <c r="H151" i="10"/>
  <c r="G151" i="10"/>
  <c r="F151" i="10"/>
  <c r="H150" i="10"/>
  <c r="G150" i="10"/>
  <c r="F150" i="10"/>
  <c r="H149" i="10"/>
  <c r="G149" i="10"/>
  <c r="F149" i="10"/>
  <c r="H148" i="10"/>
  <c r="G148" i="10"/>
  <c r="F148" i="10"/>
  <c r="H147" i="10"/>
  <c r="G147" i="10"/>
  <c r="F147" i="10"/>
  <c r="H146" i="10"/>
  <c r="G146" i="10"/>
  <c r="F146" i="10"/>
  <c r="H145" i="10"/>
  <c r="G145" i="10"/>
  <c r="F145" i="10"/>
  <c r="H144" i="10"/>
  <c r="G144" i="10"/>
  <c r="F144" i="10"/>
  <c r="H143" i="10"/>
  <c r="G143" i="10"/>
  <c r="F143" i="10"/>
  <c r="H142" i="10"/>
  <c r="G142" i="10"/>
  <c r="F142" i="10"/>
  <c r="H141" i="10"/>
  <c r="G141" i="10"/>
  <c r="F141" i="10"/>
  <c r="H140" i="10"/>
  <c r="G140" i="10"/>
  <c r="F140" i="10"/>
  <c r="H139" i="10"/>
  <c r="G139" i="10"/>
  <c r="F139" i="10"/>
  <c r="H138" i="10"/>
  <c r="G138" i="10"/>
  <c r="F138" i="10"/>
  <c r="H137" i="10"/>
  <c r="G137" i="10"/>
  <c r="F137" i="10"/>
  <c r="H136" i="10"/>
  <c r="G136" i="10"/>
  <c r="F136" i="10"/>
  <c r="H135" i="10"/>
  <c r="G135" i="10"/>
  <c r="F135" i="10"/>
  <c r="H134" i="10"/>
  <c r="G134" i="10"/>
  <c r="F134" i="10"/>
  <c r="H133" i="10"/>
  <c r="G133" i="10"/>
  <c r="F133" i="10"/>
  <c r="H132" i="10"/>
  <c r="G132" i="10"/>
  <c r="F132" i="10"/>
  <c r="H131" i="10"/>
  <c r="G131" i="10"/>
  <c r="F131" i="10"/>
  <c r="H130" i="10"/>
  <c r="G130" i="10"/>
  <c r="F130" i="10"/>
  <c r="H129" i="10"/>
  <c r="G129" i="10"/>
  <c r="F129" i="10"/>
  <c r="H128" i="10"/>
  <c r="G128" i="10"/>
  <c r="F128" i="10"/>
  <c r="H127" i="10"/>
  <c r="G127" i="10"/>
  <c r="F127" i="10"/>
  <c r="H126" i="10"/>
  <c r="G126" i="10"/>
  <c r="F126" i="10"/>
  <c r="H125" i="10"/>
  <c r="G125" i="10"/>
  <c r="F125" i="10"/>
  <c r="H124" i="10"/>
  <c r="G124" i="10"/>
  <c r="F124" i="10"/>
  <c r="H123" i="10"/>
  <c r="G123" i="10"/>
  <c r="F123" i="10"/>
  <c r="H122" i="10"/>
  <c r="G122" i="10"/>
  <c r="F122" i="10"/>
  <c r="H121" i="10"/>
  <c r="G121" i="10"/>
  <c r="F121" i="10"/>
  <c r="H120" i="10"/>
  <c r="G120" i="10"/>
  <c r="F120" i="10"/>
  <c r="H119" i="10"/>
  <c r="G119" i="10"/>
  <c r="F119" i="10"/>
  <c r="H118" i="10"/>
  <c r="G118" i="10"/>
  <c r="F118" i="10"/>
  <c r="H117" i="10"/>
  <c r="G117" i="10"/>
  <c r="F117" i="10"/>
  <c r="H116" i="10"/>
  <c r="G116" i="10"/>
  <c r="F116" i="10"/>
  <c r="H115" i="10"/>
  <c r="G115" i="10"/>
  <c r="F115" i="10"/>
  <c r="H114" i="10"/>
  <c r="G114" i="10"/>
  <c r="F114" i="10"/>
  <c r="H113" i="10"/>
  <c r="G113" i="10"/>
  <c r="F113" i="10"/>
  <c r="H112" i="10"/>
  <c r="G112" i="10"/>
  <c r="F112" i="10"/>
  <c r="H111" i="10"/>
  <c r="G111" i="10"/>
  <c r="F111" i="10"/>
  <c r="H110" i="10"/>
  <c r="G110" i="10"/>
  <c r="F110" i="10"/>
  <c r="H109" i="10"/>
  <c r="G109" i="10"/>
  <c r="F109" i="10"/>
  <c r="H108" i="10"/>
  <c r="G108" i="10"/>
  <c r="F108" i="10"/>
  <c r="H107" i="10"/>
  <c r="G107" i="10"/>
  <c r="F107" i="10"/>
  <c r="H106" i="10"/>
  <c r="G106" i="10"/>
  <c r="F106" i="10"/>
  <c r="H105" i="10"/>
  <c r="G105" i="10"/>
  <c r="F105" i="10"/>
  <c r="H104" i="10"/>
  <c r="G104" i="10"/>
  <c r="F104" i="10"/>
  <c r="H103" i="10"/>
  <c r="G103" i="10"/>
  <c r="F103" i="10"/>
  <c r="H102" i="10"/>
  <c r="G102" i="10"/>
  <c r="F102" i="10"/>
  <c r="H101" i="10"/>
  <c r="G101" i="10"/>
  <c r="F101" i="10"/>
  <c r="H100" i="10"/>
  <c r="G100" i="10"/>
  <c r="F100" i="10"/>
  <c r="H99" i="10"/>
  <c r="G99" i="10"/>
  <c r="F99" i="10"/>
  <c r="H98" i="10"/>
  <c r="G98" i="10"/>
  <c r="F98" i="10"/>
  <c r="H97" i="10"/>
  <c r="G97" i="10"/>
  <c r="F97" i="10"/>
  <c r="H96" i="10"/>
  <c r="G96" i="10"/>
  <c r="F96" i="10"/>
  <c r="H95" i="10"/>
  <c r="G95" i="10"/>
  <c r="F95" i="10"/>
  <c r="H94" i="10"/>
  <c r="G94" i="10"/>
  <c r="F94" i="10"/>
  <c r="H93" i="10"/>
  <c r="G93" i="10"/>
  <c r="F93" i="10"/>
  <c r="H92" i="10"/>
  <c r="G92" i="10"/>
  <c r="F92" i="10"/>
  <c r="H91" i="10"/>
  <c r="G91" i="10"/>
  <c r="F91" i="10"/>
  <c r="H90" i="10"/>
  <c r="G90" i="10"/>
  <c r="F90" i="10"/>
  <c r="H89" i="10"/>
  <c r="G89" i="10"/>
  <c r="F89" i="10"/>
  <c r="H88" i="10"/>
  <c r="G88" i="10"/>
  <c r="F88" i="10"/>
  <c r="H87" i="10"/>
  <c r="G87" i="10"/>
  <c r="F87" i="10"/>
  <c r="H86" i="10"/>
  <c r="G86" i="10"/>
  <c r="F86" i="10"/>
  <c r="H85" i="10"/>
  <c r="G85" i="10"/>
  <c r="F85" i="10"/>
  <c r="H84" i="10"/>
  <c r="G84" i="10"/>
  <c r="F84" i="10"/>
  <c r="H83" i="10"/>
  <c r="G83" i="10"/>
  <c r="F83" i="10"/>
  <c r="H82" i="10"/>
  <c r="G82" i="10"/>
  <c r="F82" i="10"/>
  <c r="H81" i="10"/>
  <c r="G81" i="10"/>
  <c r="F81" i="10"/>
  <c r="H80" i="10"/>
  <c r="G80" i="10"/>
  <c r="F80" i="10"/>
  <c r="H79" i="10"/>
  <c r="G79" i="10"/>
  <c r="F79" i="10"/>
  <c r="H78" i="10"/>
  <c r="G78" i="10"/>
  <c r="F78" i="10"/>
  <c r="H77" i="10"/>
  <c r="G77" i="10"/>
  <c r="F77" i="10"/>
  <c r="H76" i="10"/>
  <c r="G76" i="10"/>
  <c r="F76" i="10"/>
  <c r="H75" i="10"/>
  <c r="G75" i="10"/>
  <c r="F75" i="10"/>
  <c r="H74" i="10"/>
  <c r="G74" i="10"/>
  <c r="F74" i="10"/>
  <c r="H73" i="10"/>
  <c r="G73" i="10"/>
  <c r="F73" i="10"/>
  <c r="H72" i="10"/>
  <c r="G72" i="10"/>
  <c r="F72" i="10"/>
  <c r="H71" i="10"/>
  <c r="G71" i="10"/>
  <c r="F71" i="10"/>
  <c r="H70" i="10"/>
  <c r="G70" i="10"/>
  <c r="F70" i="10"/>
  <c r="H69" i="10"/>
  <c r="G69" i="10"/>
  <c r="F69" i="10"/>
  <c r="H68" i="10"/>
  <c r="G68" i="10"/>
  <c r="F68" i="10"/>
  <c r="H67" i="10"/>
  <c r="G67" i="10"/>
  <c r="F67" i="10"/>
  <c r="H66" i="10"/>
  <c r="G66" i="10"/>
  <c r="F66" i="10"/>
  <c r="H65" i="10"/>
  <c r="G65" i="10"/>
  <c r="F65" i="10"/>
  <c r="H64" i="10"/>
  <c r="G64" i="10"/>
  <c r="F64" i="10"/>
  <c r="H63" i="10"/>
  <c r="G63" i="10"/>
  <c r="F63" i="10"/>
  <c r="H62" i="10"/>
  <c r="G62" i="10"/>
  <c r="F62" i="10"/>
  <c r="H61" i="10"/>
  <c r="G61" i="10"/>
  <c r="F61" i="10"/>
  <c r="H60" i="10"/>
  <c r="G60" i="10"/>
  <c r="F60" i="10"/>
  <c r="H59" i="10"/>
  <c r="G59" i="10"/>
  <c r="F59" i="10"/>
  <c r="H58" i="10"/>
  <c r="G58" i="10"/>
  <c r="F58" i="10"/>
  <c r="H57" i="10"/>
  <c r="G57" i="10"/>
  <c r="F57" i="10"/>
  <c r="H56" i="10"/>
  <c r="G56" i="10"/>
  <c r="F56" i="10"/>
  <c r="H55" i="10"/>
  <c r="G55" i="10"/>
  <c r="F55" i="10"/>
  <c r="H54" i="10"/>
  <c r="G54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B4" i="9"/>
  <c r="J20" i="7"/>
  <c r="G23" i="6" s="1"/>
  <c r="H20" i="7"/>
  <c r="D19" i="7"/>
  <c r="D18" i="7"/>
  <c r="D17" i="7"/>
  <c r="D16" i="7"/>
  <c r="D15" i="7"/>
  <c r="D14" i="7"/>
  <c r="D13" i="7"/>
  <c r="D12" i="7"/>
  <c r="D11" i="7"/>
  <c r="D10" i="7"/>
  <c r="D9" i="7"/>
  <c r="D8" i="7"/>
  <c r="B8" i="7"/>
  <c r="D7" i="7"/>
  <c r="B7" i="7"/>
  <c r="D6" i="7"/>
  <c r="B6" i="7"/>
  <c r="B25" i="6"/>
  <c r="B26" i="6" s="1"/>
  <c r="Q21" i="6"/>
  <c r="Q20" i="6"/>
  <c r="Q19" i="6"/>
  <c r="I15" i="6"/>
  <c r="E15" i="6"/>
  <c r="I14" i="6"/>
  <c r="K12" i="6"/>
  <c r="I12" i="6"/>
  <c r="E12" i="6"/>
  <c r="E11" i="6"/>
  <c r="D748" i="5"/>
  <c r="D747" i="5"/>
  <c r="D744" i="5"/>
  <c r="D745" i="5"/>
  <c r="D742" i="5"/>
  <c r="D740" i="5"/>
  <c r="D737" i="5"/>
  <c r="D739" i="5"/>
  <c r="D738" i="5"/>
  <c r="D741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K646" i="5"/>
  <c r="J37" i="4" s="1"/>
  <c r="D646" i="5"/>
  <c r="D645" i="5"/>
  <c r="D644" i="5"/>
  <c r="D643" i="5"/>
  <c r="D642" i="5"/>
  <c r="D641" i="5"/>
  <c r="D640" i="5"/>
  <c r="D639" i="5"/>
  <c r="D638" i="5"/>
  <c r="D637" i="5"/>
  <c r="J636" i="5"/>
  <c r="I11" i="6" s="1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I617" i="5"/>
  <c r="D617" i="5"/>
  <c r="D616" i="5"/>
  <c r="I615" i="5"/>
  <c r="D615" i="5"/>
  <c r="D614" i="5"/>
  <c r="D613" i="5"/>
  <c r="D612" i="5"/>
  <c r="D611" i="5"/>
  <c r="K610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K532" i="5"/>
  <c r="D532" i="5"/>
  <c r="D531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K479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K391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K285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K252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K233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K208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K110" i="5"/>
  <c r="D110" i="5"/>
  <c r="D109" i="5"/>
  <c r="D108" i="5"/>
  <c r="D107" i="5"/>
  <c r="K106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K86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J13" i="5"/>
  <c r="I13" i="6" s="1"/>
  <c r="D13" i="5"/>
  <c r="J12" i="5"/>
  <c r="K13" i="6" s="1"/>
  <c r="D12" i="5"/>
  <c r="D11" i="5"/>
  <c r="D10" i="5"/>
  <c r="D9" i="5"/>
  <c r="D8" i="5"/>
  <c r="D7" i="5"/>
  <c r="B7" i="5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D120" i="4"/>
  <c r="D119" i="4"/>
  <c r="D118" i="4"/>
  <c r="J114" i="4"/>
  <c r="E114" i="4"/>
  <c r="F114" i="4" s="1"/>
  <c r="D114" i="4"/>
  <c r="J113" i="4"/>
  <c r="E113" i="4"/>
  <c r="F113" i="4" s="1"/>
  <c r="D113" i="4"/>
  <c r="J112" i="4"/>
  <c r="E112" i="4"/>
  <c r="F112" i="4" s="1"/>
  <c r="D112" i="4"/>
  <c r="J110" i="4"/>
  <c r="E110" i="4"/>
  <c r="F110" i="4" s="1"/>
  <c r="D110" i="4"/>
  <c r="J109" i="4"/>
  <c r="E109" i="4"/>
  <c r="F109" i="4" s="1"/>
  <c r="D109" i="4"/>
  <c r="J105" i="4"/>
  <c r="E105" i="4"/>
  <c r="F105" i="4" s="1"/>
  <c r="D105" i="4"/>
  <c r="J104" i="4"/>
  <c r="K104" i="4" s="1"/>
  <c r="E104" i="4"/>
  <c r="F104" i="4" s="1"/>
  <c r="D104" i="4"/>
  <c r="J103" i="4"/>
  <c r="K103" i="4" s="1"/>
  <c r="E103" i="4"/>
  <c r="F103" i="4" s="1"/>
  <c r="D103" i="4"/>
  <c r="J99" i="4"/>
  <c r="E99" i="4"/>
  <c r="F99" i="4" s="1"/>
  <c r="D99" i="4"/>
  <c r="J95" i="4"/>
  <c r="E95" i="4"/>
  <c r="F95" i="4" s="1"/>
  <c r="D95" i="4"/>
  <c r="J94" i="4"/>
  <c r="E94" i="4"/>
  <c r="F94" i="4" s="1"/>
  <c r="D94" i="4"/>
  <c r="J93" i="4"/>
  <c r="E93" i="4"/>
  <c r="F93" i="4" s="1"/>
  <c r="D93" i="4"/>
  <c r="J92" i="4"/>
  <c r="E92" i="4"/>
  <c r="F92" i="4" s="1"/>
  <c r="D92" i="4"/>
  <c r="J91" i="4"/>
  <c r="E91" i="4"/>
  <c r="F91" i="4" s="1"/>
  <c r="D91" i="4"/>
  <c r="J90" i="4"/>
  <c r="E90" i="4"/>
  <c r="D90" i="4"/>
  <c r="J89" i="4"/>
  <c r="E89" i="4"/>
  <c r="F89" i="4" s="1"/>
  <c r="D89" i="4"/>
  <c r="J86" i="4"/>
  <c r="E86" i="4"/>
  <c r="F86" i="4" s="1"/>
  <c r="D86" i="4"/>
  <c r="J85" i="4"/>
  <c r="E85" i="4"/>
  <c r="F85" i="4" s="1"/>
  <c r="D85" i="4"/>
  <c r="J84" i="4"/>
  <c r="K84" i="4" s="1"/>
  <c r="E84" i="4"/>
  <c r="F84" i="4" s="1"/>
  <c r="D84" i="4"/>
  <c r="J83" i="4"/>
  <c r="E83" i="4"/>
  <c r="F83" i="4" s="1"/>
  <c r="D83" i="4"/>
  <c r="J82" i="4"/>
  <c r="E82" i="4"/>
  <c r="F82" i="4" s="1"/>
  <c r="D82" i="4"/>
  <c r="J81" i="4"/>
  <c r="E81" i="4"/>
  <c r="F81" i="4" s="1"/>
  <c r="D81" i="4"/>
  <c r="J80" i="4"/>
  <c r="K80" i="4" s="1"/>
  <c r="E80" i="4"/>
  <c r="F80" i="4" s="1"/>
  <c r="D80" i="4"/>
  <c r="J79" i="4"/>
  <c r="E79" i="4"/>
  <c r="F79" i="4" s="1"/>
  <c r="D79" i="4"/>
  <c r="J78" i="4"/>
  <c r="E78" i="4"/>
  <c r="F78" i="4" s="1"/>
  <c r="D78" i="4"/>
  <c r="J77" i="4"/>
  <c r="E77" i="4"/>
  <c r="F77" i="4" s="1"/>
  <c r="D77" i="4"/>
  <c r="J76" i="4"/>
  <c r="E76" i="4"/>
  <c r="F76" i="4" s="1"/>
  <c r="D76" i="4"/>
  <c r="J75" i="4"/>
  <c r="E75" i="4"/>
  <c r="F75" i="4" s="1"/>
  <c r="D75" i="4"/>
  <c r="J74" i="4"/>
  <c r="E74" i="4"/>
  <c r="F74" i="4" s="1"/>
  <c r="D74" i="4"/>
  <c r="J73" i="4"/>
  <c r="E73" i="4"/>
  <c r="F73" i="4" s="1"/>
  <c r="D73" i="4"/>
  <c r="J72" i="4"/>
  <c r="K72" i="4" s="1"/>
  <c r="E72" i="4"/>
  <c r="F72" i="4" s="1"/>
  <c r="D72" i="4"/>
  <c r="J71" i="4"/>
  <c r="E71" i="4"/>
  <c r="F71" i="4" s="1"/>
  <c r="D71" i="4"/>
  <c r="J70" i="4"/>
  <c r="E70" i="4"/>
  <c r="F70" i="4" s="1"/>
  <c r="D70" i="4"/>
  <c r="J69" i="4"/>
  <c r="E69" i="4"/>
  <c r="D69" i="4"/>
  <c r="E65" i="4"/>
  <c r="F65" i="4" s="1"/>
  <c r="D65" i="4"/>
  <c r="E64" i="4"/>
  <c r="D64" i="4"/>
  <c r="E63" i="4"/>
  <c r="F63" i="4" s="1"/>
  <c r="D63" i="4"/>
  <c r="G62" i="4"/>
  <c r="J59" i="4"/>
  <c r="E59" i="4"/>
  <c r="F59" i="4" s="1"/>
  <c r="D59" i="4"/>
  <c r="J58" i="4"/>
  <c r="E58" i="4"/>
  <c r="F58" i="4" s="1"/>
  <c r="D58" i="4"/>
  <c r="G57" i="4"/>
  <c r="J54" i="4"/>
  <c r="E54" i="4"/>
  <c r="F54" i="4" s="1"/>
  <c r="D54" i="4"/>
  <c r="J53" i="4"/>
  <c r="E53" i="4"/>
  <c r="F53" i="4" s="1"/>
  <c r="D53" i="4"/>
  <c r="J52" i="4"/>
  <c r="E52" i="4"/>
  <c r="F52" i="4" s="1"/>
  <c r="D52" i="4"/>
  <c r="J48" i="4"/>
  <c r="E48" i="4"/>
  <c r="F48" i="4" s="1"/>
  <c r="D48" i="4"/>
  <c r="J47" i="4"/>
  <c r="E47" i="4"/>
  <c r="F47" i="4" s="1"/>
  <c r="D47" i="4"/>
  <c r="J46" i="4"/>
  <c r="E46" i="4"/>
  <c r="D46" i="4"/>
  <c r="J45" i="4"/>
  <c r="E45" i="4"/>
  <c r="F45" i="4" s="1"/>
  <c r="D45" i="4"/>
  <c r="J44" i="4"/>
  <c r="E44" i="4"/>
  <c r="F44" i="4" s="1"/>
  <c r="D44" i="4"/>
  <c r="J43" i="4"/>
  <c r="E43" i="4"/>
  <c r="F43" i="4" s="1"/>
  <c r="D43" i="4"/>
  <c r="J39" i="4"/>
  <c r="E39" i="4"/>
  <c r="F39" i="4" s="1"/>
  <c r="D39" i="4"/>
  <c r="J38" i="4"/>
  <c r="E38" i="4"/>
  <c r="F38" i="4" s="1"/>
  <c r="D38" i="4"/>
  <c r="E37" i="4"/>
  <c r="F37" i="4" s="1"/>
  <c r="D37" i="4"/>
  <c r="J36" i="4"/>
  <c r="E36" i="4"/>
  <c r="F36" i="4" s="1"/>
  <c r="D36" i="4"/>
  <c r="J32" i="4"/>
  <c r="E32" i="4"/>
  <c r="F32" i="4" s="1"/>
  <c r="D32" i="4"/>
  <c r="J31" i="4"/>
  <c r="E31" i="4"/>
  <c r="F31" i="4" s="1"/>
  <c r="D31" i="4"/>
  <c r="G30" i="4"/>
  <c r="J27" i="4"/>
  <c r="E27" i="4"/>
  <c r="F27" i="4" s="1"/>
  <c r="D27" i="4"/>
  <c r="J26" i="4"/>
  <c r="E26" i="4"/>
  <c r="F26" i="4" s="1"/>
  <c r="D26" i="4"/>
  <c r="J25" i="4"/>
  <c r="E25" i="4"/>
  <c r="F25" i="4" s="1"/>
  <c r="D25" i="4"/>
  <c r="J24" i="4"/>
  <c r="E24" i="4"/>
  <c r="F24" i="4" s="1"/>
  <c r="D24" i="4"/>
  <c r="J23" i="4"/>
  <c r="E23" i="4"/>
  <c r="F23" i="4" s="1"/>
  <c r="D23" i="4"/>
  <c r="J22" i="4"/>
  <c r="E22" i="4"/>
  <c r="D22" i="4"/>
  <c r="J18" i="4"/>
  <c r="E18" i="4"/>
  <c r="F18" i="4" s="1"/>
  <c r="D18" i="4"/>
  <c r="J17" i="4"/>
  <c r="K17" i="4" s="1"/>
  <c r="E17" i="4"/>
  <c r="F17" i="4" s="1"/>
  <c r="D17" i="4"/>
  <c r="J16" i="4"/>
  <c r="E16" i="4"/>
  <c r="F16" i="4" s="1"/>
  <c r="D16" i="4"/>
  <c r="J15" i="4"/>
  <c r="E15" i="4"/>
  <c r="F15" i="4" s="1"/>
  <c r="D15" i="4"/>
  <c r="J14" i="4"/>
  <c r="E14" i="4"/>
  <c r="F14" i="4" s="1"/>
  <c r="D14" i="4"/>
  <c r="J13" i="4"/>
  <c r="E13" i="4"/>
  <c r="F13" i="4" s="1"/>
  <c r="D13" i="4"/>
  <c r="I10" i="4"/>
  <c r="I98" i="4" s="1"/>
  <c r="K98" i="4" s="1"/>
  <c r="C8" i="4"/>
  <c r="E8" i="4" s="1"/>
  <c r="F8" i="4" s="1"/>
  <c r="C7" i="4"/>
  <c r="D7" i="4" s="1"/>
  <c r="M5" i="4"/>
  <c r="B120" i="2"/>
  <c r="E107" i="2"/>
  <c r="B106" i="2"/>
  <c r="E93" i="2"/>
  <c r="B81" i="2"/>
  <c r="E63" i="2"/>
  <c r="B61" i="2"/>
  <c r="B52" i="2"/>
  <c r="B39" i="2"/>
  <c r="B30" i="2"/>
  <c r="B21" i="2"/>
  <c r="B12" i="2"/>
  <c r="B4" i="1"/>
  <c r="I93" i="4" l="1"/>
  <c r="K93" i="4" s="1"/>
  <c r="J88" i="4"/>
  <c r="I113" i="4"/>
  <c r="K113" i="4" s="1"/>
  <c r="I96" i="4"/>
  <c r="K96" i="4" s="1"/>
  <c r="I97" i="4"/>
  <c r="K97" i="4" s="1"/>
  <c r="B530" i="5"/>
  <c r="I75" i="4"/>
  <c r="K75" i="4" s="1"/>
  <c r="I110" i="4"/>
  <c r="K110" i="4" s="1"/>
  <c r="I47" i="4"/>
  <c r="K47" i="4" s="1"/>
  <c r="D57" i="4"/>
  <c r="F51" i="4"/>
  <c r="E57" i="4"/>
  <c r="E7" i="4"/>
  <c r="F7" i="4" s="1"/>
  <c r="F9" i="4" s="1"/>
  <c r="D30" i="4"/>
  <c r="E30" i="4"/>
  <c r="D51" i="4"/>
  <c r="E51" i="4"/>
  <c r="C9" i="4"/>
  <c r="D122" i="4"/>
  <c r="D124" i="4" s="1"/>
  <c r="I78" i="4"/>
  <c r="K78" i="4" s="1"/>
  <c r="I85" i="4"/>
  <c r="K85" i="4" s="1"/>
  <c r="I65" i="4"/>
  <c r="I16" i="4"/>
  <c r="K16" i="4" s="1"/>
  <c r="I32" i="4"/>
  <c r="K32" i="4" s="1"/>
  <c r="I74" i="4"/>
  <c r="K74" i="4" s="1"/>
  <c r="I24" i="4"/>
  <c r="K24" i="4" s="1"/>
  <c r="I90" i="4"/>
  <c r="K90" i="4" s="1"/>
  <c r="I26" i="4"/>
  <c r="K26" i="4" s="1"/>
  <c r="I54" i="4"/>
  <c r="K54" i="4" s="1"/>
  <c r="I58" i="4"/>
  <c r="K58" i="4" s="1"/>
  <c r="I91" i="4"/>
  <c r="K91" i="4" s="1"/>
  <c r="I22" i="4"/>
  <c r="K22" i="4" s="1"/>
  <c r="I31" i="4"/>
  <c r="K31" i="4" s="1"/>
  <c r="I38" i="4"/>
  <c r="K38" i="4" s="1"/>
  <c r="I43" i="4"/>
  <c r="K43" i="4" s="1"/>
  <c r="I63" i="4"/>
  <c r="I76" i="4"/>
  <c r="K76" i="4" s="1"/>
  <c r="I81" i="4"/>
  <c r="K81" i="4" s="1"/>
  <c r="I15" i="4"/>
  <c r="K15" i="4" s="1"/>
  <c r="I27" i="4"/>
  <c r="K27" i="4" s="1"/>
  <c r="I48" i="4"/>
  <c r="K48" i="4" s="1"/>
  <c r="I52" i="4"/>
  <c r="I83" i="4"/>
  <c r="K83" i="4" s="1"/>
  <c r="I112" i="4"/>
  <c r="K112" i="4" s="1"/>
  <c r="I114" i="4"/>
  <c r="K114" i="4" s="1"/>
  <c r="I36" i="4"/>
  <c r="K36" i="4" s="1"/>
  <c r="I39" i="4"/>
  <c r="K39" i="4" s="1"/>
  <c r="I44" i="4"/>
  <c r="K44" i="4" s="1"/>
  <c r="I46" i="4"/>
  <c r="K46" i="4" s="1"/>
  <c r="I70" i="4"/>
  <c r="K70" i="4" s="1"/>
  <c r="I77" i="4"/>
  <c r="K77" i="4" s="1"/>
  <c r="I79" i="4"/>
  <c r="K79" i="4" s="1"/>
  <c r="I89" i="4"/>
  <c r="K89" i="4" s="1"/>
  <c r="I92" i="4"/>
  <c r="K92" i="4" s="1"/>
  <c r="I94" i="4"/>
  <c r="K94" i="4" s="1"/>
  <c r="I99" i="4"/>
  <c r="K99" i="4" s="1"/>
  <c r="I109" i="4"/>
  <c r="K109" i="4" s="1"/>
  <c r="I18" i="4"/>
  <c r="K18" i="4" s="1"/>
  <c r="I59" i="4"/>
  <c r="K59" i="4" s="1"/>
  <c r="I64" i="4"/>
  <c r="I73" i="4"/>
  <c r="K73" i="4" s="1"/>
  <c r="I82" i="4"/>
  <c r="K82" i="4" s="1"/>
  <c r="I14" i="4"/>
  <c r="K14" i="4" s="1"/>
  <c r="I23" i="4"/>
  <c r="K23" i="4" s="1"/>
  <c r="I45" i="4"/>
  <c r="K45" i="4" s="1"/>
  <c r="I53" i="4"/>
  <c r="K53" i="4" s="1"/>
  <c r="I86" i="4"/>
  <c r="K86" i="4" s="1"/>
  <c r="I95" i="4"/>
  <c r="K95" i="4" s="1"/>
  <c r="I105" i="4"/>
  <c r="K105" i="4" s="1"/>
  <c r="I5" i="5"/>
  <c r="J30" i="4"/>
  <c r="J64" i="4"/>
  <c r="J42" i="4"/>
  <c r="J51" i="4"/>
  <c r="J68" i="4"/>
  <c r="J21" i="4"/>
  <c r="J5" i="5"/>
  <c r="J35" i="4"/>
  <c r="J65" i="4"/>
  <c r="J63" i="4"/>
  <c r="J57" i="4"/>
  <c r="E13" i="6"/>
  <c r="K5" i="5"/>
  <c r="F46" i="4"/>
  <c r="F42" i="4" s="1"/>
  <c r="E42" i="4"/>
  <c r="F64" i="4"/>
  <c r="F62" i="4" s="1"/>
  <c r="E62" i="4"/>
  <c r="F12" i="4"/>
  <c r="I25" i="4"/>
  <c r="K25" i="4" s="1"/>
  <c r="D35" i="4"/>
  <c r="I37" i="4"/>
  <c r="K37" i="4" s="1"/>
  <c r="D12" i="4"/>
  <c r="I13" i="4"/>
  <c r="F90" i="4"/>
  <c r="F88" i="4" s="1"/>
  <c r="E88" i="4"/>
  <c r="F30" i="4"/>
  <c r="F57" i="4"/>
  <c r="F22" i="4"/>
  <c r="E68" i="4"/>
  <c r="F69" i="4"/>
  <c r="F68" i="4" s="1"/>
  <c r="F35" i="4"/>
  <c r="D68" i="4"/>
  <c r="I71" i="4"/>
  <c r="I15" i="14"/>
  <c r="H15" i="14" s="1"/>
  <c r="M15" i="14" s="1"/>
  <c r="E14" i="6"/>
  <c r="B27" i="6"/>
  <c r="D88" i="4"/>
  <c r="E12" i="4"/>
  <c r="K69" i="4"/>
  <c r="B9" i="7"/>
  <c r="E35" i="4"/>
  <c r="D8" i="4"/>
  <c r="D9" i="4" s="1"/>
  <c r="J7" i="4"/>
  <c r="J12" i="4"/>
  <c r="I16" i="6"/>
  <c r="D42" i="4"/>
  <c r="D62" i="4"/>
  <c r="H14" i="13"/>
  <c r="G14" i="13"/>
  <c r="I8" i="14"/>
  <c r="M8" i="14" s="1"/>
  <c r="E9" i="4" l="1"/>
  <c r="I88" i="4"/>
  <c r="K88" i="4"/>
  <c r="L88" i="4" s="1"/>
  <c r="K63" i="4"/>
  <c r="O15" i="14"/>
  <c r="F16" i="14" s="1"/>
  <c r="I16" i="14" s="1"/>
  <c r="H16" i="14" s="1"/>
  <c r="M16" i="14" s="1"/>
  <c r="B531" i="5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K65" i="4"/>
  <c r="I51" i="4"/>
  <c r="I30" i="4"/>
  <c r="D21" i="4"/>
  <c r="I57" i="4"/>
  <c r="E21" i="4"/>
  <c r="K52" i="4"/>
  <c r="K51" i="4" s="1"/>
  <c r="L51" i="4" s="1"/>
  <c r="I62" i="4"/>
  <c r="I42" i="4"/>
  <c r="K64" i="4"/>
  <c r="K35" i="4"/>
  <c r="L35" i="4" s="1"/>
  <c r="K21" i="4"/>
  <c r="L21" i="4" s="1"/>
  <c r="L5" i="5"/>
  <c r="K42" i="4"/>
  <c r="L42" i="4" s="1"/>
  <c r="J62" i="4"/>
  <c r="J8" i="4" s="1"/>
  <c r="J9" i="4" s="1"/>
  <c r="E16" i="6"/>
  <c r="E19" i="6" s="1"/>
  <c r="K30" i="4"/>
  <c r="L30" i="4" s="1"/>
  <c r="I35" i="4"/>
  <c r="H15" i="13"/>
  <c r="G15" i="13"/>
  <c r="L14" i="13"/>
  <c r="N14" i="13" s="1"/>
  <c r="K57" i="4"/>
  <c r="L57" i="4" s="1"/>
  <c r="B28" i="6"/>
  <c r="F21" i="4"/>
  <c r="I7" i="4"/>
  <c r="K13" i="4"/>
  <c r="I12" i="4"/>
  <c r="I21" i="4"/>
  <c r="B10" i="7"/>
  <c r="K71" i="4"/>
  <c r="K68" i="4" s="1"/>
  <c r="L68" i="4" s="1"/>
  <c r="I68" i="4"/>
  <c r="K62" i="4" l="1"/>
  <c r="L62" i="4" s="1"/>
  <c r="L6" i="4" s="1"/>
  <c r="I18" i="6"/>
  <c r="K18" i="6" s="1"/>
  <c r="I8" i="4"/>
  <c r="I9" i="4" s="1"/>
  <c r="B29" i="6"/>
  <c r="H16" i="13"/>
  <c r="G16" i="13"/>
  <c r="L15" i="13"/>
  <c r="N15" i="13" s="1"/>
  <c r="K12" i="4"/>
  <c r="K7" i="4"/>
  <c r="O16" i="14"/>
  <c r="F17" i="14" s="1"/>
  <c r="B11" i="7"/>
  <c r="K8" i="4" l="1"/>
  <c r="K9" i="4" s="1"/>
  <c r="H17" i="13"/>
  <c r="G17" i="13"/>
  <c r="L16" i="13"/>
  <c r="N16" i="13" s="1"/>
  <c r="B12" i="7"/>
  <c r="I17" i="14"/>
  <c r="H17" i="14" s="1"/>
  <c r="M17" i="14" s="1"/>
  <c r="B30" i="6"/>
  <c r="B13" i="7" l="1"/>
  <c r="O17" i="14"/>
  <c r="F18" i="14" s="1"/>
  <c r="O18" i="14" s="1"/>
  <c r="F19" i="14" s="1"/>
  <c r="O19" i="14" s="1"/>
  <c r="F20" i="14" s="1"/>
  <c r="O20" i="14" s="1"/>
  <c r="F21" i="14" s="1"/>
  <c r="O21" i="14" s="1"/>
  <c r="F22" i="14" s="1"/>
  <c r="O22" i="14" s="1"/>
  <c r="F23" i="14" s="1"/>
  <c r="O23" i="14" s="1"/>
  <c r="F24" i="14" s="1"/>
  <c r="O24" i="14" s="1"/>
  <c r="F25" i="14" s="1"/>
  <c r="O25" i="14" s="1"/>
  <c r="F26" i="14" s="1"/>
  <c r="O26" i="14" s="1"/>
  <c r="F27" i="14" s="1"/>
  <c r="O27" i="14" s="1"/>
  <c r="F28" i="14" s="1"/>
  <c r="O28" i="14" s="1"/>
  <c r="F29" i="14" s="1"/>
  <c r="O29" i="14" s="1"/>
  <c r="F30" i="14" s="1"/>
  <c r="O30" i="14" s="1"/>
  <c r="F31" i="14" s="1"/>
  <c r="O31" i="14" s="1"/>
  <c r="F32" i="14" s="1"/>
  <c r="O32" i="14" s="1"/>
  <c r="F33" i="14" s="1"/>
  <c r="O33" i="14" s="1"/>
  <c r="F34" i="14" s="1"/>
  <c r="O34" i="14" s="1"/>
  <c r="F35" i="14" s="1"/>
  <c r="O35" i="14" s="1"/>
  <c r="F36" i="14" s="1"/>
  <c r="O36" i="14" s="1"/>
  <c r="F37" i="14" s="1"/>
  <c r="O37" i="14" s="1"/>
  <c r="F38" i="14" s="1"/>
  <c r="O38" i="14" s="1"/>
  <c r="F39" i="14" s="1"/>
  <c r="O39" i="14" s="1"/>
  <c r="F40" i="14" s="1"/>
  <c r="O40" i="14" s="1"/>
  <c r="F41" i="14" s="1"/>
  <c r="O41" i="14" s="1"/>
  <c r="F42" i="14" s="1"/>
  <c r="O42" i="14" s="1"/>
  <c r="F43" i="14" s="1"/>
  <c r="O43" i="14" s="1"/>
  <c r="F44" i="14" s="1"/>
  <c r="O44" i="14" s="1"/>
  <c r="F45" i="14" s="1"/>
  <c r="O45" i="14" s="1"/>
  <c r="F46" i="14" s="1"/>
  <c r="O46" i="14" s="1"/>
  <c r="F47" i="14" s="1"/>
  <c r="O47" i="14" s="1"/>
  <c r="F48" i="14" s="1"/>
  <c r="O48" i="14" s="1"/>
  <c r="F49" i="14" s="1"/>
  <c r="O49" i="14" s="1"/>
  <c r="F50" i="14" s="1"/>
  <c r="O50" i="14" s="1"/>
  <c r="F51" i="14" s="1"/>
  <c r="O51" i="14" s="1"/>
  <c r="F52" i="14" s="1"/>
  <c r="O52" i="14" s="1"/>
  <c r="F53" i="14" s="1"/>
  <c r="O53" i="14" s="1"/>
  <c r="F54" i="14" s="1"/>
  <c r="B31" i="6"/>
  <c r="H18" i="13"/>
  <c r="G18" i="13"/>
  <c r="L17" i="13"/>
  <c r="N17" i="13" s="1"/>
  <c r="I54" i="14" l="1"/>
  <c r="H54" i="14" s="1"/>
  <c r="M54" i="14" s="1"/>
  <c r="B14" i="7"/>
  <c r="B15" i="7" s="1"/>
  <c r="B16" i="7" s="1"/>
  <c r="B17" i="7" s="1"/>
  <c r="B18" i="7" s="1"/>
  <c r="C27" i="6"/>
  <c r="C28" i="6"/>
  <c r="C25" i="6"/>
  <c r="F28" i="6"/>
  <c r="F24" i="6"/>
  <c r="E26" i="6"/>
  <c r="E24" i="6"/>
  <c r="F26" i="6"/>
  <c r="G28" i="6"/>
  <c r="F27" i="6"/>
  <c r="F29" i="6"/>
  <c r="E30" i="6"/>
  <c r="G29" i="6"/>
  <c r="E29" i="6"/>
  <c r="C26" i="6"/>
  <c r="G30" i="6"/>
  <c r="G27" i="6"/>
  <c r="G31" i="6"/>
  <c r="E31" i="6"/>
  <c r="C31" i="6"/>
  <c r="B32" i="6"/>
  <c r="F31" i="6"/>
  <c r="G25" i="6"/>
  <c r="H19" i="13"/>
  <c r="G19" i="13"/>
  <c r="L18" i="13"/>
  <c r="N18" i="13" s="1"/>
  <c r="C29" i="6"/>
  <c r="C24" i="6"/>
  <c r="E27" i="6"/>
  <c r="F30" i="6"/>
  <c r="C30" i="6"/>
  <c r="E28" i="6"/>
  <c r="B33" i="6" l="1"/>
  <c r="G32" i="6"/>
  <c r="F32" i="6"/>
  <c r="E32" i="6"/>
  <c r="C32" i="6"/>
  <c r="H20" i="13"/>
  <c r="G20" i="13"/>
  <c r="L19" i="13"/>
  <c r="N19" i="13" s="1"/>
  <c r="F25" i="6"/>
  <c r="G24" i="6"/>
  <c r="E25" i="6"/>
  <c r="E23" i="6" s="1"/>
  <c r="G26" i="6"/>
  <c r="O54" i="14"/>
  <c r="F55" i="14" s="1"/>
  <c r="O55" i="14" s="1"/>
  <c r="F56" i="14" s="1"/>
  <c r="O56" i="14" s="1"/>
  <c r="F57" i="14" s="1"/>
  <c r="O57" i="14" s="1"/>
  <c r="F58" i="14" s="1"/>
  <c r="O58" i="14" s="1"/>
  <c r="F59" i="14" s="1"/>
  <c r="O59" i="14" s="1"/>
  <c r="F60" i="14" s="1"/>
  <c r="E33" i="6" l="1"/>
  <c r="G33" i="6"/>
  <c r="F33" i="6"/>
  <c r="C33" i="6"/>
  <c r="H21" i="13"/>
  <c r="G21" i="13"/>
  <c r="L20" i="13"/>
  <c r="N20" i="13" s="1"/>
  <c r="O60" i="14"/>
  <c r="G22" i="13" l="1"/>
  <c r="L21" i="13"/>
  <c r="N21" i="13" s="1"/>
  <c r="H22" i="13"/>
  <c r="O62" i="14" l="1"/>
  <c r="F63" i="14" s="1"/>
  <c r="O63" i="14" s="1"/>
  <c r="F64" i="14" s="1"/>
  <c r="M62" i="14"/>
  <c r="M5" i="14" s="1"/>
  <c r="O5" i="14" s="1"/>
  <c r="G23" i="13"/>
  <c r="L22" i="13"/>
  <c r="N22" i="13" s="1"/>
  <c r="H23" i="13"/>
  <c r="I64" i="14" l="1"/>
  <c r="H64" i="14" s="1"/>
  <c r="O64" i="14" s="1"/>
  <c r="F65" i="14" s="1"/>
  <c r="H24" i="13"/>
  <c r="G24" i="13"/>
  <c r="L23" i="13"/>
  <c r="N23" i="13" s="1"/>
  <c r="I65" i="14" l="1"/>
  <c r="H65" i="14" s="1"/>
  <c r="O65" i="14" s="1"/>
  <c r="F66" i="14" s="1"/>
  <c r="G25" i="13"/>
  <c r="L24" i="13"/>
  <c r="N24" i="13" s="1"/>
  <c r="H25" i="13"/>
  <c r="I66" i="14" l="1"/>
  <c r="H66" i="14" s="1"/>
  <c r="O66" i="14" s="1"/>
  <c r="F67" i="14" s="1"/>
  <c r="H26" i="13"/>
  <c r="G26" i="13"/>
  <c r="L25" i="13"/>
  <c r="N25" i="13" s="1"/>
  <c r="I67" i="14" l="1"/>
  <c r="H67" i="14" s="1"/>
  <c r="O67" i="14" s="1"/>
  <c r="F68" i="14" s="1"/>
  <c r="G27" i="13"/>
  <c r="L26" i="13"/>
  <c r="N26" i="13" s="1"/>
  <c r="H27" i="13"/>
  <c r="I68" i="14" l="1"/>
  <c r="H68" i="14" s="1"/>
  <c r="O68" i="14" s="1"/>
  <c r="F69" i="14" s="1"/>
  <c r="H28" i="13"/>
  <c r="G28" i="13"/>
  <c r="L27" i="13"/>
  <c r="N27" i="13" s="1"/>
  <c r="I69" i="14" l="1"/>
  <c r="H69" i="14" s="1"/>
  <c r="O69" i="14" s="1"/>
  <c r="F70" i="14" s="1"/>
  <c r="G29" i="13"/>
  <c r="L28" i="13"/>
  <c r="N28" i="13" s="1"/>
  <c r="H29" i="13"/>
  <c r="I70" i="14" l="1"/>
  <c r="H70" i="14" s="1"/>
  <c r="O70" i="14" s="1"/>
  <c r="F71" i="14" s="1"/>
  <c r="H30" i="13"/>
  <c r="G30" i="13"/>
  <c r="L29" i="13"/>
  <c r="N29" i="13" s="1"/>
  <c r="I71" i="14" l="1"/>
  <c r="H71" i="14" s="1"/>
  <c r="O71" i="14" s="1"/>
  <c r="F72" i="14" s="1"/>
  <c r="G31" i="13"/>
  <c r="L30" i="13"/>
  <c r="N30" i="13" s="1"/>
  <c r="H31" i="13"/>
  <c r="I72" i="14" l="1"/>
  <c r="H72" i="14" s="1"/>
  <c r="O72" i="14" s="1"/>
  <c r="F73" i="14" s="1"/>
  <c r="H32" i="13"/>
  <c r="G32" i="13"/>
  <c r="L31" i="13"/>
  <c r="N31" i="13" s="1"/>
  <c r="G33" i="13" l="1"/>
  <c r="L32" i="13"/>
  <c r="N32" i="13" s="1"/>
  <c r="H33" i="13"/>
  <c r="I73" i="14"/>
  <c r="H73" i="14" s="1"/>
  <c r="O73" i="14" s="1"/>
  <c r="F74" i="14" s="1"/>
  <c r="I74" i="14" l="1"/>
  <c r="H74" i="14" s="1"/>
  <c r="O74" i="14" s="1"/>
  <c r="F75" i="14" s="1"/>
  <c r="G34" i="13"/>
  <c r="H34" i="13"/>
  <c r="L33" i="13"/>
  <c r="N33" i="13" s="1"/>
  <c r="I75" i="14" l="1"/>
  <c r="H75" i="14" s="1"/>
  <c r="O75" i="14" s="1"/>
  <c r="F76" i="14" s="1"/>
  <c r="H35" i="13"/>
  <c r="G35" i="13"/>
  <c r="L34" i="13"/>
  <c r="N34" i="13" s="1"/>
  <c r="G36" i="13" l="1"/>
  <c r="H36" i="13"/>
  <c r="L35" i="13"/>
  <c r="N35" i="13" s="1"/>
  <c r="I76" i="14"/>
  <c r="H76" i="14" s="1"/>
  <c r="O76" i="14" s="1"/>
  <c r="F77" i="14" s="1"/>
  <c r="I77" i="14" l="1"/>
  <c r="H77" i="14" s="1"/>
  <c r="O77" i="14" s="1"/>
  <c r="F78" i="14" s="1"/>
  <c r="H37" i="13"/>
  <c r="G37" i="13"/>
  <c r="L36" i="13"/>
  <c r="N36" i="13" s="1"/>
  <c r="I78" i="14" l="1"/>
  <c r="H78" i="14" s="1"/>
  <c r="O78" i="14" s="1"/>
  <c r="F79" i="14" s="1"/>
  <c r="G38" i="13"/>
  <c r="L37" i="13"/>
  <c r="N37" i="13" s="1"/>
  <c r="H38" i="13"/>
  <c r="I79" i="14" l="1"/>
  <c r="H79" i="14" s="1"/>
  <c r="O79" i="14" s="1"/>
  <c r="F80" i="14" s="1"/>
  <c r="H39" i="13"/>
  <c r="G39" i="13"/>
  <c r="L38" i="13"/>
  <c r="N38" i="13" s="1"/>
  <c r="I80" i="14" l="1"/>
  <c r="H80" i="14" s="1"/>
  <c r="O80" i="14" s="1"/>
  <c r="F81" i="14" s="1"/>
  <c r="G40" i="13"/>
  <c r="L39" i="13"/>
  <c r="N39" i="13" s="1"/>
  <c r="H40" i="13"/>
  <c r="I81" i="14" l="1"/>
  <c r="H81" i="14" s="1"/>
  <c r="O81" i="14" s="1"/>
  <c r="F82" i="14" s="1"/>
  <c r="H41" i="13"/>
  <c r="G41" i="13"/>
  <c r="L40" i="13"/>
  <c r="N40" i="13" s="1"/>
  <c r="I82" i="14" l="1"/>
  <c r="H82" i="14" s="1"/>
  <c r="O82" i="14" s="1"/>
  <c r="F83" i="14" s="1"/>
  <c r="G42" i="13"/>
  <c r="H42" i="13"/>
  <c r="L41" i="13"/>
  <c r="N41" i="13" s="1"/>
  <c r="I83" i="14" l="1"/>
  <c r="H83" i="14" s="1"/>
  <c r="O83" i="14" s="1"/>
  <c r="F84" i="14" s="1"/>
  <c r="H43" i="13"/>
  <c r="G43" i="13"/>
  <c r="L42" i="13"/>
  <c r="N42" i="13" s="1"/>
  <c r="I84" i="14" l="1"/>
  <c r="H84" i="14" s="1"/>
  <c r="O84" i="14" s="1"/>
  <c r="F85" i="14" s="1"/>
  <c r="G44" i="13"/>
  <c r="H44" i="13"/>
  <c r="L43" i="13"/>
  <c r="N43" i="13" s="1"/>
  <c r="I85" i="14" l="1"/>
  <c r="H85" i="14" s="1"/>
  <c r="O85" i="14" s="1"/>
  <c r="F86" i="14" s="1"/>
  <c r="L44" i="13"/>
  <c r="N44" i="13" s="1"/>
  <c r="H45" i="13"/>
  <c r="G45" i="13"/>
  <c r="I86" i="14" l="1"/>
  <c r="H86" i="14" s="1"/>
  <c r="O86" i="14" s="1"/>
  <c r="F87" i="14" s="1"/>
  <c r="G46" i="13"/>
  <c r="H46" i="13"/>
  <c r="L45" i="13"/>
  <c r="N45" i="13" s="1"/>
  <c r="L46" i="13" l="1"/>
  <c r="N46" i="13" s="1"/>
  <c r="H47" i="13"/>
  <c r="G47" i="13"/>
  <c r="I87" i="14"/>
  <c r="H87" i="14" s="1"/>
  <c r="O87" i="14" s="1"/>
  <c r="F88" i="14" s="1"/>
  <c r="I88" i="14" l="1"/>
  <c r="H88" i="14" s="1"/>
  <c r="O88" i="14" s="1"/>
  <c r="F89" i="14" s="1"/>
  <c r="G48" i="13"/>
  <c r="H48" i="13"/>
  <c r="L47" i="13"/>
  <c r="N47" i="13" s="1"/>
  <c r="I89" i="14" l="1"/>
  <c r="H89" i="14" s="1"/>
  <c r="O89" i="14" s="1"/>
  <c r="F90" i="14" s="1"/>
  <c r="G49" i="13"/>
  <c r="L48" i="13"/>
  <c r="N48" i="13" s="1"/>
  <c r="H49" i="13"/>
  <c r="I90" i="14" l="1"/>
  <c r="H90" i="14" s="1"/>
  <c r="O90" i="14" s="1"/>
  <c r="F91" i="14" s="1"/>
  <c r="G50" i="13"/>
  <c r="H50" i="13"/>
  <c r="L49" i="13"/>
  <c r="N49" i="13" s="1"/>
  <c r="I91" i="14" l="1"/>
  <c r="H91" i="14" s="1"/>
  <c r="O91" i="14" s="1"/>
  <c r="F92" i="14" s="1"/>
  <c r="H51" i="13"/>
  <c r="G51" i="13"/>
  <c r="L50" i="13"/>
  <c r="N50" i="13" s="1"/>
  <c r="I92" i="14" l="1"/>
  <c r="H92" i="14" s="1"/>
  <c r="O92" i="14" s="1"/>
  <c r="F93" i="14" s="1"/>
  <c r="H52" i="13"/>
  <c r="G52" i="13"/>
  <c r="L51" i="13"/>
  <c r="N51" i="13" s="1"/>
  <c r="I93" i="14" l="1"/>
  <c r="H93" i="14" s="1"/>
  <c r="O93" i="14" s="1"/>
  <c r="F94" i="14" s="1"/>
  <c r="L52" i="13"/>
  <c r="N52" i="13" s="1"/>
  <c r="H53" i="13"/>
  <c r="G53" i="13"/>
  <c r="I94" i="14" l="1"/>
  <c r="H94" i="14" s="1"/>
  <c r="O94" i="14" s="1"/>
  <c r="F95" i="14" s="1"/>
  <c r="L53" i="13"/>
  <c r="N53" i="13" s="1"/>
  <c r="H54" i="13"/>
  <c r="G54" i="13"/>
  <c r="I95" i="14" l="1"/>
  <c r="H95" i="14" s="1"/>
  <c r="O95" i="14" s="1"/>
  <c r="F96" i="14" s="1"/>
  <c r="G55" i="13"/>
  <c r="L54" i="13"/>
  <c r="N54" i="13" s="1"/>
  <c r="H55" i="13"/>
  <c r="H56" i="13" l="1"/>
  <c r="G56" i="13"/>
  <c r="L55" i="13"/>
  <c r="N55" i="13" s="1"/>
  <c r="I96" i="14"/>
  <c r="H96" i="14" s="1"/>
  <c r="O96" i="14" s="1"/>
  <c r="F97" i="14" s="1"/>
  <c r="I97" i="14" l="1"/>
  <c r="H97" i="14" s="1"/>
  <c r="O97" i="14" s="1"/>
  <c r="F98" i="14" s="1"/>
  <c r="L56" i="13"/>
  <c r="N56" i="13" s="1"/>
  <c r="H57" i="13"/>
  <c r="G57" i="13"/>
  <c r="H58" i="13" l="1"/>
  <c r="G58" i="13"/>
  <c r="L57" i="13"/>
  <c r="N57" i="13" s="1"/>
  <c r="I98" i="14"/>
  <c r="H98" i="14" s="1"/>
  <c r="O98" i="14" s="1"/>
  <c r="F99" i="14" s="1"/>
  <c r="I99" i="14" l="1"/>
  <c r="H99" i="14" s="1"/>
  <c r="O99" i="14" s="1"/>
  <c r="F100" i="14" s="1"/>
  <c r="H59" i="13"/>
  <c r="G59" i="13"/>
  <c r="L58" i="13"/>
  <c r="N58" i="13" s="1"/>
  <c r="I100" i="14" l="1"/>
  <c r="H100" i="14" s="1"/>
  <c r="O100" i="14" s="1"/>
  <c r="F101" i="14" s="1"/>
  <c r="G60" i="13"/>
  <c r="L59" i="13"/>
  <c r="N59" i="13" s="1"/>
  <c r="H60" i="13"/>
  <c r="H61" i="13" l="1"/>
  <c r="G61" i="13"/>
  <c r="L60" i="13"/>
  <c r="N60" i="13" s="1"/>
  <c r="I101" i="14"/>
  <c r="H101" i="14" s="1"/>
  <c r="O101" i="14" s="1"/>
  <c r="F102" i="14" s="1"/>
  <c r="I102" i="14" l="1"/>
  <c r="H102" i="14" s="1"/>
  <c r="O102" i="14" s="1"/>
  <c r="F103" i="14" s="1"/>
  <c r="L61" i="13"/>
  <c r="N61" i="13" s="1"/>
  <c r="H62" i="13"/>
  <c r="G62" i="13"/>
  <c r="I103" i="14" l="1"/>
  <c r="H103" i="14" s="1"/>
  <c r="O103" i="14" s="1"/>
  <c r="F104" i="14" s="1"/>
  <c r="G63" i="13"/>
  <c r="H63" i="13"/>
  <c r="L62" i="13"/>
  <c r="N62" i="13" s="1"/>
  <c r="I104" i="14" l="1"/>
  <c r="H104" i="14" s="1"/>
  <c r="O104" i="14" s="1"/>
  <c r="F105" i="14" s="1"/>
  <c r="L63" i="13"/>
  <c r="N63" i="13" s="1"/>
  <c r="H64" i="13"/>
  <c r="G64" i="13"/>
  <c r="I105" i="14" l="1"/>
  <c r="H105" i="14" s="1"/>
  <c r="O105" i="14" s="1"/>
  <c r="F106" i="14" s="1"/>
  <c r="H65" i="13"/>
  <c r="G65" i="13"/>
  <c r="L64" i="13"/>
  <c r="N64" i="13" s="1"/>
  <c r="I106" i="14" l="1"/>
  <c r="H106" i="14" s="1"/>
  <c r="O106" i="14" s="1"/>
  <c r="F107" i="14" s="1"/>
  <c r="G66" i="13"/>
  <c r="L65" i="13"/>
  <c r="N65" i="13" s="1"/>
  <c r="H66" i="13"/>
  <c r="I107" i="14" l="1"/>
  <c r="H107" i="14" s="1"/>
  <c r="O107" i="14" s="1"/>
  <c r="F108" i="14" s="1"/>
  <c r="G67" i="13"/>
  <c r="H67" i="13"/>
  <c r="I108" i="14" l="1"/>
  <c r="H108" i="14" s="1"/>
  <c r="O108" i="14" s="1"/>
  <c r="F109" i="14" s="1"/>
  <c r="G68" i="13"/>
  <c r="H68" i="13"/>
  <c r="I109" i="14" l="1"/>
  <c r="H109" i="14" s="1"/>
  <c r="O109" i="14" s="1"/>
  <c r="F110" i="14" s="1"/>
  <c r="H69" i="13"/>
  <c r="G69" i="13"/>
  <c r="I110" i="14" l="1"/>
  <c r="H110" i="14" s="1"/>
  <c r="O110" i="14" s="1"/>
  <c r="F111" i="14" s="1"/>
  <c r="G70" i="13"/>
  <c r="H70" i="13"/>
  <c r="I111" i="14" l="1"/>
  <c r="H111" i="14" s="1"/>
  <c r="O111" i="14" s="1"/>
  <c r="F112" i="14" s="1"/>
  <c r="G71" i="13"/>
  <c r="G72" i="13" s="1"/>
  <c r="G73" i="13" s="1"/>
  <c r="G74" i="13" s="1"/>
  <c r="G75" i="13" s="1"/>
  <c r="G76" i="13" s="1"/>
  <c r="G77" i="13" s="1"/>
  <c r="G78" i="13" s="1"/>
  <c r="G79" i="13" s="1"/>
  <c r="G80" i="13" s="1"/>
  <c r="G81" i="13" s="1"/>
  <c r="G82" i="13" s="1"/>
  <c r="H71" i="13"/>
  <c r="I112" i="14" l="1"/>
  <c r="H112" i="14" s="1"/>
  <c r="O112" i="14" s="1"/>
  <c r="F113" i="14" s="1"/>
  <c r="I113" i="14" l="1"/>
  <c r="H113" i="14" s="1"/>
  <c r="O113" i="14" s="1"/>
  <c r="F114" i="14" s="1"/>
  <c r="I114" i="14" l="1"/>
  <c r="H114" i="14" s="1"/>
  <c r="O114" i="14" s="1"/>
  <c r="F115" i="14" s="1"/>
  <c r="I115" i="14" l="1"/>
  <c r="H115" i="14" s="1"/>
  <c r="O115" i="14" s="1"/>
  <c r="F116" i="14" s="1"/>
  <c r="I116" i="14" l="1"/>
  <c r="H116" i="14" s="1"/>
  <c r="O116" i="14" s="1"/>
  <c r="F117" i="14" s="1"/>
  <c r="I117" i="14" l="1"/>
  <c r="H117" i="14" s="1"/>
  <c r="O117" i="14" s="1"/>
  <c r="F118" i="14" s="1"/>
  <c r="I118" i="14" l="1"/>
  <c r="H118" i="14" s="1"/>
  <c r="O118" i="14" s="1"/>
  <c r="F119" i="14" s="1"/>
  <c r="I119" i="14" l="1"/>
  <c r="H119" i="14" s="1"/>
  <c r="O119" i="14" s="1"/>
  <c r="F120" i="14" s="1"/>
  <c r="O120" i="14" l="1"/>
  <c r="I120" i="14"/>
  <c r="B552" i="5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l="1"/>
  <c r="B676" i="5" l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B816" i="5" s="1"/>
  <c r="B817" i="5" s="1"/>
  <c r="B818" i="5" s="1"/>
  <c r="B819" i="5" s="1"/>
  <c r="B820" i="5" s="1"/>
  <c r="B821" i="5" s="1"/>
  <c r="B822" i="5" s="1"/>
  <c r="B823" i="5" s="1"/>
  <c r="B824" i="5" s="1"/>
  <c r="B825" i="5" l="1"/>
  <c r="B826" i="5" s="1"/>
  <c r="B827" i="5" s="1"/>
  <c r="B828" i="5" s="1"/>
  <c r="B829" i="5" s="1"/>
  <c r="B830" i="5" s="1"/>
  <c r="B831" i="5" s="1"/>
  <c r="B832" i="5" s="1"/>
  <c r="B833" i="5" s="1"/>
  <c r="B834" i="5" s="1"/>
  <c r="B835" i="5" s="1"/>
  <c r="B836" i="5" s="1"/>
  <c r="B837" i="5" s="1"/>
  <c r="B838" i="5" s="1"/>
  <c r="B839" i="5" s="1"/>
  <c r="B840" i="5" s="1"/>
  <c r="B841" i="5" s="1"/>
  <c r="B842" i="5" s="1"/>
  <c r="B843" i="5" s="1"/>
  <c r="B844" i="5" s="1"/>
  <c r="B845" i="5" s="1"/>
  <c r="B846" i="5" s="1"/>
  <c r="B847" i="5" s="1"/>
  <c r="B848" i="5" s="1"/>
  <c r="B849" i="5" s="1"/>
  <c r="B850" i="5" s="1"/>
  <c r="B851" i="5" s="1"/>
  <c r="B852" i="5" s="1"/>
  <c r="B853" i="5" s="1"/>
  <c r="B854" i="5" s="1"/>
  <c r="B855" i="5" s="1"/>
  <c r="B856" i="5" s="1"/>
  <c r="B857" i="5" s="1"/>
  <c r="B858" i="5" s="1"/>
  <c r="B859" i="5" s="1"/>
  <c r="B860" i="5" s="1"/>
  <c r="B861" i="5" s="1"/>
  <c r="B862" i="5" s="1"/>
  <c r="B863" i="5" s="1"/>
  <c r="B864" i="5" s="1"/>
  <c r="B865" i="5" s="1"/>
  <c r="B866" i="5" s="1"/>
  <c r="B867" i="5" s="1"/>
  <c r="B868" i="5" s="1"/>
  <c r="B869" i="5" s="1"/>
  <c r="B870" i="5" s="1"/>
  <c r="B871" i="5" s="1"/>
  <c r="B872" i="5" s="1"/>
  <c r="B873" i="5" s="1"/>
  <c r="B874" i="5" s="1"/>
  <c r="B875" i="5" s="1"/>
  <c r="B876" i="5" s="1"/>
  <c r="B877" i="5" s="1"/>
  <c r="B878" i="5" s="1"/>
  <c r="B879" i="5" s="1"/>
  <c r="B880" i="5" s="1"/>
  <c r="B881" i="5" s="1"/>
  <c r="B882" i="5" s="1"/>
  <c r="B883" i="5" s="1"/>
  <c r="B884" i="5" s="1"/>
  <c r="B885" i="5" s="1"/>
  <c r="B886" i="5" s="1"/>
  <c r="B887" i="5" s="1"/>
  <c r="B888" i="5" s="1"/>
  <c r="B889" i="5" s="1"/>
  <c r="B890" i="5" s="1"/>
  <c r="B891" i="5" s="1"/>
  <c r="B892" i="5" s="1"/>
  <c r="B893" i="5" s="1"/>
  <c r="B894" i="5" s="1"/>
  <c r="B895" i="5" s="1"/>
  <c r="B896" i="5" s="1"/>
  <c r="B897" i="5" s="1"/>
  <c r="B898" i="5" s="1"/>
  <c r="B899" i="5" s="1"/>
  <c r="B900" i="5" s="1"/>
  <c r="B901" i="5" s="1"/>
  <c r="B902" i="5" s="1"/>
  <c r="B903" i="5" s="1"/>
  <c r="B904" i="5" s="1"/>
  <c r="B905" i="5" s="1"/>
  <c r="B906" i="5" s="1"/>
  <c r="B907" i="5" s="1"/>
  <c r="B908" i="5" s="1"/>
  <c r="B909" i="5" s="1"/>
  <c r="B910" i="5" s="1"/>
  <c r="B911" i="5" s="1"/>
  <c r="B912" i="5" s="1"/>
  <c r="B913" i="5" s="1"/>
  <c r="B914" i="5" s="1"/>
  <c r="B915" i="5" s="1"/>
  <c r="B916" i="5" s="1"/>
  <c r="B917" i="5" s="1"/>
  <c r="B918" i="5" s="1"/>
  <c r="B919" i="5" s="1"/>
  <c r="B920" i="5" s="1"/>
  <c r="B921" i="5" s="1"/>
  <c r="B922" i="5" s="1"/>
  <c r="B923" i="5" s="1"/>
  <c r="B924" i="5" s="1"/>
  <c r="B925" i="5" s="1"/>
  <c r="B926" i="5" s="1"/>
  <c r="B927" i="5" s="1"/>
  <c r="B928" i="5" s="1"/>
  <c r="B929" i="5" s="1"/>
  <c r="B930" i="5" s="1"/>
  <c r="B931" i="5" s="1"/>
  <c r="B932" i="5" s="1"/>
  <c r="B933" i="5" s="1"/>
  <c r="B934" i="5" s="1"/>
  <c r="B935" i="5" s="1"/>
  <c r="B936" i="5" s="1"/>
  <c r="B937" i="5" s="1"/>
  <c r="B938" i="5" s="1"/>
  <c r="B939" i="5" s="1"/>
  <c r="B940" i="5" s="1"/>
  <c r="B941" i="5" s="1"/>
  <c r="B942" i="5" s="1"/>
  <c r="B943" i="5" s="1"/>
  <c r="B944" i="5" s="1"/>
  <c r="B945" i="5" s="1"/>
  <c r="B946" i="5" s="1"/>
  <c r="B947" i="5" s="1"/>
  <c r="B948" i="5" s="1"/>
  <c r="B949" i="5" s="1"/>
  <c r="B950" i="5" s="1"/>
  <c r="B951" i="5" s="1"/>
  <c r="B952" i="5" s="1"/>
  <c r="B953" i="5" l="1"/>
  <c r="B954" i="5" s="1"/>
  <c r="B955" i="5" s="1"/>
  <c r="B956" i="5" s="1"/>
  <c r="B957" i="5" s="1"/>
  <c r="B958" i="5" s="1"/>
  <c r="B959" i="5" s="1"/>
  <c r="B960" i="5" s="1"/>
  <c r="B961" i="5" s="1"/>
  <c r="B962" i="5" s="1"/>
  <c r="B963" i="5" s="1"/>
  <c r="B964" i="5" s="1"/>
  <c r="B965" i="5" s="1"/>
  <c r="B966" i="5" s="1"/>
  <c r="B967" i="5" s="1"/>
  <c r="B968" i="5" s="1"/>
  <c r="B969" i="5" s="1"/>
  <c r="B970" i="5" s="1"/>
  <c r="B971" i="5" s="1"/>
  <c r="B972" i="5" s="1"/>
  <c r="B973" i="5" s="1"/>
  <c r="B974" i="5" s="1"/>
  <c r="B975" i="5" s="1"/>
  <c r="B976" i="5" s="1"/>
  <c r="B977" i="5" s="1"/>
  <c r="B978" i="5" s="1"/>
  <c r="B979" i="5" s="1"/>
  <c r="B980" i="5" s="1"/>
  <c r="B981" i="5" s="1"/>
  <c r="B982" i="5" s="1"/>
  <c r="B983" i="5" s="1"/>
  <c r="B984" i="5" s="1"/>
  <c r="B985" i="5" s="1"/>
  <c r="B986" i="5" s="1"/>
  <c r="B987" i="5" s="1"/>
  <c r="B988" i="5" s="1"/>
  <c r="B989" i="5" s="1"/>
  <c r="B990" i="5" s="1"/>
  <c r="B991" i="5" s="1"/>
  <c r="B992" i="5" s="1"/>
  <c r="B993" i="5" s="1"/>
  <c r="B994" i="5" s="1"/>
  <c r="B995" i="5" s="1"/>
  <c r="B996" i="5" s="1"/>
  <c r="B997" i="5" s="1"/>
  <c r="B998" i="5" s="1"/>
  <c r="B999" i="5" s="1"/>
  <c r="B1000" i="5" s="1"/>
  <c r="B1001" i="5" s="1"/>
  <c r="B1002" i="5" s="1"/>
  <c r="B1003" i="5" s="1"/>
  <c r="B1004" i="5" s="1"/>
  <c r="B1005" i="5" s="1"/>
  <c r="B1006" i="5" s="1"/>
  <c r="B1007" i="5" s="1"/>
  <c r="B1008" i="5" s="1"/>
  <c r="B1009" i="5" s="1"/>
  <c r="B1010" i="5" s="1"/>
  <c r="B1011" i="5" s="1"/>
  <c r="B1012" i="5" s="1"/>
  <c r="B1013" i="5" s="1"/>
  <c r="B1014" i="5" s="1"/>
  <c r="B1015" i="5" s="1"/>
  <c r="B1016" i="5" s="1"/>
  <c r="B1017" i="5" s="1"/>
  <c r="B1018" i="5" s="1"/>
  <c r="B1019" i="5" s="1"/>
  <c r="B1020" i="5" s="1"/>
  <c r="B1021" i="5" s="1"/>
  <c r="B1022" i="5" s="1"/>
  <c r="B1023" i="5" s="1"/>
  <c r="B1024" i="5" s="1"/>
  <c r="B1025" i="5" s="1"/>
  <c r="B1026" i="5" s="1"/>
  <c r="B1027" i="5" s="1"/>
  <c r="B1028" i="5" s="1"/>
  <c r="B1029" i="5" s="1"/>
  <c r="B1030" i="5" s="1"/>
  <c r="B1031" i="5" s="1"/>
  <c r="B1032" i="5" s="1"/>
  <c r="B1033" i="5" s="1"/>
  <c r="B1034" i="5" s="1"/>
  <c r="B1035" i="5" s="1"/>
  <c r="B1036" i="5" s="1"/>
  <c r="B1037" i="5" s="1"/>
  <c r="B1038" i="5" s="1"/>
  <c r="B1039" i="5" s="1"/>
  <c r="B1040" i="5" s="1"/>
  <c r="B1041" i="5" s="1"/>
  <c r="B1042" i="5" s="1"/>
  <c r="B1043" i="5" s="1"/>
  <c r="B1044" i="5" s="1"/>
  <c r="B1045" i="5" s="1"/>
  <c r="B1046" i="5" s="1"/>
  <c r="B1047" i="5" s="1"/>
  <c r="B1048" i="5" s="1"/>
  <c r="B1049" i="5" s="1"/>
  <c r="B1050" i="5" s="1"/>
  <c r="B1051" i="5" s="1"/>
  <c r="B1052" i="5" s="1"/>
  <c r="B1053" i="5" s="1"/>
  <c r="B1054" i="5" s="1"/>
  <c r="B1055" i="5" s="1"/>
  <c r="B1056" i="5" s="1"/>
  <c r="B1057" i="5" s="1"/>
  <c r="B1058" i="5" s="1"/>
  <c r="B1059" i="5" s="1"/>
  <c r="B1060" i="5" s="1"/>
  <c r="B1061" i="5" s="1"/>
  <c r="B1062" i="5" s="1"/>
  <c r="B1063" i="5" s="1"/>
  <c r="B1064" i="5" s="1"/>
  <c r="B1065" i="5" s="1"/>
  <c r="B1066" i="5" s="1"/>
  <c r="B1067" i="5" s="1"/>
  <c r="B1068" i="5" s="1"/>
  <c r="B1069" i="5" s="1"/>
  <c r="B1070" i="5" s="1"/>
  <c r="B1071" i="5" s="1"/>
  <c r="B1072" i="5" s="1"/>
  <c r="B1073" i="5" s="1"/>
  <c r="B1074" i="5" s="1"/>
  <c r="B1075" i="5" s="1"/>
  <c r="B1076" i="5" s="1"/>
  <c r="B1077" i="5" s="1"/>
  <c r="B1078" i="5" s="1"/>
  <c r="B1079" i="5" s="1"/>
  <c r="B1080" i="5" s="1"/>
  <c r="B1081" i="5" s="1"/>
  <c r="B1082" i="5" s="1"/>
  <c r="B1083" i="5" s="1"/>
  <c r="B1084" i="5" s="1"/>
  <c r="B1085" i="5" s="1"/>
  <c r="B1086" i="5" s="1"/>
  <c r="B1087" i="5" s="1"/>
  <c r="B1088" i="5" s="1"/>
  <c r="B1089" i="5" s="1"/>
  <c r="B1090" i="5" s="1"/>
  <c r="B1091" i="5" s="1"/>
  <c r="B1092" i="5" s="1"/>
  <c r="B1093" i="5" s="1"/>
  <c r="B1094" i="5" s="1"/>
  <c r="B1095" i="5" s="1"/>
  <c r="B1096" i="5" s="1"/>
  <c r="B1097" i="5" s="1"/>
  <c r="B1098" i="5" s="1"/>
  <c r="B1099" i="5" s="1"/>
  <c r="B1100" i="5" s="1"/>
  <c r="B1101" i="5" s="1"/>
  <c r="B1102" i="5" s="1"/>
  <c r="B1103" i="5" s="1"/>
  <c r="B1104" i="5" s="1"/>
  <c r="B1105" i="5" s="1"/>
  <c r="B1106" i="5" s="1"/>
  <c r="B1107" i="5" s="1"/>
  <c r="B1108" i="5" s="1"/>
  <c r="B1109" i="5" s="1"/>
  <c r="B1110" i="5" s="1"/>
  <c r="B1111" i="5" s="1"/>
  <c r="B1112" i="5" s="1"/>
  <c r="B1113" i="5" s="1"/>
  <c r="B1114" i="5" s="1"/>
  <c r="B1115" i="5" s="1"/>
  <c r="B1116" i="5" s="1"/>
  <c r="B1117" i="5" s="1"/>
  <c r="B1118" i="5" s="1"/>
  <c r="B1119" i="5" s="1"/>
  <c r="B1120" i="5" s="1"/>
  <c r="B1121" i="5" s="1"/>
  <c r="B1122" i="5" s="1"/>
  <c r="B1123" i="5" s="1"/>
  <c r="B1124" i="5" s="1"/>
  <c r="B1125" i="5" s="1"/>
  <c r="B1126" i="5" s="1"/>
  <c r="B1127" i="5" s="1"/>
  <c r="B1128" i="5" s="1"/>
  <c r="B1129" i="5" s="1"/>
  <c r="B1130" i="5" s="1"/>
  <c r="B1131" i="5" s="1"/>
  <c r="B1132" i="5" s="1"/>
  <c r="B1133" i="5" s="1"/>
  <c r="B1134" i="5" s="1"/>
  <c r="B1135" i="5" s="1"/>
  <c r="B1136" i="5" s="1"/>
  <c r="B1137" i="5" s="1"/>
  <c r="B1138" i="5" s="1"/>
  <c r="B1139" i="5" s="1"/>
  <c r="B1140" i="5" s="1"/>
  <c r="B1141" i="5" s="1"/>
  <c r="B1142" i="5" s="1"/>
  <c r="B1143" i="5" s="1"/>
  <c r="B1144" i="5" s="1"/>
  <c r="B1145" i="5" s="1"/>
  <c r="B1146" i="5" s="1"/>
  <c r="B1147" i="5" s="1"/>
  <c r="B1148" i="5" s="1"/>
  <c r="B1149" i="5" s="1"/>
  <c r="B1150" i="5" s="1"/>
  <c r="B1151" i="5" s="1"/>
  <c r="B1152" i="5" s="1"/>
  <c r="B1153" i="5" s="1"/>
  <c r="B1154" i="5" s="1"/>
  <c r="B1155" i="5" s="1"/>
  <c r="B1156" i="5" s="1"/>
  <c r="B1157" i="5" s="1"/>
  <c r="B1158" i="5" s="1"/>
  <c r="B1159" i="5" s="1"/>
  <c r="B1160" i="5" s="1"/>
  <c r="B1161" i="5" s="1"/>
  <c r="B1162" i="5" s="1"/>
  <c r="B1163" i="5" s="1"/>
  <c r="B1164" i="5" s="1"/>
  <c r="B1165" i="5" s="1"/>
  <c r="B1166" i="5" s="1"/>
  <c r="B1167" i="5" s="1"/>
  <c r="B1168" i="5" s="1"/>
  <c r="B1169" i="5" s="1"/>
  <c r="B1170" i="5" s="1"/>
  <c r="B1171" i="5" s="1"/>
  <c r="B1172" i="5" s="1"/>
  <c r="B1173" i="5" s="1"/>
  <c r="B1174" i="5" s="1"/>
  <c r="B1175" i="5" s="1"/>
  <c r="B1176" i="5" s="1"/>
  <c r="B1177" i="5" s="1"/>
  <c r="B1178" i="5" s="1"/>
  <c r="B1179" i="5" s="1"/>
  <c r="B1180" i="5" s="1"/>
  <c r="B1181" i="5" s="1"/>
  <c r="B1182" i="5" s="1"/>
  <c r="B1183" i="5" s="1"/>
  <c r="B1184" i="5" s="1"/>
  <c r="B1185" i="5" s="1"/>
  <c r="B1186" i="5" s="1"/>
  <c r="B1187" i="5" s="1"/>
  <c r="B1188" i="5" s="1"/>
  <c r="B1189" i="5" l="1"/>
  <c r="B1190" i="5" s="1"/>
  <c r="B1191" i="5" s="1"/>
  <c r="B1192" i="5" s="1"/>
  <c r="B1193" i="5" s="1"/>
  <c r="B1194" i="5" s="1"/>
  <c r="B1195" i="5" s="1"/>
  <c r="B1196" i="5" s="1"/>
  <c r="B1197" i="5" s="1"/>
  <c r="B1198" i="5" s="1"/>
  <c r="B1199" i="5" s="1"/>
  <c r="B1200" i="5" s="1"/>
  <c r="B1201" i="5" s="1"/>
  <c r="B1202" i="5" s="1"/>
  <c r="B1203" i="5" s="1"/>
  <c r="B1204" i="5" s="1"/>
  <c r="B1205" i="5" s="1"/>
  <c r="B1206" i="5" s="1"/>
  <c r="B1207" i="5" s="1"/>
  <c r="B1208" i="5" s="1"/>
  <c r="B1209" i="5" s="1"/>
  <c r="B1210" i="5" s="1"/>
  <c r="B1211" i="5" s="1"/>
  <c r="B1212" i="5" s="1"/>
  <c r="B1213" i="5" s="1"/>
  <c r="B1214" i="5" s="1"/>
  <c r="B1215" i="5" s="1"/>
  <c r="B1216" i="5" s="1"/>
  <c r="B1217" i="5" s="1"/>
  <c r="B1218" i="5" s="1"/>
  <c r="B1219" i="5" s="1"/>
  <c r="B1220" i="5" s="1"/>
  <c r="B1221" i="5" s="1"/>
  <c r="B1222" i="5" s="1"/>
  <c r="B1223" i="5" s="1"/>
  <c r="B1224" i="5" s="1"/>
  <c r="B1225" i="5" s="1"/>
  <c r="B1226" i="5" s="1"/>
  <c r="B1227" i="5" s="1"/>
  <c r="B1228" i="5" s="1"/>
  <c r="B1229" i="5" s="1"/>
  <c r="B1230" i="5" s="1"/>
  <c r="B1231" i="5" s="1"/>
  <c r="B1232" i="5" s="1"/>
  <c r="B1233" i="5" s="1"/>
  <c r="B1234" i="5" s="1"/>
  <c r="B1235" i="5" s="1"/>
  <c r="B1236" i="5" s="1"/>
  <c r="B1237" i="5" s="1"/>
  <c r="B1238" i="5" s="1"/>
  <c r="B1239" i="5" s="1"/>
  <c r="B1240" i="5" s="1"/>
  <c r="B1241" i="5" s="1"/>
  <c r="B1242" i="5" s="1"/>
  <c r="B1243" i="5" s="1"/>
  <c r="B1244" i="5" s="1"/>
  <c r="B1245" i="5" s="1"/>
  <c r="B1246" i="5" s="1"/>
  <c r="B1247" i="5" s="1"/>
  <c r="B1248" i="5" s="1"/>
  <c r="B1249" i="5" s="1"/>
  <c r="B1250" i="5" s="1"/>
  <c r="B1251" i="5" s="1"/>
  <c r="B1252" i="5" s="1"/>
  <c r="B1253" i="5" s="1"/>
  <c r="B1254" i="5" s="1"/>
  <c r="B1255" i="5" s="1"/>
  <c r="B1256" i="5" s="1"/>
  <c r="B1257" i="5" s="1"/>
  <c r="B1258" i="5" s="1"/>
  <c r="B1259" i="5" s="1"/>
  <c r="B1260" i="5" s="1"/>
  <c r="B1261" i="5" s="1"/>
  <c r="B1262" i="5" s="1"/>
  <c r="B1263" i="5" s="1"/>
  <c r="B1264" i="5" s="1"/>
  <c r="B1265" i="5" s="1"/>
  <c r="B1266" i="5" s="1"/>
  <c r="B1267" i="5" s="1"/>
  <c r="B1268" i="5" s="1"/>
  <c r="B1269" i="5" s="1"/>
  <c r="B1270" i="5" s="1"/>
  <c r="B1271" i="5" s="1"/>
  <c r="B1272" i="5" s="1"/>
  <c r="B1273" i="5" s="1"/>
  <c r="B1274" i="5" s="1"/>
  <c r="B1275" i="5" s="1"/>
  <c r="B1276" i="5" s="1"/>
  <c r="B1277" i="5" s="1"/>
  <c r="B1278" i="5" s="1"/>
  <c r="B1279" i="5" s="1"/>
  <c r="B1280" i="5" s="1"/>
  <c r="B1281" i="5" s="1"/>
  <c r="B1282" i="5" s="1"/>
  <c r="B1283" i="5" s="1"/>
  <c r="B1284" i="5" s="1"/>
  <c r="B1285" i="5" s="1"/>
  <c r="B1286" i="5" s="1"/>
  <c r="B1287" i="5" s="1"/>
  <c r="B1288" i="5" s="1"/>
  <c r="B1289" i="5" s="1"/>
  <c r="B1290" i="5" s="1"/>
  <c r="B1291" i="5" s="1"/>
  <c r="B1292" i="5" s="1"/>
  <c r="B1293" i="5" s="1"/>
  <c r="B1294" i="5" s="1"/>
  <c r="B1295" i="5" s="1"/>
  <c r="B1296" i="5" s="1"/>
  <c r="B1297" i="5" s="1"/>
  <c r="B1298" i="5" s="1"/>
  <c r="B1299" i="5" s="1"/>
  <c r="B1300" i="5" s="1"/>
  <c r="B1301" i="5" s="1"/>
  <c r="B1302" i="5" s="1"/>
  <c r="B1303" i="5" s="1"/>
  <c r="B1304" i="5" s="1"/>
  <c r="B1305" i="5" s="1"/>
  <c r="B1306" i="5" s="1"/>
  <c r="B1307" i="5" s="1"/>
  <c r="B1308" i="5" s="1"/>
  <c r="B1309" i="5" s="1"/>
  <c r="B1310" i="5" s="1"/>
  <c r="B1311" i="5" s="1"/>
  <c r="B1312" i="5" s="1"/>
  <c r="B1313" i="5" s="1"/>
  <c r="B1314" i="5" s="1"/>
  <c r="B1315" i="5" s="1"/>
  <c r="B1316" i="5" s="1"/>
  <c r="B1317" i="5" s="1"/>
  <c r="B1318" i="5" s="1"/>
  <c r="B1319" i="5" s="1"/>
  <c r="B1320" i="5" s="1"/>
  <c r="B1321" i="5" s="1"/>
  <c r="B1322" i="5" s="1"/>
  <c r="B1323" i="5" s="1"/>
  <c r="B1324" i="5" s="1"/>
  <c r="B1325" i="5" s="1"/>
  <c r="B1326" i="5" s="1"/>
  <c r="B1327" i="5" s="1"/>
  <c r="B1328" i="5" s="1"/>
  <c r="B1329" i="5" s="1"/>
  <c r="B1330" i="5" s="1"/>
  <c r="B1331" i="5" s="1"/>
  <c r="B1332" i="5" s="1"/>
  <c r="B1333" i="5" s="1"/>
  <c r="B1334" i="5" s="1"/>
  <c r="B1335" i="5" s="1"/>
  <c r="B1336" i="5" s="1"/>
  <c r="B1337" i="5" s="1"/>
  <c r="B1338" i="5" s="1"/>
  <c r="B1339" i="5" s="1"/>
  <c r="B1340" i="5" s="1"/>
  <c r="B134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10" authorId="0" shapeId="0" xr:uid="{00000000-0006-0000-0000-000001000000}">
      <text>
        <r>
          <rPr>
            <sz val="12"/>
            <color theme="1"/>
            <rFont val="Arial"/>
            <family val="2"/>
            <scheme val="minor"/>
          </rPr>
          <t>======
ID#AAAAk5TAb30
Vicente Cueva R    (2023-02-14 04:39:17)
Anterior Victoria77</t>
        </r>
      </text>
    </comment>
    <comment ref="G79" authorId="0" shapeId="0" xr:uid="{00000000-0006-0000-0000-000002000000}">
      <text>
        <r>
          <rPr>
            <sz val="12"/>
            <color theme="1"/>
            <rFont val="Arial"/>
            <family val="2"/>
            <scheme val="minor"/>
          </rPr>
          <t>======
ID#AAAAqIR3384
Vicente Cueva R    (2023-02-14 04:39:17)
Anterior Victoria77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xqSaeuIgfVQ8naH/uLc9C2ks+y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94" authorId="0" shapeId="0" xr:uid="{00000000-0006-0000-0300-000001000000}">
      <text>
        <r>
          <rPr>
            <sz val="12"/>
            <color theme="1"/>
            <rFont val="Arial"/>
            <family val="2"/>
            <scheme val="minor"/>
          </rPr>
          <t>======
ID#AAAAuAxo358
Vicente Cueva R    (2023-04-24 16:19:20)
$ 3800 catalizador
$ 2000 afinacion
$ 510 verificacion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XvSylFqDCCGmuUIFvaYYNFRVDYg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40" authorId="0" shapeId="0" xr:uid="{00000000-0006-0000-0D00-000001000000}">
      <text>
        <r>
          <rPr>
            <sz val="12"/>
            <color theme="1"/>
            <rFont val="Arial"/>
            <family val="2"/>
            <scheme val="minor"/>
          </rPr>
          <t>======
ID#AAAAqIR3388
Vicente Cueva R    (2023-02-14 04:39:17)
Se genero una disminucion por $2,850.00 Envie correo y nunca recibi respuesta.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ezyUK5obU+drjp0U2l3ZO2aEVhQ=="/>
    </ext>
  </extLst>
</comments>
</file>

<file path=xl/sharedStrings.xml><?xml version="1.0" encoding="utf-8"?>
<sst xmlns="http://schemas.openxmlformats.org/spreadsheetml/2006/main" count="7937" uniqueCount="1864">
  <si>
    <t>Vicente Cueva Ramirez</t>
  </si>
  <si>
    <t>Relacion de Accesos Varios</t>
  </si>
  <si>
    <t>Fecha
Actualizacion</t>
  </si>
  <si>
    <t>Entidad</t>
  </si>
  <si>
    <t>Concepto</t>
  </si>
  <si>
    <t>Link</t>
  </si>
  <si>
    <t>Usuario</t>
  </si>
  <si>
    <t>PWR</t>
  </si>
  <si>
    <t>Notas</t>
  </si>
  <si>
    <t>VMA</t>
  </si>
  <si>
    <t>ACTINVER</t>
  </si>
  <si>
    <t>www.actinver.com</t>
  </si>
  <si>
    <t>93689099</t>
  </si>
  <si>
    <t>Victoria77</t>
  </si>
  <si>
    <t>Token</t>
  </si>
  <si>
    <t>AFORE MOVIL</t>
  </si>
  <si>
    <t>Profuturo -&gt; Azteca.</t>
  </si>
  <si>
    <t>CURV-630707-HJCVMC-01</t>
  </si>
  <si>
    <t>vicente1963</t>
  </si>
  <si>
    <t>Celular 33-3584-1822</t>
  </si>
  <si>
    <t>C.F.E.</t>
  </si>
  <si>
    <t>https://app.cfe.mx/Aplicaciones/CCFE/MiEspacio/Login.aspx</t>
  </si>
  <si>
    <t>vcuevar77</t>
  </si>
  <si>
    <t>Correo: vcuevar@gmail.com</t>
  </si>
  <si>
    <t>CAJA POPULAR</t>
  </si>
  <si>
    <t>https://cajasanrafael.turbopacmx.com/ConsultaDeSocios/</t>
  </si>
  <si>
    <t>10110316750</t>
  </si>
  <si>
    <t>Victoria&amp;Janine77</t>
  </si>
  <si>
    <t>COCA COLA</t>
  </si>
  <si>
    <t>https://www.coca-colaentuhogar.com/customer/account/</t>
  </si>
  <si>
    <t>vcuevar@gmail.com</t>
  </si>
  <si>
    <t>Victoria&amp;77</t>
  </si>
  <si>
    <t>CORREOS</t>
  </si>
  <si>
    <t>Y CUENTAS DE HOTMAIL MICROSOFT</t>
  </si>
  <si>
    <t>vcuevar@hotmail.com</t>
  </si>
  <si>
    <t>Mauricio77</t>
  </si>
  <si>
    <t>Posible clanacion de la Cuenta.</t>
  </si>
  <si>
    <t>DOCKER</t>
  </si>
  <si>
    <t>https://hub.docker.com/signup</t>
  </si>
  <si>
    <t>vcuevar</t>
  </si>
  <si>
    <t>GITHUB</t>
  </si>
  <si>
    <t>SIZ, REPO, KD</t>
  </si>
  <si>
    <t>Victoria77Janine</t>
  </si>
  <si>
    <t>Para realizar cambios y subir a la Nube.</t>
  </si>
  <si>
    <t>INSTAGRAM</t>
  </si>
  <si>
    <t>www.instagram.com</t>
  </si>
  <si>
    <t>Correo: vcuevar@hotmail.com</t>
  </si>
  <si>
    <t>SANTANDER</t>
  </si>
  <si>
    <t>Desbloquear Estados de Cuenta.</t>
  </si>
  <si>
    <t>kzE6D2070763</t>
  </si>
  <si>
    <t>SIAPA</t>
  </si>
  <si>
    <t>https://www.siapa.gob.mx/reciboenlinea</t>
  </si>
  <si>
    <t>Recibos de Vicente</t>
  </si>
  <si>
    <t>Recibos de Emanuel</t>
  </si>
  <si>
    <t>TELMEX</t>
  </si>
  <si>
    <t>https://telmex.com/web/negocios</t>
  </si>
  <si>
    <t>3336802181</t>
  </si>
  <si>
    <t>TERTIUS</t>
  </si>
  <si>
    <t>https://acreditados.tertius.com.mx/acceso/tertius</t>
  </si>
  <si>
    <t>160815</t>
  </si>
  <si>
    <t>CREDITO NO. 160815</t>
  </si>
  <si>
    <t>ZOOM</t>
  </si>
  <si>
    <t>https://zoom.us/</t>
  </si>
  <si>
    <t>Clave Anfitrion:  527253</t>
  </si>
  <si>
    <t>ZARKIN</t>
  </si>
  <si>
    <t>ANTIVIRUS</t>
  </si>
  <si>
    <t>KASPERKY</t>
  </si>
  <si>
    <t>KLAdmin</t>
  </si>
  <si>
    <t>@Nt1v1&amp;u5</t>
  </si>
  <si>
    <t>Equipos en General</t>
  </si>
  <si>
    <t>MEGACABLE</t>
  </si>
  <si>
    <t>https://www.megacable.com.mx/</t>
  </si>
  <si>
    <t>Gaztam10#</t>
  </si>
  <si>
    <t>Contrato 043-0270373</t>
  </si>
  <si>
    <t>Reporte de Semanas Cotizadas</t>
  </si>
  <si>
    <t>0482636716-3</t>
  </si>
  <si>
    <t>kjxLK1038</t>
  </si>
  <si>
    <t>KD</t>
  </si>
  <si>
    <t>ANYDESK</t>
  </si>
  <si>
    <t>MAQUINA CAJERO</t>
  </si>
  <si>
    <t>579 840 879</t>
  </si>
  <si>
    <t>KDBEAUTY</t>
  </si>
  <si>
    <t>964 151 481</t>
  </si>
  <si>
    <t>Equipo Windows 7 (64 bits)</t>
  </si>
  <si>
    <t>KD Beauty</t>
  </si>
  <si>
    <t>Mexico2020</t>
  </si>
  <si>
    <t>Administrador</t>
  </si>
  <si>
    <t>joseemanuelc@gmail.com</t>
  </si>
  <si>
    <t>mane2107</t>
  </si>
  <si>
    <t>Entrar como Negocio.</t>
  </si>
  <si>
    <t>ADOBE</t>
  </si>
  <si>
    <t>google</t>
  </si>
  <si>
    <t>PDF</t>
  </si>
  <si>
    <t>BANCO AZTECA</t>
  </si>
  <si>
    <t>Banca Celular</t>
  </si>
  <si>
    <t>4027-6657-1483-1600</t>
  </si>
  <si>
    <t>https://www.bancoazteca.com.mx</t>
  </si>
  <si>
    <t>vcuevar / toke celular</t>
  </si>
  <si>
    <t>NIP 9592   -&gt; Anterior 4758vic</t>
  </si>
  <si>
    <t>BASE DATOS</t>
  </si>
  <si>
    <t>sa</t>
  </si>
  <si>
    <t>victoria</t>
  </si>
  <si>
    <t>MariaDB</t>
  </si>
  <si>
    <t>CLARO VIDEO</t>
  </si>
  <si>
    <t>https://www.clarovideo.com/mexico/homeuser</t>
  </si>
  <si>
    <t>myssantillan@gmail.com</t>
  </si>
  <si>
    <t>CLICKUP</t>
  </si>
  <si>
    <t>https://app.clickup.com</t>
  </si>
  <si>
    <t>DISNEY</t>
  </si>
  <si>
    <t>disneyplus.com</t>
  </si>
  <si>
    <t>eduardorove@gmail.com</t>
  </si>
  <si>
    <t>D1sney+L@I020</t>
  </si>
  <si>
    <t>PIN = 0070</t>
  </si>
  <si>
    <t>STAR PLUS</t>
  </si>
  <si>
    <t>https://www.starplus.com/login</t>
  </si>
  <si>
    <t>DUOLINGO</t>
  </si>
  <si>
    <t>duolingo.com/learn</t>
  </si>
  <si>
    <t>FUNDACION CARLOS SLIM</t>
  </si>
  <si>
    <t>https://aprende.org</t>
  </si>
  <si>
    <t>Estudio de PHP</t>
  </si>
  <si>
    <t>SIZ_SA</t>
  </si>
  <si>
    <t>zarkinsoporte@gmail.com</t>
  </si>
  <si>
    <t>Zrk_2018</t>
  </si>
  <si>
    <t>GOOGLE MEET</t>
  </si>
  <si>
    <t>https://meet.google.com/msw-ajjy-ufr</t>
  </si>
  <si>
    <t>Vicente</t>
  </si>
  <si>
    <t>Genere para Conferencias por Meet</t>
  </si>
  <si>
    <t>https://meet.google.com/xme-okgv-qgk</t>
  </si>
  <si>
    <t>Alberto</t>
  </si>
  <si>
    <t>Cambio de Contraseña. Chente&amp;77</t>
  </si>
  <si>
    <t>vcueva77</t>
  </si>
  <si>
    <t>LINKEEDIN</t>
  </si>
  <si>
    <t>https://mx.linkedin.com/</t>
  </si>
  <si>
    <t>Chente77</t>
  </si>
  <si>
    <t>RED SOCIAL DE PROFECIONISTAS</t>
  </si>
  <si>
    <t>MARIA DB (10.6)</t>
  </si>
  <si>
    <t>EQUIPO DELL</t>
  </si>
  <si>
    <t>root</t>
  </si>
  <si>
    <t>V1k0</t>
  </si>
  <si>
    <t>Puerto: 3306</t>
  </si>
  <si>
    <t>NETFLIX</t>
  </si>
  <si>
    <t>https://www.netflix.com</t>
  </si>
  <si>
    <t>EmaNetflix2020</t>
  </si>
  <si>
    <t>Cuenta de Emanuel.</t>
  </si>
  <si>
    <t>PREDIAL TONALA</t>
  </si>
  <si>
    <t>https://predialtonala.com/pago/index.html</t>
  </si>
  <si>
    <t>Descargar Forma de Pago</t>
  </si>
  <si>
    <t>RED SOCIAL</t>
  </si>
  <si>
    <t>FACEBOOK</t>
  </si>
  <si>
    <t>SAT</t>
  </si>
  <si>
    <t>http://www.sat.gob.mx/Paginas/Inicio.aspx</t>
  </si>
  <si>
    <t>CURV630707QS9</t>
  </si>
  <si>
    <t>SASY63</t>
  </si>
  <si>
    <t>Mauricio&amp;63</t>
  </si>
  <si>
    <t>Con la FIEL</t>
  </si>
  <si>
    <t>SKYPE</t>
  </si>
  <si>
    <t>UDEMY</t>
  </si>
  <si>
    <t>udemy.com</t>
  </si>
  <si>
    <t>Chente&amp;77</t>
  </si>
  <si>
    <t>Curso de Git desde cero</t>
  </si>
  <si>
    <t>WIFI</t>
  </si>
  <si>
    <t>Telmex</t>
  </si>
  <si>
    <t>INFINITUM1604_2.4</t>
  </si>
  <si>
    <t>2B6dFvUHi1</t>
  </si>
  <si>
    <t>Casa Real Jacarandas</t>
  </si>
  <si>
    <t>YOUTOBE</t>
  </si>
  <si>
    <t>Identificador del Canal</t>
  </si>
  <si>
    <t>youtobe/@VicenteCuevaR</t>
  </si>
  <si>
    <t>ADMINISTRADOR</t>
  </si>
  <si>
    <t>Sistemas</t>
  </si>
  <si>
    <t>Z@rk1n</t>
  </si>
  <si>
    <t>Clave que usa sistemas en varios equipos</t>
  </si>
  <si>
    <t>vicente.cueva@zarkin.com</t>
  </si>
  <si>
    <t>Consola Kasperky</t>
  </si>
  <si>
    <t>ZARKIN-86/ADMINISTRADOR</t>
  </si>
  <si>
    <t>193 655 515</t>
  </si>
  <si>
    <t>Administrador -&gt; Zarkin@2016</t>
  </si>
  <si>
    <t>ZARKIN-067 / Vicente Cueva Ramirez</t>
  </si>
  <si>
    <t>883 769 045</t>
  </si>
  <si>
    <t>SERVIDOR SIZ (NUEVO)</t>
  </si>
  <si>
    <t>Zarkin11</t>
  </si>
  <si>
    <t>Usuario Adminiastrados, PWR: Zarkin@2016
Tambien por LogMein</t>
  </si>
  <si>
    <t>SAP</t>
  </si>
  <si>
    <t>766 675 710</t>
  </si>
  <si>
    <t>Usuario Adminiastrados, PWR: Zarkin@2016</t>
  </si>
  <si>
    <t>COMPUTADOR HAP BLANCA</t>
  </si>
  <si>
    <t>ZARKIN-067</t>
  </si>
  <si>
    <t>PIN</t>
  </si>
  <si>
    <t>5263</t>
  </si>
  <si>
    <t>Active: con vcuevar@hotmail.com</t>
  </si>
  <si>
    <t>ESCRITORIO REMOTO</t>
  </si>
  <si>
    <t>PC: 187.189.177.39:1013</t>
  </si>
  <si>
    <t>ZARKIN-011\SISTEMAS</t>
  </si>
  <si>
    <t>Zarkin2018</t>
  </si>
  <si>
    <t>Este escritorio lo Utilizara Alberto Jimenez.</t>
  </si>
  <si>
    <t>ZARKIN-011\SISTEMA2</t>
  </si>
  <si>
    <t>Nuevo Escritorio solo yo.</t>
  </si>
  <si>
    <t xml:space="preserve">ESCRITORIO REMOTO </t>
  </si>
  <si>
    <t>187.189.177.39:1014</t>
  </si>
  <si>
    <t>Sistemas1014\SISTEMA2</t>
  </si>
  <si>
    <t>Trabajo amb. SAP 8</t>
  </si>
  <si>
    <t>http://soporte.inbest.cloud</t>
  </si>
  <si>
    <t>33 2014 3442</t>
  </si>
  <si>
    <t>Mesa de Control InBest.
CORREO: soporte@inbest.enterprises</t>
  </si>
  <si>
    <t>OFFICE 365</t>
  </si>
  <si>
    <t xml:space="preserve"> http://login.microsoftonline.com</t>
  </si>
  <si>
    <t>it.due@zarkin.onmicrosoft.com</t>
  </si>
  <si>
    <t>Cuenta para Oficce 365 que traigo asignada.</t>
  </si>
  <si>
    <t>SAP 10</t>
  </si>
  <si>
    <t>USUARIO VICENTE</t>
  </si>
  <si>
    <t>SISTEMA2</t>
  </si>
  <si>
    <t>USUARIO SAP MANAGER</t>
  </si>
  <si>
    <t>manager</t>
  </si>
  <si>
    <t>Sap@2020</t>
  </si>
  <si>
    <t>Envio Miguel el 04/Noviembre/2020</t>
  </si>
  <si>
    <t>USUARIO SIZ GRUPO ADMIN.</t>
  </si>
  <si>
    <t>SIZ_ADMN</t>
  </si>
  <si>
    <t>Zark&amp;n20</t>
  </si>
  <si>
    <t>USUARIO SIZ GRUPO PROD.</t>
  </si>
  <si>
    <t>SIZ_PROD</t>
  </si>
  <si>
    <t>SAP 10 Servicios Inegracion.</t>
  </si>
  <si>
    <t>https://zarkin-088:30010/ControlCenter/</t>
  </si>
  <si>
    <t>B1SiteUser</t>
  </si>
  <si>
    <t>B1Admin</t>
  </si>
  <si>
    <t>Para activar las alarmas.</t>
  </si>
  <si>
    <t>SERVIDOR MACROS</t>
  </si>
  <si>
    <t>\\ZRK_DCCONTROLER\</t>
  </si>
  <si>
    <t xml:space="preserve">Administrador   </t>
  </si>
  <si>
    <t>Zarkin@2016</t>
  </si>
  <si>
    <t>Aqui estan las Macros.</t>
  </si>
  <si>
    <t>SERVIDOR SAP 10</t>
  </si>
  <si>
    <t>ZARKIN-088</t>
  </si>
  <si>
    <t>Servidor SAP 10, IP FIJA: 10.63.100.6</t>
  </si>
  <si>
    <t>SQL</t>
  </si>
  <si>
    <t>IP: 187.189.177.39</t>
  </si>
  <si>
    <t>VALIDAR SE SUPONE YA ESTAN EN LA RELACION DEJAR SOLO VMA AQUÍ</t>
  </si>
  <si>
    <t>confirmacion fue 863924</t>
  </si>
  <si>
    <t>http://www.siapa.gob.mx/servicios</t>
  </si>
  <si>
    <t xml:space="preserve">Tu Adobe ID es </t>
  </si>
  <si>
    <t>vcuevar@hotmail.com.</t>
  </si>
  <si>
    <t>ConFaceBook</t>
  </si>
  <si>
    <t>EQUIPO CELULAR POINT</t>
  </si>
  <si>
    <t>Windows 10</t>
  </si>
  <si>
    <t>922-292-741</t>
  </si>
  <si>
    <t>EQUIPO COMPRAS ITEKNIA</t>
  </si>
  <si>
    <t>Linux</t>
  </si>
  <si>
    <t>757-303-105</t>
  </si>
  <si>
    <t>iteknia2019</t>
  </si>
  <si>
    <t>EQUIPO ITK-GNA-UBT-001</t>
  </si>
  <si>
    <t>402-724-308</t>
  </si>
  <si>
    <t>Equipo SAP 10 (Sistemas)</t>
  </si>
  <si>
    <t>Para manejo de SAP 10 con el cliente de escritorio.</t>
  </si>
  <si>
    <t>311 730 299</t>
  </si>
  <si>
    <t>Sin contraseña el Equipo</t>
  </si>
  <si>
    <t>REMOTO</t>
  </si>
  <si>
    <t>EQUIPO PRUEBAS SAP - 10, SISTEMAS</t>
  </si>
  <si>
    <t>311-730-299</t>
  </si>
  <si>
    <t>Usuario sin Contraseña.</t>
  </si>
  <si>
    <t>CAJA SAN RAFAEL</t>
  </si>
  <si>
    <t>Caja Popular San Rafael S.C. de A.P. de R.L. de C.V.</t>
  </si>
  <si>
    <t>https://cajasanrafael.turbopac.mx/PortalConsulta/</t>
  </si>
  <si>
    <t>10070151089</t>
  </si>
  <si>
    <t>Edos de Cuenta. Yolanda.</t>
  </si>
  <si>
    <t>Edos de Cuenta. Vicente.</t>
  </si>
  <si>
    <t>CANVA</t>
  </si>
  <si>
    <t>Diseños varios formatos</t>
  </si>
  <si>
    <t>canva.com</t>
  </si>
  <si>
    <t>Conectado a Gogle toma credenciales.</t>
  </si>
  <si>
    <t>CELULAR</t>
  </si>
  <si>
    <t>BUZZO DE VOZ AT&amp;T</t>
  </si>
  <si>
    <t>TELEFONO CELULAR</t>
  </si>
  <si>
    <t>33-3584-1822</t>
  </si>
  <si>
    <t>Correo para SIZ (Vales), Traslados.</t>
  </si>
  <si>
    <t>https://mail.google.com</t>
  </si>
  <si>
    <t>zarkin</t>
  </si>
  <si>
    <t xml:space="preserve">Telefono de Recuperacion 722 707 6976 (Nicolas)
Se tenia que habilitar en Seguridad, aplicación a tercero (si) para que funcionara el envio de correos.
</t>
  </si>
  <si>
    <t>CORREO</t>
  </si>
  <si>
    <t>Correos Zarkin por la WEB</t>
  </si>
  <si>
    <t>http://webmail.zarkin.com</t>
  </si>
  <si>
    <t>Correo Zarkin.</t>
  </si>
  <si>
    <t>Servidor de Correos Zarkin</t>
  </si>
  <si>
    <t>http://webmail.zarkin.com/index.php/admin/index/logout</t>
  </si>
  <si>
    <t>adalberto.ramos</t>
  </si>
  <si>
    <t>Ei$0fQ@7!</t>
  </si>
  <si>
    <t>Administrador de correos Zarkin.</t>
  </si>
  <si>
    <t>DISEÑO</t>
  </si>
  <si>
    <t>AUTOCAD VIEWER</t>
  </si>
  <si>
    <t>https://viewer.autodesk.com/</t>
  </si>
  <si>
    <t>Visor de Archivos de AutoCad</t>
  </si>
  <si>
    <t>DROPBOX</t>
  </si>
  <si>
    <t>Respaldo de Informacion Iteknia</t>
  </si>
  <si>
    <t>HP NEGRA LINUX</t>
  </si>
  <si>
    <t>HP BLANCA WINDOWS</t>
  </si>
  <si>
    <t>FACEBOCK</t>
  </si>
  <si>
    <t>Red Social</t>
  </si>
  <si>
    <t>https://www.facebook.com/?stype=lo&amp;jlou=AfdhW74Yksymw98OeGFTXAYoIwZWgXHFzYZN3vnnzNhLM2uPQhBXev_JlqN3lUlFIr9Z6-txEsTnDup5IdkLlzfLph1SapKd0q_coQqBTnkXug&amp;smuh=46536&amp;lh=Ac_sSj4SqVwugeCU</t>
  </si>
  <si>
    <t>FACEBOOCK</t>
  </si>
  <si>
    <t>San Judas Tadeo</t>
  </si>
  <si>
    <t>https://www.facebook.com</t>
  </si>
  <si>
    <t>e_samarepa@hotmail.com</t>
  </si>
  <si>
    <t>SantaMaria2015</t>
  </si>
  <si>
    <t>ACADEMIA</t>
  </si>
  <si>
    <t>GAZTAMBIDE</t>
  </si>
  <si>
    <t>Base de Datos Maria DB.</t>
  </si>
  <si>
    <t>puerto:3306. Se pueden hacer consultas con Heidi SQL</t>
  </si>
  <si>
    <t>SERVIDOR GAZTAMBIDE</t>
  </si>
  <si>
    <t>ANYDESK - &gt; ZARKIN-087</t>
  </si>
  <si>
    <t>Server</t>
  </si>
  <si>
    <t>TEAM VIEW (REMOTO)</t>
  </si>
  <si>
    <t>ZARKIN-087</t>
  </si>
  <si>
    <t>434 363 080</t>
  </si>
  <si>
    <t>Gogle Apps</t>
  </si>
  <si>
    <t xml:space="preserve">Correo Personal </t>
  </si>
  <si>
    <t>GOGLE CHROME</t>
  </si>
  <si>
    <t>Navegador de Internet</t>
  </si>
  <si>
    <t>Bandeja de Correos OutLook</t>
  </si>
  <si>
    <t>https://outlook.live.com/owa/</t>
  </si>
  <si>
    <t>Correo para Redes Sociales.</t>
  </si>
  <si>
    <t>INFONAVIT</t>
  </si>
  <si>
    <t>Credito INFONAVIT 1411096013</t>
  </si>
  <si>
    <t>https://micuenta.infonavit.org.mx</t>
  </si>
  <si>
    <t>chente07</t>
  </si>
  <si>
    <t>IP PUBLICA</t>
  </si>
  <si>
    <t>ZARKIN LERMA</t>
  </si>
  <si>
    <t>187.189.177.39</t>
  </si>
  <si>
    <t>IP Publica fija para SIZ</t>
  </si>
  <si>
    <t>KD Academy</t>
  </si>
  <si>
    <t>kdbeautyacademy.cavemkt.com</t>
  </si>
  <si>
    <t>mcueva12</t>
  </si>
  <si>
    <t>Mauricio1211</t>
  </si>
  <si>
    <t>LOG MEIN</t>
  </si>
  <si>
    <t>MAC</t>
  </si>
  <si>
    <t>Cuenta de Apps</t>
  </si>
  <si>
    <t>spanky, datsun,angulo</t>
  </si>
  <si>
    <t>ONE DRIVE</t>
  </si>
  <si>
    <t>Tecnologia</t>
  </si>
  <si>
    <t>https://onedrive.live.com/about/es-mx/signin/</t>
  </si>
  <si>
    <t>sistemas@zarkin.onmicrosoft.com</t>
  </si>
  <si>
    <t>Tecnologia de la Informacion</t>
  </si>
  <si>
    <t>PIXABAY</t>
  </si>
  <si>
    <t>Imágenes y Videos Libres</t>
  </si>
  <si>
    <t>www.pixabay.com</t>
  </si>
  <si>
    <t>RADIO</t>
  </si>
  <si>
    <t>LIBRE.FM</t>
  </si>
  <si>
    <t>http://libre.fm</t>
  </si>
  <si>
    <t>Aplicación para escuchar musica.</t>
  </si>
  <si>
    <t>REPORTERIA</t>
  </si>
  <si>
    <t>MANAGER</t>
  </si>
  <si>
    <t>\\Server-sapbo\salotto\Reporteria\REPORTERIA LERMA.bat</t>
  </si>
  <si>
    <t>V1059</t>
  </si>
  <si>
    <t>Proyecto VB de Zarkin.</t>
  </si>
  <si>
    <t>SISTEMAS</t>
  </si>
  <si>
    <t>1000</t>
  </si>
  <si>
    <t>S1000</t>
  </si>
  <si>
    <t>SAP 10 por la WEB</t>
  </si>
  <si>
    <t>https://zarkin-088:8010/dispatcher/</t>
  </si>
  <si>
    <t>Acceso SAP Web Escritorio Remoto</t>
  </si>
  <si>
    <t>https://187.189.177.39:8010/dispatcher/</t>
  </si>
  <si>
    <t>Acceso SAP Web IP Publica</t>
  </si>
  <si>
    <t>USUARIO MANAGER</t>
  </si>
  <si>
    <t>NICOLAS PLIEGO</t>
  </si>
  <si>
    <t>SAP 8</t>
  </si>
  <si>
    <t>SALOTTO, S.A. DE C.V.</t>
  </si>
  <si>
    <t>aqnlaaepp</t>
  </si>
  <si>
    <t>Confirmada el 28 de Mayo del 2019.</t>
  </si>
  <si>
    <t>nicovi2019</t>
  </si>
  <si>
    <t>Se cambio por posible urto de contraseña. 19/Jul/19</t>
  </si>
  <si>
    <t>Cuenta de Diseño 2</t>
  </si>
  <si>
    <t>DISEÑO02</t>
  </si>
  <si>
    <t>Z123</t>
  </si>
  <si>
    <t>SAP Mobiliario SOF</t>
  </si>
  <si>
    <t>goldf24</t>
  </si>
  <si>
    <t>Vicente Cueva</t>
  </si>
  <si>
    <t>SOF1360</t>
  </si>
  <si>
    <t>chente</t>
  </si>
  <si>
    <t>SIZ</t>
  </si>
  <si>
    <t>SIZ Saloto SAP 10</t>
  </si>
  <si>
    <t>http://187.189.177.39:8082/siz_sa/public/auth/login</t>
  </si>
  <si>
    <t>777</t>
  </si>
  <si>
    <t>Usuario de Pruebas, como Administrador</t>
  </si>
  <si>
    <t>246</t>
  </si>
  <si>
    <t>Usuario mio como Sistemas.</t>
  </si>
  <si>
    <t>SIZ Salotto pruebas</t>
  </si>
  <si>
    <t>189.192.133.65:8085/siz_sa/public/auth/login</t>
  </si>
  <si>
    <t>SIZ Pruebas en Gaztambide</t>
  </si>
  <si>
    <t>SMARTSHEET</t>
  </si>
  <si>
    <t>ADMINISTRADOR DE PROYECTOS</t>
  </si>
  <si>
    <t>https://app.smartsheet.com/b/home?lang=es_MX</t>
  </si>
  <si>
    <t>vicente.cueva@apzusa.com</t>
  </si>
  <si>
    <t>V16eAPZ!</t>
  </si>
  <si>
    <t>HP-BLANCA</t>
  </si>
  <si>
    <t>SAPSOPORTE\SQLEXPRESS</t>
  </si>
  <si>
    <t>MARIA DB</t>
  </si>
  <si>
    <t>SERVER-SAPBO</t>
  </si>
  <si>
    <t>Base de SAP 8</t>
  </si>
  <si>
    <t>sb</t>
  </si>
  <si>
    <t>SBO_Thengel</t>
  </si>
  <si>
    <t>TRELLO</t>
  </si>
  <si>
    <t>ORGAINZADOR TABLEROS</t>
  </si>
  <si>
    <t>https://trello.com/</t>
  </si>
  <si>
    <t>REALIZO LIGA A ATLASSIAN</t>
  </si>
  <si>
    <t>TWITTER</t>
  </si>
  <si>
    <t>Twitter</t>
  </si>
  <si>
    <t>https://twitter.com/</t>
  </si>
  <si>
    <t>@VicenteCuevaRrm</t>
  </si>
  <si>
    <t>UBER</t>
  </si>
  <si>
    <t>DEL CEL: 33-3584-1822</t>
  </si>
  <si>
    <t>dis</t>
  </si>
  <si>
    <t>VARIETY</t>
  </si>
  <si>
    <t>Fondo de Escritorio</t>
  </si>
  <si>
    <t>VISUAL STUDIO CODE</t>
  </si>
  <si>
    <t>Editor de Codigo (PHP)</t>
  </si>
  <si>
    <t>WETRANSFER</t>
  </si>
  <si>
    <t>Envio archivos hasta 2GB</t>
  </si>
  <si>
    <t>https://wetransfer.com/</t>
  </si>
  <si>
    <t>Ingresando con Gogle</t>
  </si>
  <si>
    <t>ROKU</t>
  </si>
  <si>
    <t>Nombre: Fam_Cueva_Sanchez</t>
  </si>
  <si>
    <t>vcuevae@gmailcom</t>
  </si>
  <si>
    <t>Para ver TV</t>
  </si>
  <si>
    <t>ITEKNIA</t>
  </si>
  <si>
    <t>ITK-GNA-UBT-001</t>
  </si>
  <si>
    <t>635 730 935</t>
  </si>
  <si>
    <t>MULIIX-COMERCIALIZADORA</t>
  </si>
  <si>
    <t>\\177.229.232.7:8084</t>
  </si>
  <si>
    <t>Productivo por IP Publica</t>
  </si>
  <si>
    <t>MULIIX-ITEKNIA</t>
  </si>
  <si>
    <t>\\177.229.232.7:8085</t>
  </si>
  <si>
    <t>MULIIX-QA</t>
  </si>
  <si>
    <t>\\177.229.232.7:8086</t>
  </si>
  <si>
    <t>Ambiente de Pruebas</t>
  </si>
  <si>
    <t>IP: 187.247.242.71,1433</t>
  </si>
  <si>
    <t>Itkc4224a</t>
  </si>
  <si>
    <t>IP: Publica</t>
  </si>
  <si>
    <t>VPN</t>
  </si>
  <si>
    <t>Coneccion Remota</t>
  </si>
  <si>
    <t>itkvicente</t>
  </si>
  <si>
    <t>ItkVicente.*</t>
  </si>
  <si>
    <t>CON 01720103661512</t>
  </si>
  <si>
    <t>Pago Mensualidad TERTIUS, S.A.P.I. de C.V.</t>
  </si>
  <si>
    <t>Pago de Servicios</t>
  </si>
  <si>
    <t>CONVENIO</t>
  </si>
  <si>
    <t>BANCO INVEX SA IBM.</t>
  </si>
  <si>
    <t>01720103661512</t>
  </si>
  <si>
    <t xml:space="preserve"> 01720103661512</t>
  </si>
  <si>
    <t>REFERENCIA</t>
  </si>
  <si>
    <t>REFERENCIA:</t>
  </si>
  <si>
    <t>9001-0000-0067</t>
  </si>
  <si>
    <t>EFECTIVO:</t>
  </si>
  <si>
    <t>BANCO SANTANDER</t>
  </si>
  <si>
    <r>
      <rPr>
        <sz val="14"/>
        <color theme="1"/>
        <rFont val="Arial"/>
        <family val="2"/>
      </rPr>
      <t>Pago Seguro del Automovil (</t>
    </r>
    <r>
      <rPr>
        <b/>
        <sz val="14"/>
        <color rgb="FFFF0000"/>
        <rFont val="Arial"/>
        <family val="2"/>
      </rPr>
      <t>Banco Santander</t>
    </r>
    <r>
      <rPr>
        <sz val="14"/>
        <color theme="1"/>
        <rFont val="Arial"/>
        <family val="2"/>
      </rPr>
      <t>)</t>
    </r>
  </si>
  <si>
    <t>Transferencia de Fondos</t>
  </si>
  <si>
    <t>Numero de Cuenta:</t>
  </si>
  <si>
    <t>60-55761288-7</t>
  </si>
  <si>
    <t>3601</t>
  </si>
  <si>
    <t>FIDEICOMISO</t>
  </si>
  <si>
    <t>1301-3601</t>
  </si>
  <si>
    <t>Numero de Tarjeta:</t>
  </si>
  <si>
    <t>5579-0700-3388-2617</t>
  </si>
  <si>
    <t>A nombre de:</t>
  </si>
  <si>
    <t>MARIA YOLANDA SANCHEZ SANTILLAN.</t>
  </si>
  <si>
    <t>Cuenta de Guardadito.</t>
  </si>
  <si>
    <t>Banco Azteca</t>
  </si>
  <si>
    <t>Numero de Clabe Interbancaria:</t>
  </si>
  <si>
    <t>1273 2000 2175 8730 24</t>
  </si>
  <si>
    <t>7034 0217 5873 02</t>
  </si>
  <si>
    <t>4027 6657 1483 1600</t>
  </si>
  <si>
    <t>VICENTE CUEVA RAMIREZ</t>
  </si>
  <si>
    <t>WEB:</t>
  </si>
  <si>
    <t>4027-6657-3792-4069</t>
  </si>
  <si>
    <t>1273 2001 3680 7480 02</t>
  </si>
  <si>
    <t>Token (Activar)</t>
  </si>
  <si>
    <t>010713</t>
  </si>
  <si>
    <t>7034 1368 0748 00</t>
  </si>
  <si>
    <t>Capcher</t>
  </si>
  <si>
    <t>imagen</t>
  </si>
  <si>
    <t>4027 6657 3792 4069</t>
  </si>
  <si>
    <t>Contraseña</t>
  </si>
  <si>
    <t>150988vy</t>
  </si>
  <si>
    <t>1273 2001 3041 7138 09</t>
  </si>
  <si>
    <t xml:space="preserve"> 0319 1304 1713 80</t>
  </si>
  <si>
    <t>5512 3824 1399 6804</t>
  </si>
  <si>
    <t>JESSICA NAYELI CONTRERAS ZAMORA</t>
  </si>
  <si>
    <t>1273 2001 3050 8180 09</t>
  </si>
  <si>
    <t xml:space="preserve"> 0319 1305 0818 00</t>
  </si>
  <si>
    <t>5512 3824 1355 5832</t>
  </si>
  <si>
    <t>JOSE EMANUEL CUEVA SANCHEZ</t>
  </si>
  <si>
    <t>PAGO DE SERVICIO DE S.I.A.P.A.</t>
  </si>
  <si>
    <t>10639974</t>
  </si>
  <si>
    <t>Clave SIAPA</t>
  </si>
  <si>
    <t>0028-0924-0007</t>
  </si>
  <si>
    <t>Nombre:</t>
  </si>
  <si>
    <t>Domicilio:</t>
  </si>
  <si>
    <t>REAL DE LAS JACARANDAS 179</t>
  </si>
  <si>
    <t>IMPORTE:</t>
  </si>
  <si>
    <t>10692133</t>
  </si>
  <si>
    <t>0028-0767-0011</t>
  </si>
  <si>
    <t>CONJ HAB REVOLUCION SA DE CV</t>
  </si>
  <si>
    <t>CALLE VALLE DEL MISSISSIPI 56</t>
  </si>
  <si>
    <t>BBVA Bancomer</t>
  </si>
  <si>
    <t>Deposito Efectivo</t>
  </si>
  <si>
    <t>1504046315</t>
  </si>
  <si>
    <t>Cuenta Interbancaria:</t>
  </si>
  <si>
    <t>012-320-015040463153</t>
  </si>
  <si>
    <t>MARTIN AMADOR MEZA PEREZ</t>
  </si>
  <si>
    <t>Estos Pagos se haran por Azteca Movil.</t>
  </si>
  <si>
    <t>PAGO DE SERVICIO TELMEX.</t>
  </si>
  <si>
    <t>Numero de Linea:</t>
  </si>
  <si>
    <t>33-3680-2181</t>
  </si>
  <si>
    <t>MARIA YOLANDA SANCHEZ SANTILLAN</t>
  </si>
  <si>
    <t>33-3680-3852</t>
  </si>
  <si>
    <t>JESSICA NAYELY CONTRERAS</t>
  </si>
  <si>
    <t>PAGO DE SERVICIO DE C.F.E.</t>
  </si>
  <si>
    <t>437-971-208-162</t>
  </si>
  <si>
    <t>CUEVA R VICENTE</t>
  </si>
  <si>
    <t>437-040-500-544</t>
  </si>
  <si>
    <t>CUEVA RAMIREZ ISABEL YOLANDA</t>
  </si>
  <si>
    <t>VALLE DEL RIO MISIPIPI NO. 46</t>
  </si>
  <si>
    <t>PAGOS QUE ESTA REALIZANDO COMERCIALIZADORA GAZTAMBIDE.</t>
  </si>
  <si>
    <t>S.I.A.P.A.</t>
  </si>
  <si>
    <t>11339879</t>
  </si>
  <si>
    <t>CALLE SAN FRANCISCO DE SALES 76</t>
  </si>
  <si>
    <t>437-160-202-911</t>
  </si>
  <si>
    <t>CUEVA SANCHEZ JOSE EMANUEL</t>
  </si>
  <si>
    <t>SAN FCO DE SALES 76 CP.45425</t>
  </si>
  <si>
    <t>33-4040-7413</t>
  </si>
  <si>
    <t>Pago Contador</t>
  </si>
  <si>
    <t>Banco Santander</t>
  </si>
  <si>
    <t>56-65061414-5</t>
  </si>
  <si>
    <t>5579-1002-2511-7892</t>
  </si>
  <si>
    <t>VMA it support</t>
  </si>
  <si>
    <t>Presupuesto y Control Financiero</t>
  </si>
  <si>
    <t>Catalogo de Categorias</t>
  </si>
  <si>
    <t>AUTOMOVIL</t>
  </si>
  <si>
    <t>BANCOS</t>
  </si>
  <si>
    <t>CAPACITACION</t>
  </si>
  <si>
    <t>CASA</t>
  </si>
  <si>
    <t>EXTRAS</t>
  </si>
  <si>
    <t>INGRESOS</t>
  </si>
  <si>
    <t>OCIO</t>
  </si>
  <si>
    <t>PERSONALES</t>
  </si>
  <si>
    <t>SEMANAL</t>
  </si>
  <si>
    <t>SERVICIOS</t>
  </si>
  <si>
    <t>CUE_CON</t>
  </si>
  <si>
    <t>A_AFINACION</t>
  </si>
  <si>
    <t>C_VICENTE</t>
  </si>
  <si>
    <t>C_GENERAL</t>
  </si>
  <si>
    <t>E_DIVERSOS</t>
  </si>
  <si>
    <t>O_CABLE</t>
  </si>
  <si>
    <t>P_VICENTE</t>
  </si>
  <si>
    <t>G_DESPENSA</t>
  </si>
  <si>
    <t>CEL_VICENTE</t>
  </si>
  <si>
    <t>CC_SIAPA</t>
  </si>
  <si>
    <t>A_COSUMIBLES</t>
  </si>
  <si>
    <t>AZTECA_V</t>
  </si>
  <si>
    <t>C_YOLANDA</t>
  </si>
  <si>
    <t>C_JACARANDA</t>
  </si>
  <si>
    <t>E_EMANUEL</t>
  </si>
  <si>
    <t>KD_BEATY</t>
  </si>
  <si>
    <t>O_PASEOS</t>
  </si>
  <si>
    <t>P_YOLANDA</t>
  </si>
  <si>
    <t>G_FIN_SEM</t>
  </si>
  <si>
    <t>CEL_YOLANDA</t>
  </si>
  <si>
    <t>CC_TOTAL</t>
  </si>
  <si>
    <t>A_HOLOGRAMA</t>
  </si>
  <si>
    <t>CAJA</t>
  </si>
  <si>
    <t>C_MIGUEL</t>
  </si>
  <si>
    <t>E_JESSY</t>
  </si>
  <si>
    <t>N_ZARKIN</t>
  </si>
  <si>
    <t>O_REUNIONES</t>
  </si>
  <si>
    <t>G_VICENTE</t>
  </si>
  <si>
    <t>CFE_JACAR</t>
  </si>
  <si>
    <t>CC_NETFLIX</t>
  </si>
  <si>
    <t>A_REFRENDO</t>
  </si>
  <si>
    <t>C_SJTC</t>
  </si>
  <si>
    <t>C_MISISIPI</t>
  </si>
  <si>
    <t>E_NIÑOS</t>
  </si>
  <si>
    <t>R_ZARKIN</t>
  </si>
  <si>
    <t>O_VACACIONES</t>
  </si>
  <si>
    <t>CFE_MIGUEL</t>
  </si>
  <si>
    <t>CC_CFE</t>
  </si>
  <si>
    <t>A_REPARACION</t>
  </si>
  <si>
    <t>I_AZTECA</t>
  </si>
  <si>
    <t>E_SJTC</t>
  </si>
  <si>
    <t>S_ZARKIN</t>
  </si>
  <si>
    <t>CONTADOR</t>
  </si>
  <si>
    <t>CC_JESSY</t>
  </si>
  <si>
    <t>A_SEGURO</t>
  </si>
  <si>
    <t>I_POPULAR</t>
  </si>
  <si>
    <t>E_PARIENTES</t>
  </si>
  <si>
    <t>VMA_IT_SUPPORT</t>
  </si>
  <si>
    <t>CRIPTA</t>
  </si>
  <si>
    <t>CC_EMAN</t>
  </si>
  <si>
    <t>POPULAR_V</t>
  </si>
  <si>
    <t>GAS_JACAR</t>
  </si>
  <si>
    <t>CC_NIÑOS</t>
  </si>
  <si>
    <t>GAS_MIGUEL</t>
  </si>
  <si>
    <t>CC_GAS</t>
  </si>
  <si>
    <t>VICENTE</t>
  </si>
  <si>
    <t>ISR_CURV</t>
  </si>
  <si>
    <t>CC_CHEVY</t>
  </si>
  <si>
    <t>Y_SANTANDER</t>
  </si>
  <si>
    <t>LIC_VICENTE</t>
  </si>
  <si>
    <t>CC_UTG</t>
  </si>
  <si>
    <t>YOLANDA</t>
  </si>
  <si>
    <t>LIC_YOLANDA</t>
  </si>
  <si>
    <t>CC_VARIOS</t>
  </si>
  <si>
    <t>MEG_MIGUEL</t>
  </si>
  <si>
    <t>PRED_JACAR</t>
  </si>
  <si>
    <t>PRED_MIGUEL</t>
  </si>
  <si>
    <t>SER_EMANUEL</t>
  </si>
  <si>
    <t>SIAPA_JACAR</t>
  </si>
  <si>
    <t>SIAPA_MIGUEL</t>
  </si>
  <si>
    <t>TELMEX_JACAR</t>
  </si>
  <si>
    <t>Presupuesto y Controles Financieros</t>
  </si>
  <si>
    <t>PRESUPUESTO GLOBAL</t>
  </si>
  <si>
    <t>CATEGORIA
SUB CATEGORIA</t>
  </si>
  <si>
    <t>DIA</t>
  </si>
  <si>
    <t>SEMANA</t>
  </si>
  <si>
    <t>MES</t>
  </si>
  <si>
    <t>AÑO</t>
  </si>
  <si>
    <t>PERIODO DE PAGO</t>
  </si>
  <si>
    <t>DIA DE CORTE</t>
  </si>
  <si>
    <t>EJERCIDO</t>
  </si>
  <si>
    <t>REAL</t>
  </si>
  <si>
    <t>DIFERENCIA</t>
  </si>
  <si>
    <t>PROGRAMA</t>
  </si>
  <si>
    <t>NOTAS</t>
  </si>
  <si>
    <t>EGRESOS</t>
  </si>
  <si>
    <t>RESULTADO</t>
  </si>
  <si>
    <t>Semanas</t>
  </si>
  <si>
    <t>PRIMEROS MES</t>
  </si>
  <si>
    <t>C/VIERNES</t>
  </si>
  <si>
    <t>ABRIL / ANUAL</t>
  </si>
  <si>
    <t>GASOLINA</t>
  </si>
  <si>
    <t>ENE / ANUAL</t>
  </si>
  <si>
    <t>ANUAL</t>
  </si>
  <si>
    <t>C 4 MES</t>
  </si>
  <si>
    <t>COMPUTADORA</t>
  </si>
  <si>
    <t>APORTACION SEMANAL</t>
  </si>
  <si>
    <t>C/LUNES</t>
  </si>
  <si>
    <t>C/SABADO</t>
  </si>
  <si>
    <t>C/MES</t>
  </si>
  <si>
    <t>C/20 MES</t>
  </si>
  <si>
    <t>PAGO POR MES</t>
  </si>
  <si>
    <t>C/10 BIMESTRE</t>
  </si>
  <si>
    <t>BIMESTRAL</t>
  </si>
  <si>
    <t>C/20 BIMESTRE</t>
  </si>
  <si>
    <t>C/15 MES</t>
  </si>
  <si>
    <t>AÑO 2024</t>
  </si>
  <si>
    <t>OCT / ANUAL</t>
  </si>
  <si>
    <t>FEB / ANUAL</t>
  </si>
  <si>
    <t>C / 4 AÑOS 30/ENE/23</t>
  </si>
  <si>
    <t>RENOVACION</t>
  </si>
  <si>
    <t>C / 4 AÑOS 08/JUN/21</t>
  </si>
  <si>
    <t>C/6 MES</t>
  </si>
  <si>
    <t>C/9 MES</t>
  </si>
  <si>
    <t>VALIDAR SALDO A PAGAR ANTES.</t>
  </si>
  <si>
    <t>C/16 MES</t>
  </si>
  <si>
    <t>C/03 BIMES.</t>
  </si>
  <si>
    <t>C/22 MES</t>
  </si>
  <si>
    <t>CHEVY_REFRENDO</t>
  </si>
  <si>
    <t>CHEVY_SEGURO</t>
  </si>
  <si>
    <t>C/18 MES</t>
  </si>
  <si>
    <t>CANCELO ESTA CUENTA Y USO CUECON</t>
  </si>
  <si>
    <t>ULTIMO</t>
  </si>
  <si>
    <t>C/13 MES</t>
  </si>
  <si>
    <t>SOLO 3 MESES</t>
  </si>
  <si>
    <t>CFE_MISISIPI</t>
  </si>
  <si>
    <t>C/03 BIMESTRE</t>
  </si>
  <si>
    <t>TELMEX_MISISIPI</t>
  </si>
  <si>
    <t>SERVICIO</t>
  </si>
  <si>
    <t>RECIBO</t>
  </si>
  <si>
    <t>MENSUAL</t>
  </si>
  <si>
    <t>TOTAL PLAY</t>
  </si>
  <si>
    <t>C/?? MES</t>
  </si>
  <si>
    <t>SUMA</t>
  </si>
  <si>
    <t>LIBRO DE DIARIO</t>
  </si>
  <si>
    <t>TOTALES</t>
  </si>
  <si>
    <t>0.00</t>
  </si>
  <si>
    <t>FEC_MOV</t>
  </si>
  <si>
    <t>SEM</t>
  </si>
  <si>
    <t>BANCO</t>
  </si>
  <si>
    <t>CATEGORIA</t>
  </si>
  <si>
    <t>SUB-CATEGORIA</t>
  </si>
  <si>
    <t>CONCEPTO</t>
  </si>
  <si>
    <t>TRASPASO</t>
  </si>
  <si>
    <t>INGRESO</t>
  </si>
  <si>
    <t>EGRESO</t>
  </si>
  <si>
    <t>SALDO INICIAL.</t>
  </si>
  <si>
    <t>SEMANA NO. 01</t>
  </si>
  <si>
    <t>PRESTAMO DIRECTO</t>
  </si>
  <si>
    <t>SALCHIPULPOS</t>
  </si>
  <si>
    <t>GASOLINERIA JAUJA</t>
  </si>
  <si>
    <t>LT $ 22.19</t>
  </si>
  <si>
    <t>SIAPA ENERO 2023</t>
  </si>
  <si>
    <t>PERIODO NO. 01</t>
  </si>
  <si>
    <t>MES DE ENERO 2023</t>
  </si>
  <si>
    <t>BASURA</t>
  </si>
  <si>
    <t>ENERO 2023.</t>
  </si>
  <si>
    <t>DESAYUNO Y PASTILLAS</t>
  </si>
  <si>
    <t>TORTAS MORE.</t>
  </si>
  <si>
    <t>INTERESES DICIEMBRE 2022</t>
  </si>
  <si>
    <t xml:space="preserve">DESAYUNO. </t>
  </si>
  <si>
    <t>COMIDA.</t>
  </si>
  <si>
    <t>REFRESCO Y PINGUINOS</t>
  </si>
  <si>
    <t>HALL DE CEREZA.</t>
  </si>
  <si>
    <t>CENA HAMBURGUESAS</t>
  </si>
  <si>
    <t>AÑO 2023</t>
  </si>
  <si>
    <t>INVERSION DE $ 21,190.00</t>
  </si>
  <si>
    <t xml:space="preserve">APORTACION </t>
  </si>
  <si>
    <t>REFRENDO DEL CHEVY.</t>
  </si>
  <si>
    <t>SEMANA NO. 01 Y 02</t>
  </si>
  <si>
    <t>SEMANA NO. 02</t>
  </si>
  <si>
    <t>BAÑOS TONALA</t>
  </si>
  <si>
    <t>NIEVES</t>
  </si>
  <si>
    <t>MES DE DICIEMBRE 2022</t>
  </si>
  <si>
    <t>PARA PAGO DE TOTAL</t>
  </si>
  <si>
    <t>VELADORAS.</t>
  </si>
  <si>
    <t>PERIODO NO. 02</t>
  </si>
  <si>
    <t>DESAYUNO NIÑOS.</t>
  </si>
  <si>
    <t>DESAYUNO</t>
  </si>
  <si>
    <t>BOTELLA DE AGUA</t>
  </si>
  <si>
    <t>SUERO</t>
  </si>
  <si>
    <t>CENA.</t>
  </si>
  <si>
    <t>NO IDENTIFICADOS</t>
  </si>
  <si>
    <t>ADELANTO PARA PAGO NEXTFLIX</t>
  </si>
  <si>
    <t>SEMANA NO. 03</t>
  </si>
  <si>
    <t>FAJO</t>
  </si>
  <si>
    <t>PARA HARINA.</t>
  </si>
  <si>
    <t>SEGURO CHEVY ENERO 2023</t>
  </si>
  <si>
    <t>PERIODO NO. 03</t>
  </si>
  <si>
    <t>SEMANA NO. 04</t>
  </si>
  <si>
    <t>ADELANTO.</t>
  </si>
  <si>
    <t>DON BRONQUIP</t>
  </si>
  <si>
    <t>FLAN</t>
  </si>
  <si>
    <t>POSTRE</t>
  </si>
  <si>
    <t>CENA</t>
  </si>
  <si>
    <t>BASURA.</t>
  </si>
  <si>
    <t>GALLETAS.</t>
  </si>
  <si>
    <t>SEMANA NO.04</t>
  </si>
  <si>
    <t>PARA GASOLINA.</t>
  </si>
  <si>
    <t>CORTE DE PELO, EMANUEL.</t>
  </si>
  <si>
    <t>GASOLINERIA ARCOS</t>
  </si>
  <si>
    <t>LITRO A $ 21.80</t>
  </si>
  <si>
    <t>CFE 1ER BIMESTRE</t>
  </si>
  <si>
    <t>CAJA FRUTA MONJE</t>
  </si>
  <si>
    <t>MES ENERO 2023</t>
  </si>
  <si>
    <t>HALL DE MENTA.</t>
  </si>
  <si>
    <t>MAU PARA DULCES</t>
  </si>
  <si>
    <t>PERIODO NO. 04</t>
  </si>
  <si>
    <t>ROLLOS Y SERVILLETAS</t>
  </si>
  <si>
    <t>SELLOS P/LAVABO</t>
  </si>
  <si>
    <t>REFRESCOS.</t>
  </si>
  <si>
    <t>DESPENSA</t>
  </si>
  <si>
    <t>CENA HOT DOGS</t>
  </si>
  <si>
    <t>ESMERIL BLACK &amp; DECKER</t>
  </si>
  <si>
    <t>EN LA SUSANITA</t>
  </si>
  <si>
    <t>SEMANA NO. 05</t>
  </si>
  <si>
    <t>GRUA ARROLLO DE EN MEDIO</t>
  </si>
  <si>
    <t xml:space="preserve">APARENTEMENTE FALLO UN PISTON </t>
  </si>
  <si>
    <t>INTERESES ENERO 2023</t>
  </si>
  <si>
    <t>PARA SEGURO CHEVY</t>
  </si>
  <si>
    <t>Y PARA MEDICO CHINITA.</t>
  </si>
  <si>
    <t>VENTA DE SOLDADORA A MARTIN</t>
  </si>
  <si>
    <t>HALL DE MIEL</t>
  </si>
  <si>
    <t>PAGO ENERO 2023</t>
  </si>
  <si>
    <t>PERIODO NO. 05</t>
  </si>
  <si>
    <t>DESAYUNO VICENTE Y YOLANDA</t>
  </si>
  <si>
    <t>PALETAS</t>
  </si>
  <si>
    <t>RED COLA</t>
  </si>
  <si>
    <t>PAN</t>
  </si>
  <si>
    <t>RECARGA MI TRANSPORTE</t>
  </si>
  <si>
    <t>LECHE</t>
  </si>
  <si>
    <t>BIONICO Y PAPAS</t>
  </si>
  <si>
    <t>MES FEBRERO 2023</t>
  </si>
  <si>
    <t>REFACCIONES REPARACION.</t>
  </si>
  <si>
    <t xml:space="preserve">APOYO </t>
  </si>
  <si>
    <t>SEMANA NO. 06</t>
  </si>
  <si>
    <t>NIEVE Y PALETA</t>
  </si>
  <si>
    <t>MANO DE OBRA.</t>
  </si>
  <si>
    <t>SERVICIO RIVERA (JORGE).</t>
  </si>
  <si>
    <t>FEB/MAY</t>
  </si>
  <si>
    <t>AZTECA</t>
  </si>
  <si>
    <t>PERIODO NO. 06</t>
  </si>
  <si>
    <t>MES DE FEBRERO 2023</t>
  </si>
  <si>
    <t>VASO Y AZUCARERA</t>
  </si>
  <si>
    <t>PARA SAN JUDAS.</t>
  </si>
  <si>
    <t>BIONICO.</t>
  </si>
  <si>
    <t>DEPOSITO EN AZTECA (BLOQUEDA)</t>
  </si>
  <si>
    <t>DEVOLUCION AZTECA CUENTA BLOQUEADA.</t>
  </si>
  <si>
    <t>REFRESCO Y CHOCOLATES.</t>
  </si>
  <si>
    <t>SEMANA NO. 07</t>
  </si>
  <si>
    <t>PIZZA.</t>
  </si>
  <si>
    <t>INTERESES DEL PAGARE</t>
  </si>
  <si>
    <t>SEMANA 6 Y SALDO 5</t>
  </si>
  <si>
    <t>PANTALON</t>
  </si>
  <si>
    <t>CAMISA AZUL.</t>
  </si>
  <si>
    <t>CAMISA NEGRA.</t>
  </si>
  <si>
    <t>SEMANA NO. 05 Y 06</t>
  </si>
  <si>
    <t>GASOLINA ARCOS LOMA DORADA</t>
  </si>
  <si>
    <t>INVERSOR CRAFTMAN</t>
  </si>
  <si>
    <t>TACOS DE CANASTA.</t>
  </si>
  <si>
    <t>HALL</t>
  </si>
  <si>
    <t>COMPLETAR PAGO DE NETFLIX</t>
  </si>
  <si>
    <t>CERROJO Y CANDADO</t>
  </si>
  <si>
    <t>GASTO SEMANAL</t>
  </si>
  <si>
    <t>EXTRA NO LE ALCANZO.</t>
  </si>
  <si>
    <t>AGUA FRESCA</t>
  </si>
  <si>
    <t xml:space="preserve">SOLDADURA 6013 DE 3/32 </t>
  </si>
  <si>
    <t>PALANCA PARA TANQUE DEL WC</t>
  </si>
  <si>
    <t>PERIODO NO. 07</t>
  </si>
  <si>
    <t>DESAYUNO Y NIÑOS.</t>
  </si>
  <si>
    <t>REFRESCO Y JUGO.</t>
  </si>
  <si>
    <t>PICONES</t>
  </si>
  <si>
    <t>COMIDA BONSAI</t>
  </si>
  <si>
    <t>SEMANA NO. 08</t>
  </si>
  <si>
    <t>LONCHE Y LECHE</t>
  </si>
  <si>
    <t>INTERESES ENERO-FEBRERO 23</t>
  </si>
  <si>
    <t>INTERESES POR CANCELACION</t>
  </si>
  <si>
    <t>PALETAS PARA MISA.</t>
  </si>
  <si>
    <t>PERIODO NO. 08</t>
  </si>
  <si>
    <t>REFRIGERIO</t>
  </si>
  <si>
    <t>REFRESCO</t>
  </si>
  <si>
    <t>COMIDA</t>
  </si>
  <si>
    <t>REFRESCO Y GALLETAS</t>
  </si>
  <si>
    <t>SEMANA NO. 09</t>
  </si>
  <si>
    <t>VARIOS</t>
  </si>
  <si>
    <t>INTERESES FEBRERO 2023</t>
  </si>
  <si>
    <t>COMPUTADORA DELL.</t>
  </si>
  <si>
    <t>CENA Y REFRESCO</t>
  </si>
  <si>
    <t>INSC. MINISTROS</t>
  </si>
  <si>
    <t>CENA D. INES</t>
  </si>
  <si>
    <t>SIAPA FEBRERO 2023</t>
  </si>
  <si>
    <t>PERIODO NO. 09</t>
  </si>
  <si>
    <t>RELICARIO Y PORTA REL.</t>
  </si>
  <si>
    <t>LENTES 1.25 FLEXIBLES.</t>
  </si>
  <si>
    <t>BAÑOS CENTRO GDL.</t>
  </si>
  <si>
    <t>CENA TACOS LOS PRIMOS</t>
  </si>
  <si>
    <t xml:space="preserve">FLANES </t>
  </si>
  <si>
    <t>CAMOTE Y PLATANO</t>
  </si>
  <si>
    <t>MES DE MARZO 2023</t>
  </si>
  <si>
    <t>MILANESA</t>
  </si>
  <si>
    <t>GELATINA</t>
  </si>
  <si>
    <t>SEMANA NO. 09 Y 10</t>
  </si>
  <si>
    <t>SEMANA NO. 10</t>
  </si>
  <si>
    <t>INTERESES FEBRERO 23</t>
  </si>
  <si>
    <t>PEGA PISO, EN LA SUSANITA</t>
  </si>
  <si>
    <t>PARA PRIMER COMUNION</t>
  </si>
  <si>
    <t>VICTORIA</t>
  </si>
  <si>
    <t>PAGO BIM ENE-FEB 23</t>
  </si>
  <si>
    <t>COPIA Y CRUZ ROJA</t>
  </si>
  <si>
    <t>REFRENDO LIC. CHOFER.</t>
  </si>
  <si>
    <t>INTERESES ABRIL 2023.</t>
  </si>
  <si>
    <t>PERIODO NO. 10</t>
  </si>
  <si>
    <t>SEPARADORES PARA PISO</t>
  </si>
  <si>
    <t>BOTANA Y GELATINA.</t>
  </si>
  <si>
    <t>PARA NETFLIX</t>
  </si>
  <si>
    <t>PAN BIMBO, JAMON, SALCHICHAS</t>
  </si>
  <si>
    <t>GALLETAS Y REFRESCO.</t>
  </si>
  <si>
    <t>NORMAL A $ 21.97</t>
  </si>
  <si>
    <t>CHECAR AIRE.</t>
  </si>
  <si>
    <t>LUCIO SOCIEDAD HERRERO</t>
  </si>
  <si>
    <t>APORTACION PARA MAQ. SOLDAR.</t>
  </si>
  <si>
    <t>SEMANA NO. 11</t>
  </si>
  <si>
    <t>MANUEL CUEVA V.</t>
  </si>
  <si>
    <t>ROSARIO P/VICTORIA.</t>
  </si>
  <si>
    <t>MANUTERGIO</t>
  </si>
  <si>
    <t>ZAPATOS YOLANDA.</t>
  </si>
  <si>
    <t>DESAYUNO TACOS CANASTA</t>
  </si>
  <si>
    <t>BAÑOS</t>
  </si>
  <si>
    <t>HAMBRE ANTOJO SAN MIGUEL.</t>
  </si>
  <si>
    <t>JUNTEADOR Y PEGA PISO.</t>
  </si>
  <si>
    <t>PERIODO NO. 11</t>
  </si>
  <si>
    <t>REFRESCO.</t>
  </si>
  <si>
    <t>GELATINA Y CHOCOLATE</t>
  </si>
  <si>
    <t>DESAYUNO TACOS MAY.</t>
  </si>
  <si>
    <t>YOGURTH, PLATANOS, PAN.</t>
  </si>
  <si>
    <t>COMIDA POLLO PECHUGON.</t>
  </si>
  <si>
    <t>SEMANA NO. 12</t>
  </si>
  <si>
    <t>REFRESCO Y HAMBRE ANTOJO.</t>
  </si>
  <si>
    <t>INCRIPCION ESCUELA</t>
  </si>
  <si>
    <t>AGUA PARA SJTC</t>
  </si>
  <si>
    <t>PERIODO NO. 12</t>
  </si>
  <si>
    <t>AGUA EXPOSITOR.</t>
  </si>
  <si>
    <t>SEMA PARA VICTORIA</t>
  </si>
  <si>
    <t>GELATINAS.</t>
  </si>
  <si>
    <t>AGUAS FRESCA.</t>
  </si>
  <si>
    <t>BAGUETTS</t>
  </si>
  <si>
    <t>ENERO / MARZO</t>
  </si>
  <si>
    <t>SEMANA NO. 13</t>
  </si>
  <si>
    <t>INTERESES MARZO 2023.</t>
  </si>
  <si>
    <t>POR VALIDAR CON EDO. CUENTA.</t>
  </si>
  <si>
    <t>PERIODO NO. 13</t>
  </si>
  <si>
    <t>COOPERACION ALBERCADA.</t>
  </si>
  <si>
    <t>ESMALTE BLANCO PARA BAÑO.</t>
  </si>
  <si>
    <t>HOT DOGS</t>
  </si>
  <si>
    <t>PANECILLOS</t>
  </si>
  <si>
    <t>MES DE ABRIL.</t>
  </si>
  <si>
    <t>BOTELLAS AGUA.</t>
  </si>
  <si>
    <t>SEMANA NO. 14</t>
  </si>
  <si>
    <t>AFINACION CONTROLADA</t>
  </si>
  <si>
    <t>SIAPA MES DE ABRIL.</t>
  </si>
  <si>
    <t>PERIODO NO. 14</t>
  </si>
  <si>
    <t>ZAPATOS EMANUEL</t>
  </si>
  <si>
    <t>DULCES</t>
  </si>
  <si>
    <t>AGUA Y HELADO</t>
  </si>
  <si>
    <t>PAPAYA</t>
  </si>
  <si>
    <t>CIRIO</t>
  </si>
  <si>
    <t>COMIDA CUERITOS Y JAMON</t>
  </si>
  <si>
    <t>GASOLINERIA PATRIA.</t>
  </si>
  <si>
    <t>a 21.89</t>
  </si>
  <si>
    <t>INVERSION DE $ 25,000.00</t>
  </si>
  <si>
    <t>ROPA PARA ALEJANDRO</t>
  </si>
  <si>
    <t>COMPRA EN CHEDRAWI.</t>
  </si>
  <si>
    <t>SEMANA NO. 15</t>
  </si>
  <si>
    <t>DESAYUNO CHILAQUILA.</t>
  </si>
  <si>
    <t xml:space="preserve"> PASTEL Y DONAS</t>
  </si>
  <si>
    <t>POR IDENTIFICAR</t>
  </si>
  <si>
    <t>PRESTAMO PARA RENTA</t>
  </si>
  <si>
    <t>MES MARZO 2023.</t>
  </si>
  <si>
    <t>MES ABRIL 2023</t>
  </si>
  <si>
    <t>PERIODO NO. 15</t>
  </si>
  <si>
    <t>DUROS, PEPINOS Y SANDIA.</t>
  </si>
  <si>
    <t>MATERIAL PARA CALENTADOR</t>
  </si>
  <si>
    <t>CLAVOS Y TEFLON</t>
  </si>
  <si>
    <t>GAS ROSA</t>
  </si>
  <si>
    <t>CALZONES</t>
  </si>
  <si>
    <t>SEMANA NO. 16</t>
  </si>
  <si>
    <t>PRESTAMO P/ VESTIDO.</t>
  </si>
  <si>
    <t>VERDURA LA LOMA</t>
  </si>
  <si>
    <t>EMPEÑO ANILLOS</t>
  </si>
  <si>
    <t>PARA DESAYUNO DE EMANUEL</t>
  </si>
  <si>
    <t>DEVOLUCION DEL SAT</t>
  </si>
  <si>
    <t>DECLARACION ANUAL 2023.</t>
  </si>
  <si>
    <t>MES DE ABRIL 2023.</t>
  </si>
  <si>
    <t>PERIODO NO. 16</t>
  </si>
  <si>
    <t>PLANTILLAS MIA Y YOLANDA.</t>
  </si>
  <si>
    <t>SEMANA NO. 17</t>
  </si>
  <si>
    <t>BOTANA HOREJITAS</t>
  </si>
  <si>
    <t>DECLARACION ANUAL.</t>
  </si>
  <si>
    <t>SEMANA No. 17</t>
  </si>
  <si>
    <t>Saldo prestamo $ 728</t>
  </si>
  <si>
    <t>ZAPATOS 3 HERMANOS</t>
  </si>
  <si>
    <t xml:space="preserve">ESTACIONAMIENTO </t>
  </si>
  <si>
    <t>PAN PARA LA CENA.</t>
  </si>
  <si>
    <t>MES DE MAYO 2023.</t>
  </si>
  <si>
    <t>PERIODO NO. 17</t>
  </si>
  <si>
    <t>DULCES PARA DOMINGO</t>
  </si>
  <si>
    <t>AGUA CIEL 2 GARRAFONES</t>
  </si>
  <si>
    <t>BIONICOS Y PAPAS</t>
  </si>
  <si>
    <t>CHORIZO PARA CATECISMO</t>
  </si>
  <si>
    <t>SOPA KNOR</t>
  </si>
  <si>
    <t>TORTILLAS</t>
  </si>
  <si>
    <t>SEMANA NO. 18</t>
  </si>
  <si>
    <t>Saldo prestamo $ 456</t>
  </si>
  <si>
    <t>FRENOS TRASEROS.</t>
  </si>
  <si>
    <t>ANTICONGELANTA 50/50 ROJO.</t>
  </si>
  <si>
    <t>FRASCO DE 940 ML.</t>
  </si>
  <si>
    <t>SILENCIADOR INTERMEDIO.</t>
  </si>
  <si>
    <t>GASOLINA TLAQUEPAQUE 23.29</t>
  </si>
  <si>
    <t>MANIJA INT DERECHA</t>
  </si>
  <si>
    <t>CABLES PARA BUJIAS.</t>
  </si>
  <si>
    <t>PERIODO NO. 18</t>
  </si>
  <si>
    <t>PASTILLAS PARA ALEX</t>
  </si>
  <si>
    <t>TONYCOOL Y GELATINA</t>
  </si>
  <si>
    <t>CAJAS DE GALLETA (2)</t>
  </si>
  <si>
    <t>INTERESES MAYO 2023</t>
  </si>
  <si>
    <t>SEMANA NO. 19</t>
  </si>
  <si>
    <t>Saldo prestamo $ 184</t>
  </si>
  <si>
    <t>DULCES PARA LA MISA</t>
  </si>
  <si>
    <t>Chupon Diamante con 40 pzas.</t>
  </si>
  <si>
    <t>PARA FRACCIONAMIENTO.</t>
  </si>
  <si>
    <t>TRASLADO A CUENTA EMANUEL AZTECA.</t>
  </si>
  <si>
    <t>TACOS NIKOS.</t>
  </si>
  <si>
    <t>A 21.90</t>
  </si>
  <si>
    <t>LONA PARA LA MARQUESINA</t>
  </si>
  <si>
    <t>MACETAS Y GARRAFON.</t>
  </si>
  <si>
    <t>TIERRA</t>
  </si>
  <si>
    <t>PAGO NETFLIX MAYO 2023</t>
  </si>
  <si>
    <t>VASOS, HIG. CUCHARAS.</t>
  </si>
  <si>
    <t>PRIMERA COMUNION VICTORIA.</t>
  </si>
  <si>
    <t>PERIODO NO. 19</t>
  </si>
  <si>
    <t>TAMALES</t>
  </si>
  <si>
    <t>TINTAS PARA IMPRESORA</t>
  </si>
  <si>
    <t>REFRESCO Y GELATINA</t>
  </si>
  <si>
    <t>NIÑOS</t>
  </si>
  <si>
    <t>PRESTAMO</t>
  </si>
  <si>
    <t>TACOS JORGE</t>
  </si>
  <si>
    <t>CENA QUESADILLAS</t>
  </si>
  <si>
    <t>DESPENSA JESSY Y YOLANDA</t>
  </si>
  <si>
    <t>AROMATIZANTE</t>
  </si>
  <si>
    <t>CREMERIA LOMA.</t>
  </si>
  <si>
    <t>HUEVOS Y CEREALES</t>
  </si>
  <si>
    <t>GARRAFON, MACETAS Y OTROS</t>
  </si>
  <si>
    <t>DESODORANTES</t>
  </si>
  <si>
    <t>SEMANA NO. 20</t>
  </si>
  <si>
    <t>DENTISTA PARA MAU.</t>
  </si>
  <si>
    <t>CEREALES, AZUCAR, VARIOS.</t>
  </si>
  <si>
    <t>BOTANA 2 BOLSAS</t>
  </si>
  <si>
    <t>CEBOLLA y LIMONES</t>
  </si>
  <si>
    <t>HIELO 25 Y CHOCOLATE 98</t>
  </si>
  <si>
    <t>PERIODO NO. 20</t>
  </si>
  <si>
    <t>POLLO PARA EL MOLE.</t>
  </si>
  <si>
    <t>JITOMATE Y MANTECA.</t>
  </si>
  <si>
    <t>TOPO CHICO</t>
  </si>
  <si>
    <t>LECHE LALA.</t>
  </si>
  <si>
    <t>SEMANA NO. 21</t>
  </si>
  <si>
    <t>SE VOLVIO A PAGAR PORQUE SE CARGO A CAPITAL EL PAGO DEL 2 DE MAYO</t>
  </si>
  <si>
    <t>AGUA CIEL 600 ML.</t>
  </si>
  <si>
    <t>INTENCION EN MISA.</t>
  </si>
  <si>
    <t>PERIODO NO. 21</t>
  </si>
  <si>
    <t>5 DIAS COMO VACACIONES</t>
  </si>
  <si>
    <t>PESCADO</t>
  </si>
  <si>
    <t>TACOS LOS PRIMOS</t>
  </si>
  <si>
    <t>SUERO Y BARRA INTEGRAL.</t>
  </si>
  <si>
    <t>HAMBRE ANTOJO.</t>
  </si>
  <si>
    <t>AHORROS EFECTIVO</t>
  </si>
  <si>
    <t>PARA MENSUALIDAD</t>
  </si>
  <si>
    <t>ABRIL-MAYO</t>
  </si>
  <si>
    <t>APOYO PARA SEMANA</t>
  </si>
  <si>
    <t>SEMANA No. 20,21,22</t>
  </si>
  <si>
    <t>SALDO $ 88 SEMANA 20</t>
  </si>
  <si>
    <t>SEMANA NO. 22</t>
  </si>
  <si>
    <t>UTILIDADES 2022.</t>
  </si>
  <si>
    <t>LONCHE.</t>
  </si>
  <si>
    <t>GRATIFICACION RICARDO AGUILAR</t>
  </si>
  <si>
    <t>VENTA DEPTO.</t>
  </si>
  <si>
    <t>COMPARTIR GRATIF.</t>
  </si>
  <si>
    <t>PERIODO NO. 22</t>
  </si>
  <si>
    <t>ZAPATOS P/ALBERCA</t>
  </si>
  <si>
    <t>ZAPATOS BOTA</t>
  </si>
  <si>
    <t>CONSULTA DRA.</t>
  </si>
  <si>
    <t>SANDIA</t>
  </si>
  <si>
    <t>TORTILLAS Y RED COLA.</t>
  </si>
  <si>
    <t>TOALLAS S. Y DULCES.</t>
  </si>
  <si>
    <t>DESAYUNO Y COMIDA</t>
  </si>
  <si>
    <t>CENA CON GUSTAVO DE LA TORRE</t>
  </si>
  <si>
    <t>RADIOGRAFIA EN SALUD DIGNA.</t>
  </si>
  <si>
    <t>SEMANA NO. 23</t>
  </si>
  <si>
    <t>DESAYUNO MERCADO CORONA.</t>
  </si>
  <si>
    <t>SANITARIOS MERCADO CORONA.</t>
  </si>
  <si>
    <t>MARZO - MAYO 2023.</t>
  </si>
  <si>
    <t>MES DE JUNIO DEL 2023.</t>
  </si>
  <si>
    <t>CAMBIO RETEN CIGÜEÑAL TERMOSTATO Y MANGUERAS</t>
  </si>
  <si>
    <t>COMPLETAR SEMANA.</t>
  </si>
  <si>
    <t>LTS. 22.46</t>
  </si>
  <si>
    <t>COLCHON DE DORMIMANIA</t>
  </si>
  <si>
    <t>HOTEL GRAN CORAL.</t>
  </si>
  <si>
    <t>RESERVACION LUN 12 A MIE 14</t>
  </si>
  <si>
    <t>RESUMEN DE INFORMACION</t>
  </si>
  <si>
    <t>CIRCULANTE</t>
  </si>
  <si>
    <t>FIJO</t>
  </si>
  <si>
    <t>IMPORTE</t>
  </si>
  <si>
    <t>KD_BEAUTY</t>
  </si>
  <si>
    <t>TOTAL</t>
  </si>
  <si>
    <t>GRAN TOTAL</t>
  </si>
  <si>
    <t>C X P</t>
  </si>
  <si>
    <t>ID</t>
  </si>
  <si>
    <t>DEUDA PROXIMA</t>
  </si>
  <si>
    <t>A 3 MESES</t>
  </si>
  <si>
    <t>RELACION DE CUENTAS POR PAGAR</t>
  </si>
  <si>
    <t>129</t>
  </si>
  <si>
    <t>FECHA</t>
  </si>
  <si>
    <t>PAGADO</t>
  </si>
  <si>
    <t>FE_PAGO</t>
  </si>
  <si>
    <t>SIAPA MES ENERO 23</t>
  </si>
  <si>
    <t>SI</t>
  </si>
  <si>
    <t>CHEVY REFRENDO AÑO 2023</t>
  </si>
  <si>
    <t>MES ENERO 23</t>
  </si>
  <si>
    <t>NO</t>
  </si>
  <si>
    <t xml:space="preserve">BIM </t>
  </si>
  <si>
    <t>MANTENIMIENTO ANUAL</t>
  </si>
  <si>
    <t>Total</t>
  </si>
  <si>
    <t>Resumen de Documentos</t>
  </si>
  <si>
    <t>ACTUALIZADO</t>
  </si>
  <si>
    <t>DOCUMENTO</t>
  </si>
  <si>
    <t>CLAVE</t>
  </si>
  <si>
    <t>LINK</t>
  </si>
  <si>
    <t>A DOMICILIO1</t>
  </si>
  <si>
    <t>REAL DE LAS JACARANDAS No. 179</t>
  </si>
  <si>
    <t>A DOMICILIO2</t>
  </si>
  <si>
    <t>ENTRE REAL DE LAS MAGNOLIAS Y REAL DE LOS OLIVOS.</t>
  </si>
  <si>
    <t>A DOMICILIO3</t>
  </si>
  <si>
    <t>RESIDENCIAL PLAZA CAMICHINES</t>
  </si>
  <si>
    <t>CP: 45403</t>
  </si>
  <si>
    <t>A DOMICILIO4</t>
  </si>
  <si>
    <t>TONALA, JALISCO, MEXICO</t>
  </si>
  <si>
    <t>A DOMICILIO5</t>
  </si>
  <si>
    <t>TEL: 33-3680-2181</t>
  </si>
  <si>
    <t>CEL +52-33-3584-1822</t>
  </si>
  <si>
    <t>CEL. 33-1073-0070</t>
  </si>
  <si>
    <t>CARTILLA</t>
  </si>
  <si>
    <t xml:space="preserve">SERVICIO MILITAR </t>
  </si>
  <si>
    <t>B-1894667 CLASE 63</t>
  </si>
  <si>
    <t>CURP</t>
  </si>
  <si>
    <t>REGISTRO UNICO DE POBLACION</t>
  </si>
  <si>
    <t>CURV630707HJCVMC01</t>
  </si>
  <si>
    <t>IMSS</t>
  </si>
  <si>
    <t>SEGURIDAD SOCIAL</t>
  </si>
  <si>
    <t>0482-63-6716-3</t>
  </si>
  <si>
    <t>04826367163</t>
  </si>
  <si>
    <t>RFC</t>
  </si>
  <si>
    <t>REGISTRO FEDERAL DE CAUSANTES</t>
  </si>
  <si>
    <t>CURV-630707-QS9</t>
  </si>
  <si>
    <t>Empleado y Arrendador (Chente77)</t>
  </si>
  <si>
    <t>INE</t>
  </si>
  <si>
    <t>CREDENCIAL PARA VOTAR</t>
  </si>
  <si>
    <t>IDMEX1285454148</t>
  </si>
  <si>
    <t>Vence: Año 2025</t>
  </si>
  <si>
    <t>INNOVA CARD</t>
  </si>
  <si>
    <t>PREPAGO PARA TRANSPORTE PUBLICO.</t>
  </si>
  <si>
    <t>0444685A595C80</t>
  </si>
  <si>
    <t>TREN LIGERO</t>
  </si>
  <si>
    <t>LICENCIA</t>
  </si>
  <si>
    <t>LICENCIA DE CONDUCTO (CHOFER)</t>
  </si>
  <si>
    <t>06R3838412</t>
  </si>
  <si>
    <t>Vence: 30/Enero/2023</t>
  </si>
  <si>
    <t>04375B5AB35580</t>
  </si>
  <si>
    <t>TREN LIGERO YOLANDA.</t>
  </si>
  <si>
    <t>TELEFONO</t>
  </si>
  <si>
    <t>OFICINA SAN MIGUEL GAZTAMBIDE</t>
  </si>
  <si>
    <t>B. ACT CLABE</t>
  </si>
  <si>
    <t>BANCO ACTIVER S.A. CONTRATO: 7015555</t>
  </si>
  <si>
    <t>13 3320 0000 7015 5558</t>
  </si>
  <si>
    <t>ACTIVO CONSERVADOR.</t>
  </si>
  <si>
    <t>B. AZT TARJETA</t>
  </si>
  <si>
    <t>BANCO AZTECA. CUENTA 70340217587302</t>
  </si>
  <si>
    <t xml:space="preserve"> 4027-6657-1483-1600</t>
  </si>
  <si>
    <t>nip origen 9592</t>
  </si>
  <si>
    <t>Vence Septiembre 2024</t>
  </si>
  <si>
    <t>B. AZT CLABE</t>
  </si>
  <si>
    <t>12 7320 0021 7587 3024</t>
  </si>
  <si>
    <t>B. SAN TARJETA</t>
  </si>
  <si>
    <t>SANTANDER Cta: 60-57748653-4  Cli 39722278</t>
  </si>
  <si>
    <t>5579-0700-5686-8949</t>
  </si>
  <si>
    <t>Vence: 02 / 2026</t>
  </si>
  <si>
    <t>B. SAN CLABE</t>
  </si>
  <si>
    <t>01 4320 6057 7486 5341</t>
  </si>
  <si>
    <t>B. CPSR TARJETA</t>
  </si>
  <si>
    <t>SAN RAFAEL CUENTA 00003740242</t>
  </si>
  <si>
    <t>RELACION DE TARJETAS QUE CARGO</t>
  </si>
  <si>
    <t>VEN 09/24</t>
  </si>
  <si>
    <t>SANTANDER VICENTE</t>
  </si>
  <si>
    <t>VEN 02/26</t>
  </si>
  <si>
    <t>SANTANDER YOLANDA</t>
  </si>
  <si>
    <t>VEN 02/24</t>
  </si>
  <si>
    <t>INE VICENTE CUEVA</t>
  </si>
  <si>
    <t>VEN 2025</t>
  </si>
  <si>
    <t>LICENCIA CHOFER VICENTE</t>
  </si>
  <si>
    <t>VEN 30/01/2023</t>
  </si>
  <si>
    <t>Cita ante el SAT para e.firma</t>
  </si>
  <si>
    <t>SASY630616EC0</t>
  </si>
  <si>
    <t>SASY630616MJCNNL13</t>
  </si>
  <si>
    <t>Expediente Medico</t>
  </si>
  <si>
    <t>Vicente Cueva Ramirez.</t>
  </si>
  <si>
    <t>Peso Kg.</t>
  </si>
  <si>
    <t>MC</t>
  </si>
  <si>
    <t>DX</t>
  </si>
  <si>
    <t>TX</t>
  </si>
  <si>
    <t>Ricardo Curiel (Zarkin)</t>
  </si>
  <si>
    <t>T/A 130/80</t>
  </si>
  <si>
    <t>Hipertensión Arterial Controlada (HTA).</t>
  </si>
  <si>
    <t>CAPTOPRIL (25 MG POR LA MAÑANA Y 12.5 POR LA TARDE)</t>
  </si>
  <si>
    <t>Antec. Hipertensión detectada desde hace un año aprox. TX de Captopril, hace una semana tuvo hipertensión descontrolad al suspender el medicamento por 3 dias, por lo que se reinicia. Chequeo de T/A cada 4 dias.</t>
  </si>
  <si>
    <t>T/A 130/70</t>
  </si>
  <si>
    <t>Captopril (25 mg por la mañana y 12.5 mg por la tarde)</t>
  </si>
  <si>
    <t>T/A 125/70</t>
  </si>
  <si>
    <t>Captopril (25 mg por la mañana)</t>
  </si>
  <si>
    <t>Evolucion hace una semana suspendio los 12.5 de captopril al mediodia por senirse bien. Plan Seguir con 25 mg. De captopril por la mañana.</t>
  </si>
  <si>
    <t>T/A 125/80</t>
  </si>
  <si>
    <t>T/A 140/80</t>
  </si>
  <si>
    <t>CAPTOPRIL (25 MG POR LA MAÑANA)
Amoxi, Graneodin,vantal.</t>
  </si>
  <si>
    <t>T/A 110/70</t>
  </si>
  <si>
    <t>T/A 125/75</t>
  </si>
  <si>
    <t>T/A 110/65</t>
  </si>
  <si>
    <t>Hipertensión Arterial Controlada (HTA). Astenia post ejercicio.</t>
  </si>
  <si>
    <t>Antec. De Mareo subito leve y cefalea residual bitemporal leve de 1 sem de evolucion. Evol. Hace ejercicio ha disminuido 2 tallas, pesaba 89 Kg. Hace aprox. 2 semanas.</t>
  </si>
  <si>
    <t>Hipertensión Arterial Controlada (HTA) y (FA)</t>
  </si>
  <si>
    <t>CAPTOPRIL (25 MG POR LA MAÑANA)
Ilosone, Vantal, Bedoyecta.</t>
  </si>
  <si>
    <t>T/A 135/85</t>
  </si>
  <si>
    <t>T/A 125/90</t>
  </si>
  <si>
    <t>T/A 115/65</t>
  </si>
  <si>
    <t>T/A 130/78</t>
  </si>
  <si>
    <t>T/A 140/85</t>
  </si>
  <si>
    <t>T/A 150/78</t>
  </si>
  <si>
    <t>Hipertensión Arterial Controlada (HTA).
Cefalea Tensional.</t>
  </si>
  <si>
    <t>Captopril (25 mg por la mañana)
Bedoyecta y tonopan.</t>
  </si>
  <si>
    <t>Captopril (25 mg por la mañana)
Dieta hipocalorica.</t>
  </si>
  <si>
    <t>T/A 130/90</t>
  </si>
  <si>
    <t>Captopril (25 mg por la mañana)
Tonopan.</t>
  </si>
  <si>
    <t>Estatura 1.70 mts.</t>
  </si>
  <si>
    <t>T/A 135/95</t>
  </si>
  <si>
    <t>Hipertensión Arterial Controlada (HTA).
Obesidad Exogena.</t>
  </si>
  <si>
    <t>Estatura 1.70 mts. Plan Dieta Hipposidica</t>
  </si>
  <si>
    <t>T/A 140/90</t>
  </si>
  <si>
    <t>Secretaria de Salud Publica</t>
  </si>
  <si>
    <t>Vacuna Oral antipolio.</t>
  </si>
  <si>
    <t>Regreso de Vacaciones San Juan Cosala.</t>
  </si>
  <si>
    <t>Lunes 30/Mayo/22 Inicio en GYM</t>
  </si>
  <si>
    <t>PESO RECOMENDABLE MÁXIMO</t>
  </si>
  <si>
    <t>kg</t>
  </si>
  <si>
    <t>TU PESO IDEAL</t>
  </si>
  <si>
    <t>PESO RECOMENDABLE MÍNIMO</t>
  </si>
  <si>
    <t>PESO KG.</t>
  </si>
  <si>
    <t>CINTURA CMS.</t>
  </si>
  <si>
    <t>BRAZO CMS.</t>
  </si>
  <si>
    <t>VARIACION</t>
  </si>
  <si>
    <t>Dra. Paty</t>
  </si>
  <si>
    <t>Inicio Control Dra. Paty</t>
  </si>
  <si>
    <t>Finalizo Dra. Paty.</t>
  </si>
  <si>
    <t>Pesos en Bascula Blanca Casa.</t>
  </si>
  <si>
    <t>Iniciamos con Dra. Paty.</t>
  </si>
  <si>
    <t>Dra. Paty Finalizo.</t>
  </si>
  <si>
    <t>inicio control Bascula Digital.</t>
  </si>
  <si>
    <t>Iniciamos Dieta del IMSS</t>
  </si>
  <si>
    <t>Se corto la dieta.</t>
  </si>
  <si>
    <t>Se inicio Cuarentena por COVID-19</t>
  </si>
  <si>
    <t>GYM'S</t>
  </si>
  <si>
    <t>RUTINA WEIDER PARA EJERCICIO</t>
  </si>
  <si>
    <t>Calentamiento Inicial</t>
  </si>
  <si>
    <t>Ejercicios para unas Articulaciones felices</t>
  </si>
  <si>
    <t>EJERCICIOS</t>
  </si>
  <si>
    <t>No.</t>
  </si>
  <si>
    <t>S</t>
  </si>
  <si>
    <t>R</t>
  </si>
  <si>
    <t>https://www.youtube.com/watch?v=qsAMl3gsrB4</t>
  </si>
  <si>
    <t>DIA LUNES</t>
  </si>
  <si>
    <t>ABDOMEN CITURA Y CARDIO</t>
  </si>
  <si>
    <t>BICICLETA</t>
  </si>
  <si>
    <t>min</t>
  </si>
  <si>
    <t>ESPALDA</t>
  </si>
  <si>
    <t>POLEA TRAS LA NUCA</t>
  </si>
  <si>
    <t>A</t>
  </si>
  <si>
    <t>Ejercicio</t>
  </si>
  <si>
    <t>Series</t>
  </si>
  <si>
    <t>Repeticiones</t>
  </si>
  <si>
    <t>Descanso</t>
  </si>
  <si>
    <t>POLEA AL FRENTE</t>
  </si>
  <si>
    <t>Calentamiento y Cardio antes de Fuerza</t>
  </si>
  <si>
    <t>Sentadilla con mancuerna</t>
  </si>
  <si>
    <t>8-12</t>
  </si>
  <si>
    <t>ARC-TRAINER</t>
  </si>
  <si>
    <t>POLEA AL FRENTE INVERT.</t>
  </si>
  <si>
    <t>3 series / 10 seg. c/u</t>
  </si>
  <si>
    <t>Sentadilla búlgara</t>
  </si>
  <si>
    <t>12-15</t>
  </si>
  <si>
    <t>REMO BARRA</t>
  </si>
  <si>
    <t>Rodillas arriba, como subiendo</t>
  </si>
  <si>
    <t>Peso muerto rumano</t>
  </si>
  <si>
    <t>CAMINADORA</t>
  </si>
  <si>
    <t>REMO POLEA</t>
  </si>
  <si>
    <t>Levantar talones atras pegar en palma de mano</t>
  </si>
  <si>
    <t>Extensiones de cuádriceps</t>
  </si>
  <si>
    <t>TWISTER</t>
  </si>
  <si>
    <t>REMO MANC. JUNTAS</t>
  </si>
  <si>
    <t>Corriendo spending leve</t>
  </si>
  <si>
    <t>Elevaciones de pierna</t>
  </si>
  <si>
    <t>GIROS CON BASTON</t>
  </si>
  <si>
    <r>
      <rPr>
        <sz val="12"/>
        <color theme="9"/>
        <rFont val="Arial"/>
        <family val="2"/>
      </rPr>
      <t>7</t>
    </r>
    <r>
      <rPr>
        <sz val="12"/>
        <color theme="9"/>
        <rFont val="Arial"/>
        <family val="2"/>
      </rPr>
      <t>y</t>
    </r>
    <r>
      <rPr>
        <sz val="12"/>
        <color rgb="FF0000FF"/>
        <rFont val="Arial"/>
        <family val="2"/>
      </rPr>
      <t>7</t>
    </r>
  </si>
  <si>
    <t>REMO MAC. ALT.</t>
  </si>
  <si>
    <t>Brazos y Piernas abrir y cerrar (Jamping ?)</t>
  </si>
  <si>
    <t>LATERALES CON BASTON</t>
  </si>
  <si>
    <t>REMO EN APARATO AB.</t>
  </si>
  <si>
    <t>Saltitos latereles</t>
  </si>
  <si>
    <t>DIA MARTES</t>
  </si>
  <si>
    <t>ABDOMINALES C/C</t>
  </si>
  <si>
    <t>REMO EN APARATO CERR.</t>
  </si>
  <si>
    <t>ABDOMINALES S ROMANA</t>
  </si>
  <si>
    <t>DOMINADAS</t>
  </si>
  <si>
    <t>Curl de bíceps con barra</t>
  </si>
  <si>
    <t>ESTEP CRONCH</t>
  </si>
  <si>
    <t>PUL-OVER</t>
  </si>
  <si>
    <t>Curl martillo</t>
  </si>
  <si>
    <t>ESTEP CRONCH C/D</t>
  </si>
  <si>
    <t>REMO EN APARATO DISCO</t>
  </si>
  <si>
    <t>Fondos de tríceps</t>
  </si>
  <si>
    <t>CRONCH DE PIERNAS</t>
  </si>
  <si>
    <t>HOMBRO</t>
  </si>
  <si>
    <t>PRESS EN APARATO</t>
  </si>
  <si>
    <t>Extensiones de tríceps</t>
  </si>
  <si>
    <t>LEV. PIERNAS ALT.</t>
  </si>
  <si>
    <t>PRESS C/M ALT.</t>
  </si>
  <si>
    <t>Plancha</t>
  </si>
  <si>
    <t>0:20</t>
  </si>
  <si>
    <t>ENCOGIMIENTO DE PIERNAS</t>
  </si>
  <si>
    <t>PRESS MILITAR</t>
  </si>
  <si>
    <t>HIP FLEXOR</t>
  </si>
  <si>
    <t>PRESS FRONTAL</t>
  </si>
  <si>
    <t>DIA JUEVES</t>
  </si>
  <si>
    <t>HIPEREXTENSIONES</t>
  </si>
  <si>
    <t xml:space="preserve">PRESS C/M  </t>
  </si>
  <si>
    <t>CADERA Y GLUTEO</t>
  </si>
  <si>
    <t>ADUCTOR C/M CORTO</t>
  </si>
  <si>
    <t>PRESS ARNOLD</t>
  </si>
  <si>
    <t>Press de banca</t>
  </si>
  <si>
    <t>LEV.C/APARATO</t>
  </si>
  <si>
    <t>REMO</t>
  </si>
  <si>
    <t>Aperturas laterales</t>
  </si>
  <si>
    <t>POLEA ANTERIOR</t>
  </si>
  <si>
    <t>LEV. AL FRENTE</t>
  </si>
  <si>
    <t>Press militar con mancuernas</t>
  </si>
  <si>
    <t>POLEA LATERAL</t>
  </si>
  <si>
    <t>LATERALES</t>
  </si>
  <si>
    <t>Elevaciones laterales con mancuerna</t>
  </si>
  <si>
    <t>POLEA LATERAL ACOSTADA</t>
  </si>
  <si>
    <t>LATERALES INCLINADO</t>
  </si>
  <si>
    <t>LEV. PELVIS C/BARRA</t>
  </si>
  <si>
    <t>LATERALES C/M ALT.</t>
  </si>
  <si>
    <t>LEV. C/MANCUERNA</t>
  </si>
  <si>
    <t>LATERALES C/POLEA</t>
  </si>
  <si>
    <t>DESPLANTE</t>
  </si>
  <si>
    <t>LEV. AL FRENTE C/M ALT.</t>
  </si>
  <si>
    <t>ADUCTOR EN APARATO</t>
  </si>
  <si>
    <t>MARIPOSAS</t>
  </si>
  <si>
    <t>Sentadilla goblet</t>
  </si>
  <si>
    <t>MULTI-HIP</t>
  </si>
  <si>
    <t>PECK FLYIW</t>
  </si>
  <si>
    <t>Hip thrust</t>
  </si>
  <si>
    <t>RANITAS</t>
  </si>
  <si>
    <t>BICEPS</t>
  </si>
  <si>
    <t>CURL C/BARRA</t>
  </si>
  <si>
    <t>Dominadas</t>
  </si>
  <si>
    <t>PANTORRILLA</t>
  </si>
  <si>
    <t>PANTORRILLA PIE EN APARATO</t>
  </si>
  <si>
    <t>CURL C/C</t>
  </si>
  <si>
    <t>Remo gironda</t>
  </si>
  <si>
    <t>PANTORRILLA EN MAQ. SENTADA</t>
  </si>
  <si>
    <t>CURL C/M SENTADO ALT.</t>
  </si>
  <si>
    <t>Face pull</t>
  </si>
  <si>
    <t>PRESS</t>
  </si>
  <si>
    <t>CURL C/M PARADO ALT.</t>
  </si>
  <si>
    <t>CURL PUNTAS APARATO</t>
  </si>
  <si>
    <t>CURL CONCENTRADO</t>
  </si>
  <si>
    <t>PIERNAS</t>
  </si>
  <si>
    <t>SENTADILLA LIBRE</t>
  </si>
  <si>
    <t>PREDICADOR AB</t>
  </si>
  <si>
    <t>SENTADILLA PERFECTA</t>
  </si>
  <si>
    <t>PREDICADOR CERR.</t>
  </si>
  <si>
    <t>SENTADILLA C/BARRA</t>
  </si>
  <si>
    <t>PREDICADOR EN APARATO</t>
  </si>
  <si>
    <t>SENTADILLA ESMT</t>
  </si>
  <si>
    <t>MARTILLOS</t>
  </si>
  <si>
    <t>HACK</t>
  </si>
  <si>
    <t>MARTILLOS ALT.</t>
  </si>
  <si>
    <t>ADUCTORES C/BARRA</t>
  </si>
  <si>
    <t>TRICEPS</t>
  </si>
  <si>
    <t>TRICEPS C/POLEA</t>
  </si>
  <si>
    <t>ADUCTORES C/M</t>
  </si>
  <si>
    <r>
      <rPr>
        <sz val="12"/>
        <color theme="1"/>
        <rFont val="Arial"/>
        <family val="2"/>
      </rPr>
      <t xml:space="preserve">TRICEPS C/POLEA </t>
    </r>
    <r>
      <rPr>
        <sz val="12"/>
        <color theme="1"/>
        <rFont val="Kristen ITC"/>
        <family val="4"/>
      </rPr>
      <t>Δ</t>
    </r>
  </si>
  <si>
    <t>ADUCTORES EN APARATO</t>
  </si>
  <si>
    <t>TRICEPS INVERTIDO C/BARRA</t>
  </si>
  <si>
    <t>PRENSA / PENDULO</t>
  </si>
  <si>
    <t>PRESS FRANCES C/BARRA</t>
  </si>
  <si>
    <t>PRESS FRANCES ACOSTADO</t>
  </si>
  <si>
    <t>CURL FEMORAL</t>
  </si>
  <si>
    <t>COPA</t>
  </si>
  <si>
    <t>EXTENSIONES</t>
  </si>
  <si>
    <t>FONDOS</t>
  </si>
  <si>
    <t>PESO MUERTO C/BARRA</t>
  </si>
  <si>
    <t>POLEA C/CUERDA INVERT.</t>
  </si>
  <si>
    <t>PESO MUERTO MANC.</t>
  </si>
  <si>
    <t>PATADAS</t>
  </si>
  <si>
    <t>CURL FEMORAL SENTADO</t>
  </si>
  <si>
    <t>MANCUERNA 1 MANO</t>
  </si>
  <si>
    <t>CURL FEMORAL ALT</t>
  </si>
  <si>
    <t>POLEA C/CUERDA</t>
  </si>
  <si>
    <t>PECHO</t>
  </si>
  <si>
    <t>CRISTOS EN APARATO</t>
  </si>
  <si>
    <t>PRESS HORIZONTAL C/B</t>
  </si>
  <si>
    <t>PEC-FLY</t>
  </si>
  <si>
    <t>PRESS HORIZONTAL C/M</t>
  </si>
  <si>
    <t>PRESS INCLINADO C/M</t>
  </si>
  <si>
    <t>PRESS DECLINADO C/M</t>
  </si>
  <si>
    <t>PEC DEC</t>
  </si>
  <si>
    <t>CROSS OVER</t>
  </si>
  <si>
    <t>CRISTOS</t>
  </si>
  <si>
    <t>PRESS EN APARATO INCLINADO</t>
  </si>
  <si>
    <t>PRESS EN APARATO HORIZONTAL</t>
  </si>
  <si>
    <t>Cardio antes de Fuerza</t>
  </si>
  <si>
    <t>https://www.youtube.com/watch?v=WxEdJAGjE3Y</t>
  </si>
  <si>
    <t>VARIANTE</t>
  </si>
  <si>
    <t>LUNES</t>
  </si>
  <si>
    <t>Acostado en piso, con Mancuerna.</t>
  </si>
  <si>
    <t>https://www.youtube.com/watch?v=sg-LfK1G5bw</t>
  </si>
  <si>
    <t>Flexiones, codos a la mitad (Lagartijas)</t>
  </si>
  <si>
    <r>
      <rPr>
        <sz val="12"/>
        <color theme="1"/>
        <rFont val="Arial"/>
        <family val="2"/>
      </rPr>
      <t xml:space="preserve">TRICEPS C/POLEA </t>
    </r>
    <r>
      <rPr>
        <sz val="12"/>
        <color theme="1"/>
        <rFont val="Kristen ITC"/>
        <family val="4"/>
      </rPr>
      <t>Δ</t>
    </r>
  </si>
  <si>
    <t>Extencion codo, Acostado, Parado incl. o Plancha.</t>
  </si>
  <si>
    <t>CARD.</t>
  </si>
  <si>
    <t>MARTES</t>
  </si>
  <si>
    <t>Dominadas, Estirando y jalon en marco puerta</t>
  </si>
  <si>
    <t>Remo con mochila o Remo bajo mesa.</t>
  </si>
  <si>
    <t>Flexion del Codo, con mancuernas.</t>
  </si>
  <si>
    <t>JUEVES</t>
  </si>
  <si>
    <t>PIERNA</t>
  </si>
  <si>
    <t>Subir a una silla como escalon, tener peso al frente.</t>
  </si>
  <si>
    <t>Sentadillas con peso. Zancadas adelante y atrás</t>
  </si>
  <si>
    <t>Adupcion de Cadera, De lado y levantar la pierna.</t>
  </si>
  <si>
    <t>Flexion de Rodilla, Hacer puente, deslizar al frente y regresar.</t>
  </si>
  <si>
    <t>Extencion de Cadera, recargado sofa o B-STANCE (Peso muerto a una pierna)</t>
  </si>
  <si>
    <t>PANT.</t>
  </si>
  <si>
    <t>VIERNES</t>
  </si>
  <si>
    <t>Laterales (Abduccion de hombro)</t>
  </si>
  <si>
    <t>Levantando dos brazos c/Mancuernas sentado</t>
  </si>
  <si>
    <t>Alternando el levantar c/Mancuerna</t>
  </si>
  <si>
    <t>Laterales inclinado.</t>
  </si>
  <si>
    <t>VMA Support IT</t>
  </si>
  <si>
    <t>Expediente Mecanico del Auto</t>
  </si>
  <si>
    <t>CHEVROLET, AVEO 2014</t>
  </si>
  <si>
    <t>COLOR: PLATA.</t>
  </si>
  <si>
    <t>PLACAS: JMA8464</t>
  </si>
  <si>
    <t>TALLER</t>
  </si>
  <si>
    <t>CANT</t>
  </si>
  <si>
    <t>SUSPENCIONES OLIVARES
MECANICO: ANTONIO.</t>
  </si>
  <si>
    <t>LLANTAS 195/55 R15 TERAFLEX, MONTAJE, BALNACEO, VALVULAS.</t>
  </si>
  <si>
    <t>Se realizo cambio por desgaste de dos ruedas y una de las que estaban mas nuevas traia una bola.</t>
  </si>
  <si>
    <t>BALEROS DOBLE DELANTEROS, BUJE CAZUELA, BUJE BARRIL, BUJE DE PUENTE.</t>
  </si>
  <si>
    <t>Traia un como golpeteo en la rueda delantera izquierda al ir avanzando.</t>
  </si>
  <si>
    <t>ALINEACION</t>
  </si>
  <si>
    <t>Por el cambio de baleros y llantas requiere alinear.</t>
  </si>
  <si>
    <t>LIMPIEZA Y AJUSTE DE FRENOS TRASEROS.</t>
  </si>
  <si>
    <t>Que en unos tres meses posiblemente requieran ya cambio de balatas.</t>
  </si>
  <si>
    <t>VMA Suppor IT</t>
  </si>
  <si>
    <t>CAMBIO SENSOR DEL CIGÜEÑAL.</t>
  </si>
  <si>
    <t>Duro mucho tiempo con problema de encendido y no  dio el mecanico con el problema, Asi que lo compre el sensor y lo cambie. Sensor $ 479, Camiones $ 19, Estoma $ 18, juego llaves allen milimetricas $ 28</t>
  </si>
  <si>
    <t>BANCO ACTIVER S.A.</t>
  </si>
  <si>
    <t>Tel.</t>
  </si>
  <si>
    <t>33-3837-1350</t>
  </si>
  <si>
    <t>FORUM</t>
  </si>
  <si>
    <t>VIENTE CUEVA RAMIREZ</t>
  </si>
  <si>
    <t>33-3611-3710</t>
  </si>
  <si>
    <t>Andares.</t>
  </si>
  <si>
    <t>NOTAS:</t>
  </si>
  <si>
    <r>
      <rPr>
        <b/>
        <sz val="12"/>
        <color theme="1"/>
        <rFont val="Arial"/>
        <family val="2"/>
      </rPr>
      <t xml:space="preserve">No. de CONTRATO: </t>
    </r>
    <r>
      <rPr>
        <b/>
        <sz val="12"/>
        <color rgb="FF0000CC"/>
        <rFont val="Arial"/>
        <family val="2"/>
      </rPr>
      <t xml:space="preserve">7015555 </t>
    </r>
    <r>
      <rPr>
        <b/>
        <sz val="12"/>
        <color theme="1"/>
        <rFont val="Arial"/>
        <family val="2"/>
      </rPr>
      <t>ACTIVO CONSERVADOR.</t>
    </r>
  </si>
  <si>
    <t>33-3611-3711</t>
  </si>
  <si>
    <t>CLABE: 1333 2000 0070 1555 58</t>
  </si>
  <si>
    <t>SUMAS</t>
  </si>
  <si>
    <t>Fecha</t>
  </si>
  <si>
    <t>Tipo de Mov.</t>
  </si>
  <si>
    <t>Depositos</t>
  </si>
  <si>
    <t>Retiros</t>
  </si>
  <si>
    <t>Comisiones</t>
  </si>
  <si>
    <t>Intereses</t>
  </si>
  <si>
    <t>S. Nuevo</t>
  </si>
  <si>
    <t>TASA A.</t>
  </si>
  <si>
    <t>ASESOR</t>
  </si>
  <si>
    <t>PLAZA</t>
  </si>
  <si>
    <t>C. EJE</t>
  </si>
  <si>
    <t>INSTRUMENTO</t>
  </si>
  <si>
    <t>TITULOS</t>
  </si>
  <si>
    <t>PRECIO</t>
  </si>
  <si>
    <t>ORDEN DE COMPRA.</t>
  </si>
  <si>
    <t>Comision anual es $ 1,220.00 (Feb-Mar); Plaza de Sol, Asesor Rodrigo Avascal.</t>
  </si>
  <si>
    <t>EDO CUENTA.</t>
  </si>
  <si>
    <t>Token Entrego Rodrigo Avascal.</t>
  </si>
  <si>
    <t>DEPOSITO EFECTIVO COMPRA FO</t>
  </si>
  <si>
    <t>Estado de Cuenta: Octubre 18, Asesor: Mario Alberto Amador, Sucursal: Zapopan Andares.</t>
  </si>
  <si>
    <t>Por Chat Resendiz Alheli, Para cancelar se deben vender, pasar a eje, Acudir a caja.</t>
  </si>
  <si>
    <t>Plaza FORUM Asesor Jeny Barrera.</t>
  </si>
  <si>
    <t>1) La Inversion En Marzo sufrio perdidas porque AeroMexico no pago sus bonos, asi que si lleva</t>
  </si>
  <si>
    <t>DEPOSITO EFECTIVO A CUENTA EJE.</t>
  </si>
  <si>
    <t>1) Riesgos las Inversiones, según eso sobre los intereses no sobre capital.</t>
  </si>
  <si>
    <t>CORTE SEGÚN EDO.</t>
  </si>
  <si>
    <t>2) Transferi $ 500.00 y hubo un cobro, es porque falto cubrir comision del año 2020</t>
  </si>
  <si>
    <t>ESTADO DE CUENTA</t>
  </si>
  <si>
    <t>DORA LETICIA ARMENTA LIZARRAGA.</t>
  </si>
  <si>
    <t>ANDARES</t>
  </si>
  <si>
    <t>3) No es necesario cambiar de Base, de hecho ANDARES ya cerro y mi asesor esta en SOL</t>
  </si>
  <si>
    <t>4) Para brincar a siguente escalon de inversion es de los 50 a 500 mil es primer nivel.</t>
  </si>
  <si>
    <t>4) Minimo para operar en una Inversion son $ 10,000.00</t>
  </si>
  <si>
    <t>4) Para no cancelar el minimo a mantener es $ 50,0000</t>
  </si>
  <si>
    <t>4) Costo anual es de $ 1,500.00</t>
  </si>
  <si>
    <t>MARIO ALBERTO AMADOR SPINOZA</t>
  </si>
  <si>
    <t>PLAZA MEXICO</t>
  </si>
  <si>
    <t>4) Se puede Tranferrir a Actinver y de ahí mover a Inversion, hablando al Asesor.</t>
  </si>
  <si>
    <t>5) Celular de MARIO AMADOR. 33-2258-6865</t>
  </si>
  <si>
    <t>MARIANO OTERO</t>
  </si>
  <si>
    <t>KARLA VERDIN MADRIGAL.</t>
  </si>
  <si>
    <t>64386 STEPHANIA ALVAREZ MARQUEZ</t>
  </si>
  <si>
    <t>64382 ANTONIO CURIEL CUADROS</t>
  </si>
  <si>
    <t>64467 ADRIANA ZAVALA LOZA</t>
  </si>
  <si>
    <t>64283 ROSA GUADALUPE ASCENCIO DELGADO</t>
  </si>
  <si>
    <t>Apertura Pagaré Platinum 91 días No76078633</t>
  </si>
  <si>
    <t>64283 ROSA GUADALUPE ASCENCIO</t>
  </si>
  <si>
    <t>Apertura Pagaré Platinum 91 días No76149624</t>
  </si>
  <si>
    <t>65126 JOSE OSWALDO GONZALEZ CAMPA</t>
  </si>
  <si>
    <t>Apertura Pagaré Platinum 91 días No76230671 14/NOV/22-&gt; 13/FEB/23</t>
  </si>
  <si>
    <t>TERTIUS, S.A.P. DE C.V. SOFOME,N.R.</t>
  </si>
  <si>
    <t>Tel. 81-3040-5060</t>
  </si>
  <si>
    <t>CUEVA RAMIREZ VICENTE</t>
  </si>
  <si>
    <t>PAGO PRG.</t>
  </si>
  <si>
    <t>Dias</t>
  </si>
  <si>
    <t>SALDO INICIAL</t>
  </si>
  <si>
    <t>ADELANTO</t>
  </si>
  <si>
    <t>CAPITAL</t>
  </si>
  <si>
    <t>INTERÉS</t>
  </si>
  <si>
    <t>SEG. DAÑOS</t>
  </si>
  <si>
    <t>SEG. VIDA</t>
  </si>
  <si>
    <t>MANTTO</t>
  </si>
  <si>
    <t>PAGO</t>
  </si>
  <si>
    <t>SALDO FINAL</t>
  </si>
  <si>
    <t>Fecha
Pago</t>
  </si>
  <si>
    <t>EDO DE CTA.</t>
  </si>
  <si>
    <t>XXXXXXXX</t>
  </si>
  <si>
    <t xml:space="preserve">RELACION DIAS DERECHO A VACACIONES </t>
  </si>
  <si>
    <t>VICENTE CUEVA RAMIREZ.</t>
  </si>
  <si>
    <t>INGRESO A</t>
  </si>
  <si>
    <t>EMPRESA</t>
  </si>
  <si>
    <t>HOY</t>
  </si>
  <si>
    <t>AÑOS CUMPLIDOS</t>
  </si>
  <si>
    <t>DERECHO A VACACIONES</t>
  </si>
  <si>
    <t>ACUMULADAS</t>
  </si>
  <si>
    <t>VACACIONES TOMADAS</t>
  </si>
  <si>
    <t>SALDO VACACIONES</t>
  </si>
  <si>
    <t>INDUSTRIAL MUEBLERA ZYK, S.A. DE C.V.</t>
  </si>
  <si>
    <t>MOBILIARIO SOF, S.A. DE C.V.</t>
  </si>
  <si>
    <t>26,27,28,29,30 DIC 2011</t>
  </si>
  <si>
    <t>26,27,28,31 DIC 2012</t>
  </si>
  <si>
    <t>FUSION CONFORT, S.A. DE C.V.</t>
  </si>
  <si>
    <t>26,27,30,31 DIC 2013</t>
  </si>
  <si>
    <t>21,22,23,24,25 ABR 26,29,30,31 DIC 2014</t>
  </si>
  <si>
    <t>28,29,30,31 DIC 2015</t>
  </si>
  <si>
    <t>27,28,29,30,31 DIC 2016</t>
  </si>
  <si>
    <t>26,27,28,31 DIC 2018</t>
  </si>
  <si>
    <t>19,20,23,24,26,27,30,31 DIC 2019</t>
  </si>
  <si>
    <t>COMERCIALIZADORA GAZTAMBIDE, S.A. DE C.V.</t>
  </si>
  <si>
    <t>18,19,20,23,24,26,27,30,31 DIC 2019</t>
  </si>
  <si>
    <t>NUEVE DIAS QUE ME DESAPARECIERON.</t>
  </si>
  <si>
    <t xml:space="preserve">CONSULTE CON MARTIN Y ME COMENTO QUE A </t>
  </si>
  <si>
    <t>DISPONIBLE</t>
  </si>
  <si>
    <t>DIAS</t>
  </si>
  <si>
    <t>MAYRA RODRIGUEZ (POR LLAMADA ME DICE)</t>
  </si>
  <si>
    <t>DISPONIBLES</t>
  </si>
  <si>
    <t>ESTO SE SUPENE QUE ES EXTRA OFICIAL.</t>
  </si>
  <si>
    <t>15,16,17,18,19 MAYO DEL 2023.</t>
  </si>
  <si>
    <t>Del</t>
  </si>
  <si>
    <t>Al</t>
  </si>
  <si>
    <t>Fecha de ingreso</t>
  </si>
  <si>
    <t>Antigüedad</t>
  </si>
  <si>
    <t>Dias pendientes 2022</t>
  </si>
  <si>
    <t>Dias que corresponden a partir de Junio  2023</t>
  </si>
  <si>
    <t>Total de dias de vacaciones 2023</t>
  </si>
  <si>
    <t>Dias a disfrutar</t>
  </si>
  <si>
    <t>Cueva Ramirez Vicente</t>
  </si>
  <si>
    <t>Jefe de Sistemas</t>
  </si>
  <si>
    <t>Vacaciones Tomadas</t>
  </si>
  <si>
    <t>Vacaciones por Tomar</t>
  </si>
  <si>
    <t>SEMANA No. 24</t>
  </si>
  <si>
    <t>DESPENSA LA LOMA</t>
  </si>
  <si>
    <t>JOCOQUE</t>
  </si>
  <si>
    <t>COMIDA TACOS BIRRIA.</t>
  </si>
  <si>
    <t>INTERESES ABRIL 2023</t>
  </si>
  <si>
    <t>PERIODO No. 23</t>
  </si>
  <si>
    <t>MAS PRIMA VACACIONAL</t>
  </si>
  <si>
    <t>PERIODO No. 24</t>
  </si>
  <si>
    <t>RENOVACION SEGURO AZTECA</t>
  </si>
  <si>
    <t>GASOLINA JAUJA</t>
  </si>
  <si>
    <t>NIEVES EN CHAPALA.</t>
  </si>
  <si>
    <t>BAÑOS.</t>
  </si>
  <si>
    <t>TIENDA VARIOS</t>
  </si>
  <si>
    <t>OXXO CENAR</t>
  </si>
  <si>
    <t>ENCONTRADO EN JARDIN</t>
  </si>
  <si>
    <t>CAMISA Y PEINE.</t>
  </si>
  <si>
    <t>NIEVES EN SAN JUAN COSALA</t>
  </si>
  <si>
    <t>AGUA CIEL.</t>
  </si>
  <si>
    <t>COMPRO EMANUEL.</t>
  </si>
  <si>
    <t>ESCAMOCHAS.</t>
  </si>
  <si>
    <t>MISAL DE JULIO.</t>
  </si>
  <si>
    <t>EN BANCOMER, VALIDADO 20/JUN.</t>
  </si>
  <si>
    <t>SALCHI-FRUTAS.</t>
  </si>
  <si>
    <t>VERDURA.</t>
  </si>
  <si>
    <t>JITOMATE Y LIMON.</t>
  </si>
  <si>
    <t>FRUTA.</t>
  </si>
  <si>
    <t>PASTEL Y PANQUE</t>
  </si>
  <si>
    <t>BODEGA AURRERA.</t>
  </si>
  <si>
    <t xml:space="preserve">DESAYUNO TALY </t>
  </si>
  <si>
    <t>CHOCOMILK</t>
  </si>
  <si>
    <t>REFRESCO, MOLIDO, ETC.</t>
  </si>
  <si>
    <t>INYECCION, COMPLETAR.</t>
  </si>
  <si>
    <t>FRIJOLES</t>
  </si>
  <si>
    <t>TOPO CHICO Y GELATINA</t>
  </si>
  <si>
    <t>INTERESES JUNIO 2023</t>
  </si>
  <si>
    <t>SEMANA No. 25</t>
  </si>
  <si>
    <t>FRUNTA LA LOMA</t>
  </si>
  <si>
    <t>EFECTIVO</t>
  </si>
  <si>
    <t>LONCHE EN ZONA INDUTRIAL</t>
  </si>
  <si>
    <t xml:space="preserve"> </t>
  </si>
  <si>
    <t>Robaron 16 dias</t>
  </si>
  <si>
    <t>PERIODO No. 25</t>
  </si>
  <si>
    <t>BEBIDA DE SAVILA</t>
  </si>
  <si>
    <t>GELATINA Y TOPO CHICO</t>
  </si>
  <si>
    <t>SEMANA No. 26</t>
  </si>
  <si>
    <t>PARA CONSULTA TRAUMATOLOGO.</t>
  </si>
  <si>
    <t>APOYO GASTO</t>
  </si>
  <si>
    <t>APOYO A LOS ROBADOS</t>
  </si>
  <si>
    <t>Deje GYM</t>
  </si>
  <si>
    <t>PARA ANALISIS CLINICOS</t>
  </si>
  <si>
    <t>SHORT Y BLUSA YOLANDA</t>
  </si>
  <si>
    <t>PAGO POR MES TRAS. EMANUEL.</t>
  </si>
  <si>
    <t>YOGURTS</t>
  </si>
  <si>
    <t>CARNE Y LONGANIZA.</t>
  </si>
  <si>
    <t>AGUACATE.</t>
  </si>
  <si>
    <t>SEMANA NO. 27</t>
  </si>
  <si>
    <t>PRESTAMO PARA CAJA POPULAR</t>
  </si>
  <si>
    <t>TUBOS PARA ALICATAS</t>
  </si>
  <si>
    <t>80 CMS TUBO 3/4" GALVANIZADO</t>
  </si>
  <si>
    <t>FILETE POLLO</t>
  </si>
  <si>
    <t>PERIODO NO. 26</t>
  </si>
  <si>
    <t>HAROMAKY</t>
  </si>
  <si>
    <t>LONCHE</t>
  </si>
  <si>
    <t>INTERSES JUNIO 2023</t>
  </si>
  <si>
    <t>ROSCA DE CHOCOLATE</t>
  </si>
  <si>
    <t>ROMPOPE.</t>
  </si>
  <si>
    <t>COLACION</t>
  </si>
  <si>
    <t>MISAL DE AGOSTO</t>
  </si>
  <si>
    <t>PICONES.</t>
  </si>
  <si>
    <t>SALCHI-BIONICOS</t>
  </si>
  <si>
    <t>VITALOE</t>
  </si>
  <si>
    <t>GALLETAS</t>
  </si>
  <si>
    <t>SEMANA NO. 28</t>
  </si>
  <si>
    <t>INTERESES LIQUIDACION</t>
  </si>
  <si>
    <t>DESPENSA SUPER JP</t>
  </si>
  <si>
    <t>TEJUINOS</t>
  </si>
  <si>
    <t>RENTA JULIO 2023</t>
  </si>
  <si>
    <t>PERIODO NO. 27</t>
  </si>
  <si>
    <t>PINZAS DE PUNTA</t>
  </si>
  <si>
    <t>LONCHE PARA DESAYUNO</t>
  </si>
  <si>
    <t>MES DE JULIO DEL 2023.</t>
  </si>
  <si>
    <t>NIEVE EN B.K.</t>
  </si>
  <si>
    <t>ROSCA MARMOLEADA</t>
  </si>
  <si>
    <t>BRASIER BLANCO</t>
  </si>
  <si>
    <t>CREDITO NO. 160815, Se cambio contraseña 13/Juli/23 por Juan Velazquez entro de tertius.</t>
  </si>
  <si>
    <t>COMPLETAR COMIDA</t>
  </si>
  <si>
    <t>PERIODO NO. 28</t>
  </si>
  <si>
    <t>TARJETA TREN</t>
  </si>
  <si>
    <t>MOCHILA NEGRA</t>
  </si>
  <si>
    <t>AUTO ELECTRICO EDUARDO.</t>
  </si>
  <si>
    <t>ELEVADOR Y SEGUROS.</t>
  </si>
  <si>
    <t>TACOS NICO.</t>
  </si>
  <si>
    <t>REFRESCO Y CACAHUATES.</t>
  </si>
  <si>
    <t>2.- ALMOHADAS.</t>
  </si>
  <si>
    <t>3.- DISCOS DE CORTE</t>
  </si>
  <si>
    <t>TLAQ-PONCIANO</t>
  </si>
  <si>
    <t>SEMANA NO. 29</t>
  </si>
  <si>
    <t>GASOLINA CHEVY</t>
  </si>
  <si>
    <t>GASOLINA PATRIA</t>
  </si>
  <si>
    <t>AFINACION.</t>
  </si>
  <si>
    <t>PERIODO NO. 29</t>
  </si>
  <si>
    <t>TINACO Y BOMBA C/CONEXIONES</t>
  </si>
  <si>
    <t>TLAQ-SUSANITA.</t>
  </si>
  <si>
    <t>https://www.imss.gob.mx/derechoH/semanas-cotizadas</t>
  </si>
  <si>
    <t>COCO</t>
  </si>
  <si>
    <t>CAMISA Y PANTALON.</t>
  </si>
  <si>
    <t>REGALO DE CUMPLEAÑOS.</t>
  </si>
  <si>
    <t>AGUA FRESCA Y PALETAS</t>
  </si>
  <si>
    <t>CROQUETAS Y AGUA KIRA.</t>
  </si>
  <si>
    <t>$ 21.99 LTS.</t>
  </si>
  <si>
    <t>SEMANA NO. 30</t>
  </si>
  <si>
    <t>PARA COMPRAR DESPENSA.</t>
  </si>
  <si>
    <t>TAMALES CENA.</t>
  </si>
  <si>
    <t>PERIODO NO. 30</t>
  </si>
  <si>
    <t>INTERESES JULIO 2023.</t>
  </si>
  <si>
    <t>CARNE Y FRIJOLES.</t>
  </si>
  <si>
    <t>SEMANA NO. 31</t>
  </si>
  <si>
    <t>TUBOS PARA TINACO.</t>
  </si>
  <si>
    <t>BIMESTRE 4</t>
  </si>
  <si>
    <t>LIQUIDACION POR RENUNCIA V.</t>
  </si>
  <si>
    <t>PARA COJIN ELECTRICO</t>
  </si>
  <si>
    <t>AGUA CIEL</t>
  </si>
  <si>
    <t>MES AGOSTO DEL 2023</t>
  </si>
  <si>
    <t>MES JULIO DEL 2023.</t>
  </si>
  <si>
    <t>PERIODO NO. 31</t>
  </si>
  <si>
    <t>TALADRO, TARRAJA, TUBOS.</t>
  </si>
  <si>
    <t>TAKOS NIKOS</t>
  </si>
  <si>
    <t>PALOMITAS</t>
  </si>
  <si>
    <t>PARA PASAPORTE</t>
  </si>
  <si>
    <t>LIMONES Y BARRA</t>
  </si>
  <si>
    <t>SEMANA NO. 32</t>
  </si>
  <si>
    <t>NO IDENTIFICADO</t>
  </si>
  <si>
    <t>NIPLE CORRIDO 1"</t>
  </si>
  <si>
    <t>MES DE AGOSTO 2023</t>
  </si>
  <si>
    <t>DOCTOR</t>
  </si>
  <si>
    <t>PERIODO No. 32</t>
  </si>
  <si>
    <t>PERIODO No. 33</t>
  </si>
  <si>
    <t>POLLO  Y MOLE.</t>
  </si>
  <si>
    <t>VERDURA Y FRUTA</t>
  </si>
  <si>
    <t>TUBO PVC</t>
  </si>
  <si>
    <t>CONEXIONES POLIMEX.</t>
  </si>
  <si>
    <t>GASOLINERIA LAS PIEDROTAS</t>
  </si>
  <si>
    <t>CHOCOLATA Y TOSTADAS.</t>
  </si>
  <si>
    <t>SEMANA No. 33</t>
  </si>
  <si>
    <t>SEMANA No. 32, 33</t>
  </si>
  <si>
    <t>INTERESE PAGARE 91</t>
  </si>
  <si>
    <t>HELADO EN PLAZA SOL</t>
  </si>
  <si>
    <t>ESTACIONAMIENTO SOL</t>
  </si>
  <si>
    <t>ZAPATOS NIÑOS.</t>
  </si>
  <si>
    <t>2 CODOS 90° 1" POLIMEX</t>
  </si>
  <si>
    <t>DEV. YOLANDA.</t>
  </si>
  <si>
    <t>TACOS DE BARBACOA.</t>
  </si>
  <si>
    <t>AGUA FRASCA.</t>
  </si>
  <si>
    <t>PRUEBA DE TRANSFERENCIA.</t>
  </si>
  <si>
    <t>SEMANA No. 34</t>
  </si>
  <si>
    <t>APOYO SEMANAL</t>
  </si>
  <si>
    <t>SPOTIFY</t>
  </si>
  <si>
    <t>spotify.com</t>
  </si>
  <si>
    <t>Registrado con Gogle</t>
  </si>
  <si>
    <t>VERDURA CON CREMA</t>
  </si>
  <si>
    <t>PERIODO NO. 34</t>
  </si>
  <si>
    <t>Distribucion de Dinero</t>
  </si>
  <si>
    <t>Cantidad</t>
  </si>
  <si>
    <t>Denominar</t>
  </si>
  <si>
    <t>Importe</t>
  </si>
  <si>
    <t>ROLLOS TERMICOS IMPRESORA.</t>
  </si>
  <si>
    <t>AGUA FRESCA.</t>
  </si>
  <si>
    <t>APOYO.</t>
  </si>
  <si>
    <t>SEMANA No. 35</t>
  </si>
  <si>
    <t>PARA RECARGAS</t>
  </si>
  <si>
    <t>PERIODO No. 35</t>
  </si>
  <si>
    <t>GASTOS PERSONALES</t>
  </si>
  <si>
    <t>PARA DOCTOR.</t>
  </si>
  <si>
    <t>PENSION SEPTIEMBRE Y RETROACTIVO.</t>
  </si>
  <si>
    <t>%</t>
  </si>
  <si>
    <t>VENCE</t>
  </si>
  <si>
    <t>PASTEL.</t>
  </si>
  <si>
    <t>DULCERIA, DUROS Y PAPAS.</t>
  </si>
  <si>
    <t>ESTACIONAMIENTO AEROPUERTO</t>
  </si>
  <si>
    <t>SEMANA No. 36</t>
  </si>
  <si>
    <t>COMISION TRAMITE DE PENSION.</t>
  </si>
  <si>
    <t>PAGO VERIFICACION 2023.</t>
  </si>
  <si>
    <t>3 CALZONES</t>
  </si>
  <si>
    <t>PERFUME FRACHE</t>
  </si>
  <si>
    <t>EMPAQUE LLAVE</t>
  </si>
  <si>
    <t>PERIODO No. 36</t>
  </si>
  <si>
    <t>MES SEPTIEMBRE 2023.</t>
  </si>
  <si>
    <t>ABARROTES P/CATECISMO</t>
  </si>
  <si>
    <t>LAMPARA PARA COCINA</t>
  </si>
  <si>
    <t>Y CAFÉ SUELTO.</t>
  </si>
  <si>
    <t>PANELA Y SALCHICAS</t>
  </si>
  <si>
    <t>HOT DOGS Y HAMBURG</t>
  </si>
  <si>
    <t>LECHE.</t>
  </si>
  <si>
    <t>INTERESES AGOSTO 2023</t>
  </si>
  <si>
    <t>LONCHE ISELA</t>
  </si>
  <si>
    <t>VICTORIA - LIBRO</t>
  </si>
  <si>
    <t>SEMANA No. 37</t>
  </si>
  <si>
    <t>DEV. PRESTAMO.</t>
  </si>
  <si>
    <t>RETIRO AFORE.</t>
  </si>
  <si>
    <t>APERTURA INVERSION</t>
  </si>
  <si>
    <t>RETIRO INFONAVIT</t>
  </si>
  <si>
    <t>PRESTAMO.</t>
  </si>
  <si>
    <t>Sumara Lopez</t>
  </si>
  <si>
    <t>Extrasccion de Colmillo derecho superior por caries.</t>
  </si>
  <si>
    <t>Luis Alberto Aranda Bautista</t>
  </si>
  <si>
    <t>Caries muy dañada la pieza.</t>
  </si>
  <si>
    <t>Infeccion por Microbacterias.</t>
  </si>
  <si>
    <t>Furoato de Mometasona Ungüento .100/100 gr</t>
  </si>
  <si>
    <t>En la pierna derecha serca de la ingle aparecio un infeccion.</t>
  </si>
  <si>
    <t>Celia Gabriela Muñoz Salas</t>
  </si>
  <si>
    <t>gepi</t>
  </si>
  <si>
    <t>Ciprofloxacino 500mg, Metoclopromida 10mg, Metamizol Sodico 500 mg. 1 cada 8 hr por 3 dias. c/u.</t>
  </si>
  <si>
    <t>Dolor estomacal y diarrea.</t>
  </si>
  <si>
    <t>LONCHES TLAQUEPAQUE</t>
  </si>
  <si>
    <t>APOYO CHINITA</t>
  </si>
  <si>
    <t>COLECCIÓN</t>
  </si>
  <si>
    <t>JUGUETE AVI</t>
  </si>
  <si>
    <t>PERIODO No. 37</t>
  </si>
  <si>
    <t>REST. CHEFF GUSTOFF</t>
  </si>
  <si>
    <t>FIESTA PARROQUIA.</t>
  </si>
  <si>
    <t>LONCHES BETO.</t>
  </si>
  <si>
    <t>LONCHES LA PLAYITA</t>
  </si>
  <si>
    <t>ESTACIONAMIENTO</t>
  </si>
  <si>
    <t>ROLLOS, SERVILLETAS Y DONAS.</t>
  </si>
  <si>
    <t>POLLO FELIZ.</t>
  </si>
  <si>
    <t>SEMANA No. 38</t>
  </si>
  <si>
    <t>PARA TITULACION ANTICIPO</t>
  </si>
  <si>
    <t>PAGO POR MES $ 819.00</t>
  </si>
  <si>
    <t>AFINACION CITA, ELEVADOR.</t>
  </si>
  <si>
    <t>APARTADO MAESTRIA</t>
  </si>
  <si>
    <t>PERIODO No. 38</t>
  </si>
  <si>
    <t>LENTES 1.25</t>
  </si>
  <si>
    <t>SANDIA Y DUROS.</t>
  </si>
  <si>
    <t>COMPRA CLUSH.</t>
  </si>
  <si>
    <t>TRANS. JORGE TINEO RIVERA.</t>
  </si>
  <si>
    <t>HELADOS</t>
  </si>
  <si>
    <t>TACOS Y GORDITAS</t>
  </si>
  <si>
    <t>SEMANA No. 39</t>
  </si>
  <si>
    <t>CADENA BICICLETA.</t>
  </si>
  <si>
    <t>Movimientos de AFORE</t>
  </si>
  <si>
    <t>AFORE</t>
  </si>
  <si>
    <t>PROFUTURO</t>
  </si>
  <si>
    <t>RETIRO</t>
  </si>
  <si>
    <t>CONSTANCIA DE TRASPASO</t>
  </si>
  <si>
    <t>RETIRO PARA LA PENSION</t>
  </si>
  <si>
    <t>RETIRO DE AFORE.</t>
  </si>
  <si>
    <t>RETIRO DE INFONAVIT</t>
  </si>
  <si>
    <t>CONSULTA app Y Afore =</t>
  </si>
  <si>
    <t>PERIODO No. 39</t>
  </si>
  <si>
    <t>LONCHE ARRACHERA</t>
  </si>
  <si>
    <t>PRESTAMO COMPRA PAQUETERIA.</t>
  </si>
  <si>
    <t>OREJAS DE PUERCO</t>
  </si>
  <si>
    <t>FILETE PESCADO</t>
  </si>
  <si>
    <t>JITOMATES</t>
  </si>
  <si>
    <t>SANDIA.</t>
  </si>
  <si>
    <t>VERDURAS.</t>
  </si>
  <si>
    <t>TAXI DE  IMSS A PATRIA.</t>
  </si>
  <si>
    <t>EDAD:</t>
  </si>
  <si>
    <t>El peso ideal para hombres de 170 cm</t>
  </si>
  <si>
    <t>IDEAL</t>
  </si>
  <si>
    <t>Inicio Medicion con Ideal.</t>
  </si>
  <si>
    <t>GELATINAS Y RED COLA</t>
  </si>
  <si>
    <t>POLLO Y TORTILLAS</t>
  </si>
  <si>
    <t>SEMANA No. 40</t>
  </si>
  <si>
    <t>COMPLE. MAESTRIA</t>
  </si>
  <si>
    <t>BIM. AGO-SEPT 2023.</t>
  </si>
  <si>
    <t>MO. CLUSH, JORGE RIVERA.</t>
  </si>
  <si>
    <t>PAGO PRESTAMO PULSERA.</t>
  </si>
  <si>
    <t>VMA IT SUPPORT</t>
  </si>
  <si>
    <t>- - - - - - - - - - - - - - - - - - -</t>
  </si>
  <si>
    <t xml:space="preserve">PARA TITULACION </t>
  </si>
  <si>
    <t>COMPLETAR PAN</t>
  </si>
  <si>
    <t>INTENCIONES P/CELEBRACION.</t>
  </si>
  <si>
    <t>PERIODO No. 40</t>
  </si>
  <si>
    <t>PENSION OCTUBRE 2023.</t>
  </si>
  <si>
    <t>SANDIA Y RED COLA.</t>
  </si>
  <si>
    <t>2.- PANTALONES.</t>
  </si>
  <si>
    <t>3.- CAMISAS.</t>
  </si>
  <si>
    <t>BOLSA DE COCO</t>
  </si>
  <si>
    <t>TENTENPIE</t>
  </si>
  <si>
    <t>HALL Y BAÑOS.</t>
  </si>
  <si>
    <t>GALLEAS Y RED COLA.</t>
  </si>
  <si>
    <t>HOT DOGS.</t>
  </si>
  <si>
    <t>SEMANA No. 41</t>
  </si>
  <si>
    <t>CINTURON 38 NEGRO.</t>
  </si>
  <si>
    <t>CINTURON 36 NEGRO.</t>
  </si>
  <si>
    <t>INTERESES SEPTIEMBRE 2023</t>
  </si>
  <si>
    <t>MES OCTUBRE 2023.</t>
  </si>
  <si>
    <t>THERMOGAS.</t>
  </si>
  <si>
    <t>PERIODO No. 41</t>
  </si>
  <si>
    <t>DULCES LOS REYES.</t>
  </si>
  <si>
    <t>DUROS EN TIANGUIS</t>
  </si>
  <si>
    <t>LIMONES Y RED COLA, TORTILLAS</t>
  </si>
  <si>
    <t>SOPORTE PARA EL BAÑO.</t>
  </si>
  <si>
    <t>CEPILLO LARGO.</t>
  </si>
  <si>
    <t>BICICLETE AZUL.</t>
  </si>
  <si>
    <t>CORTE DE PELO</t>
  </si>
  <si>
    <t>COMIDA SANDWSH.</t>
  </si>
  <si>
    <t>SEMANA No. 42</t>
  </si>
  <si>
    <t>FOTOS PARA IMSS</t>
  </si>
  <si>
    <t>AGUA Y NIEVE.</t>
  </si>
  <si>
    <t>PARA LIBRO.</t>
  </si>
  <si>
    <t>BROCA PARA METAL</t>
  </si>
  <si>
    <t>COMPRA LIBRO.</t>
  </si>
  <si>
    <t>VIAJE A CAMPECHE.</t>
  </si>
  <si>
    <t>PERIODO No. 42</t>
  </si>
  <si>
    <t>INTERESES OCTUBRE 2023</t>
  </si>
  <si>
    <t>II_AZTECA</t>
  </si>
  <si>
    <t>CENA HOT DOGS.</t>
  </si>
  <si>
    <t>SEMANA No. 43</t>
  </si>
  <si>
    <t>PERIODO No. 43</t>
  </si>
  <si>
    <t>MES DE OCTUBRE</t>
  </si>
  <si>
    <t>SEMANA No. 42, 43</t>
  </si>
  <si>
    <t>VELADORA P/MAU</t>
  </si>
  <si>
    <t>REFRESCOS</t>
  </si>
  <si>
    <t>POLLO PEPE.</t>
  </si>
  <si>
    <t>SEMANA No.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</si>
</sst>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8" formatCode="&quot;$&quot;#,##0.00;[Red]\-&quot;$&quot;#,##0.00"/>
    <numFmt numFmtId="44" formatCode="_-&quot;$&quot;* #,##0.00_-;\-&quot;$&quot;* #,##0.00_-;_-&quot;$&quot;* &quot;-&quot;??_-;_-@_-"/>
    <numFmt numFmtId="164" formatCode="[$-F800]dddd\,\ mmmm\ dd\,\ yyyy"/>
    <numFmt numFmtId="165" formatCode="ddd\-dd\-mmm\-yy"/>
    <numFmt numFmtId="166" formatCode="_-&quot;$&quot;* #,##0.00_-;\-&quot;$&quot;* #,##0.00_-;_-&quot;$&quot;* &quot;-&quot;??_-;_-@"/>
    <numFmt numFmtId="167" formatCode="_ &quot;$&quot;\ * #,##0.00_ ;[Red]_ &quot;$&quot;\ * \-#,##0.00_ ;_ &quot;$&quot;\ * &quot;-&quot;??_ ;_ @_ "/>
    <numFmt numFmtId="168" formatCode="_-&quot;$&quot;* #,##0.00_-;[Red]\-&quot;$&quot;* #,##0.00_-;_-&quot;$&quot;* &quot;-&quot;??_-;_-@"/>
    <numFmt numFmtId="169" formatCode="#,##0_ ;[Red]\-#,##0\ "/>
    <numFmt numFmtId="170" formatCode="ddd\ \-\ dd\-mmm"/>
    <numFmt numFmtId="171" formatCode="#,##0.00_ ;[Red]\-#,##0.00\ "/>
    <numFmt numFmtId="172" formatCode="#,##0.000_ ;[Red]\-#,##0.000\ "/>
    <numFmt numFmtId="173" formatCode="_-&quot;$&quot;* #,##0.00_-;\-&quot;$&quot;* #,##0.00_-;_-&quot;$&quot;* &quot;-&quot;_-;_-@"/>
    <numFmt numFmtId="174" formatCode="_-&quot;$&quot;* #,##0.000000_-;[Red]\-&quot;$&quot;* #,##0.000000_-;_-&quot;$&quot;* &quot;-&quot;??_-;_-@"/>
    <numFmt numFmtId="175" formatCode="[$-409]d\-mmm\-yy"/>
  </numFmts>
  <fonts count="89" x14ac:knownFonts="1">
    <font>
      <sz val="12"/>
      <color theme="1"/>
      <name val="Arial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</font>
    <font>
      <sz val="12"/>
      <color rgb="FFFF0000"/>
      <name val="Times New Roman"/>
      <family val="1"/>
    </font>
    <font>
      <b/>
      <sz val="18"/>
      <color theme="1"/>
      <name val="Arial"/>
      <family val="2"/>
    </font>
    <font>
      <sz val="12"/>
      <name val="Arial"/>
      <family val="2"/>
    </font>
    <font>
      <sz val="16"/>
      <color rgb="FF0000FF"/>
      <name val="Arial"/>
      <family val="2"/>
    </font>
    <font>
      <sz val="14"/>
      <color theme="1"/>
      <name val="Calibri"/>
      <family val="2"/>
    </font>
    <font>
      <b/>
      <sz val="14"/>
      <color theme="1"/>
      <name val="Arial"/>
      <family val="2"/>
    </font>
    <font>
      <b/>
      <sz val="11"/>
      <color rgb="FF0000FF"/>
      <name val="Calibri"/>
      <family val="2"/>
    </font>
    <font>
      <u/>
      <sz val="12"/>
      <color theme="1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</font>
    <font>
      <u/>
      <sz val="12"/>
      <color theme="10"/>
      <name val="Arial"/>
      <family val="2"/>
    </font>
    <font>
      <u/>
      <sz val="12"/>
      <color theme="10"/>
      <name val="Arial"/>
      <family val="2"/>
    </font>
    <font>
      <u/>
      <sz val="12"/>
      <color theme="10"/>
      <name val="Arial"/>
      <family val="2"/>
    </font>
    <font>
      <u/>
      <sz val="12"/>
      <color theme="10"/>
      <name val="Arial"/>
      <family val="2"/>
    </font>
    <font>
      <u/>
      <sz val="11"/>
      <color theme="10"/>
      <name val="Calibri"/>
      <family val="2"/>
    </font>
    <font>
      <u/>
      <sz val="12"/>
      <color theme="10"/>
      <name val="Arial"/>
      <family val="2"/>
    </font>
    <font>
      <u/>
      <sz val="11"/>
      <color theme="10"/>
      <name val="Calibri"/>
      <family val="2"/>
    </font>
    <font>
      <u/>
      <sz val="10"/>
      <color rgb="FF0000FF"/>
      <name val="Arial"/>
      <family val="2"/>
    </font>
    <font>
      <u/>
      <sz val="11"/>
      <color theme="10"/>
      <name val="Calibri"/>
      <family val="2"/>
    </font>
    <font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sz val="12"/>
      <color theme="10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rgb="FF00B050"/>
      <name val="Arial"/>
      <family val="2"/>
    </font>
    <font>
      <sz val="14"/>
      <color rgb="FFFF0000"/>
      <name val="Arial"/>
      <family val="2"/>
    </font>
    <font>
      <b/>
      <sz val="14"/>
      <color rgb="FFFF0000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rgb="FF0000FF"/>
      <name val="Arial"/>
      <family val="2"/>
    </font>
    <font>
      <sz val="14"/>
      <color rgb="FF2E75B5"/>
      <name val="Arial"/>
      <family val="2"/>
    </font>
    <font>
      <b/>
      <sz val="16"/>
      <color theme="1"/>
      <name val="Arial"/>
      <family val="2"/>
    </font>
    <font>
      <b/>
      <sz val="14"/>
      <color rgb="FF0000CC"/>
      <name val="Arial"/>
      <family val="2"/>
    </font>
    <font>
      <b/>
      <sz val="12"/>
      <color rgb="FF0000CC"/>
      <name val="Arial"/>
      <family val="2"/>
    </font>
    <font>
      <sz val="12"/>
      <color rgb="FF0000CC"/>
      <name val="Arial"/>
      <family val="2"/>
    </font>
    <font>
      <b/>
      <sz val="10"/>
      <color rgb="FF0000CC"/>
      <name val="Arial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  <scheme val="minor"/>
    </font>
    <font>
      <b/>
      <sz val="14"/>
      <color rgb="FF6600CC"/>
      <name val="Arial"/>
      <family val="2"/>
    </font>
    <font>
      <b/>
      <sz val="10"/>
      <color theme="1"/>
      <name val="Arial"/>
      <family val="2"/>
    </font>
    <font>
      <b/>
      <sz val="16"/>
      <color rgb="FF0000CC"/>
      <name val="Arial"/>
      <family val="2"/>
    </font>
    <font>
      <b/>
      <sz val="16"/>
      <color rgb="FF6600CC"/>
      <name val="Arial"/>
      <family val="2"/>
    </font>
    <font>
      <sz val="12"/>
      <color theme="0"/>
      <name val="Arial"/>
      <family val="2"/>
    </font>
    <font>
      <sz val="12"/>
      <color rgb="FFFF0000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10"/>
      <color rgb="FF6600CC"/>
      <name val="Arial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b/>
      <sz val="12"/>
      <color rgb="FF7B7B7B"/>
      <name val="Arial"/>
      <family val="2"/>
    </font>
    <font>
      <u/>
      <sz val="12"/>
      <color theme="10"/>
      <name val="Arial"/>
      <family val="2"/>
    </font>
    <font>
      <b/>
      <sz val="11"/>
      <color rgb="FF1E1E1E"/>
      <name val="Roboto"/>
    </font>
    <font>
      <u/>
      <sz val="12"/>
      <color theme="10"/>
      <name val="Arial"/>
      <family val="2"/>
    </font>
    <font>
      <sz val="11"/>
      <color rgb="FF1E1E1E"/>
      <name val="Roboto"/>
    </font>
    <font>
      <u/>
      <sz val="12"/>
      <color theme="10"/>
      <name val="Arial"/>
      <family val="2"/>
    </font>
    <font>
      <u/>
      <sz val="12"/>
      <color theme="10"/>
      <name val="Arial"/>
      <family val="2"/>
    </font>
    <font>
      <sz val="12"/>
      <color theme="9"/>
      <name val="Arial"/>
      <family val="2"/>
    </font>
    <font>
      <sz val="12"/>
      <color rgb="FF0000FF"/>
      <name val="Arial"/>
      <family val="2"/>
    </font>
    <font>
      <u/>
      <sz val="12"/>
      <color theme="10"/>
      <name val="Arial"/>
      <family val="2"/>
    </font>
    <font>
      <b/>
      <sz val="8"/>
      <color theme="1"/>
      <name val="Arial"/>
      <family val="2"/>
    </font>
    <font>
      <b/>
      <sz val="16"/>
      <color rgb="FFFF0000"/>
      <name val="Arial"/>
      <family val="2"/>
    </font>
    <font>
      <sz val="11"/>
      <color rgb="FF041E42"/>
      <name val="Roboto"/>
    </font>
    <font>
      <b/>
      <sz val="12"/>
      <color rgb="FF385623"/>
      <name val="Arial"/>
      <family val="2"/>
    </font>
    <font>
      <b/>
      <sz val="16"/>
      <color theme="1"/>
      <name val="Calibri"/>
      <family val="2"/>
    </font>
    <font>
      <b/>
      <sz val="11"/>
      <color rgb="FF385623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rgb="FFFFFFFF"/>
      <name val="Calibri"/>
      <family val="2"/>
    </font>
    <font>
      <sz val="12"/>
      <color theme="1"/>
      <name val="Kristen ITC"/>
      <family val="4"/>
    </font>
    <font>
      <u/>
      <sz val="12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rgb="FF0000CC"/>
      <name val="Arial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CCFF66"/>
        <bgColor rgb="FFCCFF66"/>
      </patternFill>
    </fill>
    <fill>
      <patternFill patternType="solid">
        <fgColor rgb="FFBFBFBF"/>
        <bgColor rgb="FFBFBFBF"/>
      </patternFill>
    </fill>
    <fill>
      <patternFill patternType="solid">
        <fgColor rgb="FF99FF99"/>
        <bgColor rgb="FF99FF99"/>
      </patternFill>
    </fill>
    <fill>
      <patternFill patternType="solid">
        <fgColor rgb="FFFFFF00"/>
        <bgColor rgb="FFFFFF00"/>
      </patternFill>
    </fill>
    <fill>
      <patternFill patternType="solid">
        <fgColor rgb="FFCCFF33"/>
        <bgColor rgb="FFCCFF33"/>
      </patternFill>
    </fill>
    <fill>
      <patternFill patternType="solid">
        <fgColor rgb="FFE2EFD9"/>
        <bgColor rgb="FFE2EFD9"/>
      </patternFill>
    </fill>
    <fill>
      <patternFill patternType="solid">
        <fgColor rgb="FFCCCCFF"/>
        <bgColor rgb="FFCCCCFF"/>
      </patternFill>
    </fill>
    <fill>
      <patternFill patternType="solid">
        <fgColor rgb="FFFFC000"/>
        <bgColor rgb="FFFFC000"/>
      </patternFill>
    </fill>
    <fill>
      <patternFill patternType="solid">
        <fgColor rgb="FFFFFF99"/>
        <bgColor rgb="FFFFFF99"/>
      </patternFill>
    </fill>
    <fill>
      <patternFill patternType="solid">
        <fgColor rgb="FFE7E6E6"/>
        <bgColor rgb="FFE7E6E6"/>
      </patternFill>
    </fill>
    <fill>
      <patternFill patternType="solid">
        <fgColor rgb="FFCCFF99"/>
        <bgColor rgb="FFCCFF99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ECECEC"/>
        <bgColor rgb="FFECECEC"/>
      </patternFill>
    </fill>
    <fill>
      <patternFill patternType="solid">
        <fgColor rgb="FFBDD6EE"/>
        <bgColor rgb="FFBDD6EE"/>
      </patternFill>
    </fill>
    <fill>
      <patternFill patternType="solid">
        <fgColor rgb="FFD8D8D8"/>
        <bgColor rgb="FFD8D8D8"/>
      </patternFill>
    </fill>
    <fill>
      <patternFill patternType="solid">
        <fgColor rgb="FF99FFCC"/>
        <bgColor rgb="FF99FFCC"/>
      </patternFill>
    </fill>
    <fill>
      <patternFill patternType="solid">
        <fgColor rgb="FF00FF00"/>
        <bgColor rgb="FF00FF00"/>
      </patternFill>
    </fill>
    <fill>
      <patternFill patternType="solid">
        <fgColor rgb="FF92D050"/>
        <bgColor rgb="FF92D050"/>
      </patternFill>
    </fill>
    <fill>
      <patternFill patternType="solid">
        <fgColor rgb="FFFF5050"/>
        <bgColor rgb="FFFF5050"/>
      </patternFill>
    </fill>
    <fill>
      <patternFill patternType="solid">
        <fgColor rgb="FF66FFFF"/>
        <bgColor rgb="FF66FFFF"/>
      </patternFill>
    </fill>
    <fill>
      <patternFill patternType="solid">
        <fgColor rgb="FF00FFFF"/>
        <bgColor rgb="FF00FFFF"/>
      </patternFill>
    </fill>
    <fill>
      <patternFill patternType="solid">
        <fgColor rgb="FFCCCC00"/>
        <bgColor rgb="FFCCCC00"/>
      </patternFill>
    </fill>
    <fill>
      <patternFill patternType="solid">
        <fgColor rgb="FF1F3864"/>
        <bgColor rgb="FF1F3864"/>
      </patternFill>
    </fill>
    <fill>
      <patternFill patternType="solid">
        <fgColor theme="9"/>
        <bgColor theme="9"/>
      </patternFill>
    </fill>
    <fill>
      <patternFill patternType="solid">
        <fgColor rgb="FF99FF33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5" tint="0.39997558519241921"/>
        <bgColor rgb="FF00FFFF"/>
      </patternFill>
    </fill>
    <fill>
      <patternFill patternType="solid">
        <fgColor rgb="FF00FFFF"/>
        <bgColor theme="0"/>
      </patternFill>
    </fill>
    <fill>
      <patternFill patternType="solid">
        <fgColor rgb="FF00FFFF"/>
        <bgColor indexed="64"/>
      </patternFill>
    </fill>
    <fill>
      <patternFill patternType="solid">
        <fgColor rgb="FFCCFF33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rgb="FF99CCFF"/>
        <bgColor theme="0"/>
      </patternFill>
    </fill>
    <fill>
      <patternFill patternType="solid">
        <fgColor rgb="FF99CCFF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A8D08D"/>
      </top>
      <bottom style="thin">
        <color rgb="FFA8D08D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8EAADB"/>
      </right>
      <top/>
      <bottom/>
      <diagonal/>
    </border>
    <border>
      <left/>
      <right/>
      <top style="thin">
        <color rgb="FF8EAADB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/>
      <bottom style="thin">
        <color rgb="FF8EAA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FF"/>
      </left>
      <right style="medium">
        <color rgb="FFCCCCFF"/>
      </right>
      <top style="medium">
        <color rgb="FFCCCCFF"/>
      </top>
      <bottom style="medium">
        <color rgb="FFCCCC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CBCBCB"/>
      </left>
      <right/>
      <top/>
      <bottom/>
      <diagonal/>
    </border>
    <border>
      <left style="medium">
        <color rgb="FFCBCBCB"/>
      </left>
      <right/>
      <top style="medium">
        <color rgb="FFCBCBCB"/>
      </top>
      <bottom/>
      <diagonal/>
    </border>
    <border>
      <left style="medium">
        <color rgb="FFCBCBCB"/>
      </left>
      <right style="medium">
        <color rgb="FFCBCBCB"/>
      </right>
      <top style="medium">
        <color rgb="FFCBCBCB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CBCBCB"/>
      </left>
      <right/>
      <top/>
      <bottom style="medium">
        <color rgb="FFEEEEEE"/>
      </bottom>
      <diagonal/>
    </border>
    <border>
      <left style="medium">
        <color rgb="FFCBCBCB"/>
      </left>
      <right style="medium">
        <color rgb="FFCBCBCB"/>
      </right>
      <top/>
      <bottom style="medium">
        <color rgb="FFEEEEEE"/>
      </bottom>
      <diagonal/>
    </border>
    <border>
      <left style="medium">
        <color rgb="FFCBCBCB"/>
      </left>
      <right/>
      <top/>
      <bottom style="medium">
        <color rgb="FFCBCBCB"/>
      </bottom>
      <diagonal/>
    </border>
    <border>
      <left style="medium">
        <color rgb="FFCBCBCB"/>
      </left>
      <right style="medium">
        <color rgb="FFCBCBCB"/>
      </right>
      <top/>
      <bottom style="medium">
        <color rgb="FFCBCBCB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thin">
        <color rgb="FF8EAADB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thin">
        <color rgb="FF8EAADB"/>
      </right>
      <top/>
      <bottom/>
      <diagonal/>
    </border>
    <border>
      <left style="thin">
        <color rgb="FF8EAADB"/>
      </left>
      <right style="thin">
        <color rgb="FF8EAADB"/>
      </right>
      <top/>
      <bottom style="thin">
        <color rgb="FF8EAA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8EAADB"/>
      </left>
      <right style="thin">
        <color rgb="FF8EAADB"/>
      </right>
      <top style="thin">
        <color rgb="FF8EAADB"/>
      </top>
      <bottom style="thin">
        <color rgb="FF8EAADB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thin">
        <color rgb="FF7030A0"/>
      </top>
      <bottom style="double">
        <color rgb="FF7030A0"/>
      </bottom>
      <diagonal/>
    </border>
  </borders>
  <cellStyleXfs count="4">
    <xf numFmtId="0" fontId="0" fillId="0" borderId="0"/>
    <xf numFmtId="0" fontId="84" fillId="0" borderId="0" applyNumberFormat="0" applyFill="0" applyBorder="0" applyAlignment="0" applyProtection="0"/>
    <xf numFmtId="0" fontId="86" fillId="0" borderId="4"/>
    <xf numFmtId="9" fontId="86" fillId="0" borderId="0" applyFont="0" applyFill="0" applyBorder="0" applyAlignment="0" applyProtection="0"/>
  </cellStyleXfs>
  <cellXfs count="619">
    <xf numFmtId="0" fontId="0" fillId="0" borderId="0" xfId="0"/>
    <xf numFmtId="0" fontId="9" fillId="2" borderId="1" xfId="0" applyFont="1" applyFill="1" applyBorder="1"/>
    <xf numFmtId="49" fontId="10" fillId="2" borderId="1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0" borderId="0" xfId="0" applyFont="1"/>
    <xf numFmtId="165" fontId="15" fillId="2" borderId="1" xfId="0" applyNumberFormat="1" applyFont="1" applyFill="1" applyBorder="1"/>
    <xf numFmtId="164" fontId="15" fillId="2" borderId="1" xfId="0" applyNumberFormat="1" applyFont="1" applyFill="1" applyBorder="1"/>
    <xf numFmtId="165" fontId="15" fillId="2" borderId="1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5" fontId="9" fillId="2" borderId="6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vertical="center"/>
    </xf>
    <xf numFmtId="0" fontId="17" fillId="0" borderId="6" xfId="0" applyFont="1" applyBorder="1" applyAlignment="1">
      <alignment vertical="center"/>
    </xf>
    <xf numFmtId="49" fontId="9" fillId="2" borderId="6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15" fontId="18" fillId="2" borderId="6" xfId="0" applyNumberFormat="1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vertical="center"/>
    </xf>
    <xf numFmtId="49" fontId="18" fillId="2" borderId="6" xfId="0" applyNumberFormat="1" applyFont="1" applyFill="1" applyBorder="1" applyAlignment="1">
      <alignment horizontal="left" vertical="center"/>
    </xf>
    <xf numFmtId="49" fontId="18" fillId="2" borderId="6" xfId="0" applyNumberFormat="1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vertical="center"/>
    </xf>
    <xf numFmtId="0" fontId="20" fillId="0" borderId="6" xfId="0" applyFont="1" applyBorder="1"/>
    <xf numFmtId="49" fontId="21" fillId="2" borderId="6" xfId="0" applyNumberFormat="1" applyFont="1" applyFill="1" applyBorder="1" applyAlignment="1">
      <alignment horizontal="center" vertical="center"/>
    </xf>
    <xf numFmtId="49" fontId="22" fillId="2" borderId="6" xfId="0" applyNumberFormat="1" applyFont="1" applyFill="1" applyBorder="1" applyAlignment="1">
      <alignment horizontal="left" vertical="center"/>
    </xf>
    <xf numFmtId="0" fontId="23" fillId="2" borderId="6" xfId="0" applyFont="1" applyFill="1" applyBorder="1" applyAlignment="1">
      <alignment vertical="center"/>
    </xf>
    <xf numFmtId="49" fontId="24" fillId="2" borderId="6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15" fontId="18" fillId="4" borderId="6" xfId="0" applyNumberFormat="1" applyFont="1" applyFill="1" applyBorder="1" applyAlignment="1">
      <alignment horizontal="center" vertical="center"/>
    </xf>
    <xf numFmtId="0" fontId="18" fillId="4" borderId="6" xfId="0" applyFont="1" applyFill="1" applyBorder="1" applyAlignment="1">
      <alignment vertical="center"/>
    </xf>
    <xf numFmtId="49" fontId="18" fillId="4" borderId="6" xfId="0" applyNumberFormat="1" applyFont="1" applyFill="1" applyBorder="1" applyAlignment="1">
      <alignment horizontal="left" vertical="center"/>
    </xf>
    <xf numFmtId="49" fontId="18" fillId="4" borderId="6" xfId="0" applyNumberFormat="1" applyFont="1" applyFill="1" applyBorder="1" applyAlignment="1">
      <alignment horizontal="center" vertical="center"/>
    </xf>
    <xf numFmtId="49" fontId="9" fillId="4" borderId="6" xfId="0" applyNumberFormat="1" applyFont="1" applyFill="1" applyBorder="1" applyAlignment="1">
      <alignment horizontal="center" vertical="center"/>
    </xf>
    <xf numFmtId="0" fontId="9" fillId="4" borderId="6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26" fillId="0" borderId="6" xfId="0" applyFont="1" applyBorder="1" applyAlignment="1">
      <alignment vertical="center"/>
    </xf>
    <xf numFmtId="49" fontId="27" fillId="2" borderId="6" xfId="0" applyNumberFormat="1" applyFont="1" applyFill="1" applyBorder="1" applyAlignment="1">
      <alignment horizontal="center" vertical="center"/>
    </xf>
    <xf numFmtId="49" fontId="28" fillId="2" borderId="6" xfId="0" applyNumberFormat="1" applyFont="1" applyFill="1" applyBorder="1" applyAlignment="1">
      <alignment horizontal="left" vertical="center"/>
    </xf>
    <xf numFmtId="15" fontId="18" fillId="2" borderId="6" xfId="0" applyNumberFormat="1" applyFont="1" applyFill="1" applyBorder="1" applyAlignment="1">
      <alignment horizontal="center"/>
    </xf>
    <xf numFmtId="0" fontId="18" fillId="2" borderId="6" xfId="0" applyFont="1" applyFill="1" applyBorder="1"/>
    <xf numFmtId="0" fontId="18" fillId="2" borderId="6" xfId="0" applyFont="1" applyFill="1" applyBorder="1" applyAlignment="1">
      <alignment horizontal="left"/>
    </xf>
    <xf numFmtId="0" fontId="18" fillId="2" borderId="6" xfId="0" applyFont="1" applyFill="1" applyBorder="1" applyAlignment="1">
      <alignment vertical="center" wrapText="1"/>
    </xf>
    <xf numFmtId="49" fontId="9" fillId="2" borderId="1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vertical="center" wrapText="1"/>
    </xf>
    <xf numFmtId="0" fontId="9" fillId="0" borderId="0" xfId="0" applyFont="1" applyAlignment="1">
      <alignment vertical="center"/>
    </xf>
    <xf numFmtId="15" fontId="18" fillId="5" borderId="6" xfId="0" applyNumberFormat="1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vertical="center"/>
    </xf>
    <xf numFmtId="49" fontId="18" fillId="5" borderId="6" xfId="0" applyNumberFormat="1" applyFont="1" applyFill="1" applyBorder="1" applyAlignment="1">
      <alignment horizontal="left" vertical="center"/>
    </xf>
    <xf numFmtId="49" fontId="18" fillId="5" borderId="6" xfId="0" applyNumberFormat="1" applyFont="1" applyFill="1" applyBorder="1" applyAlignment="1">
      <alignment horizontal="center" vertical="center"/>
    </xf>
    <xf numFmtId="49" fontId="9" fillId="5" borderId="6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/>
    </xf>
    <xf numFmtId="0" fontId="18" fillId="2" borderId="6" xfId="0" applyFont="1" applyFill="1" applyBorder="1" applyAlignment="1">
      <alignment horizontal="center"/>
    </xf>
    <xf numFmtId="0" fontId="9" fillId="0" borderId="6" xfId="0" applyFont="1" applyBorder="1" applyAlignment="1">
      <alignment vertical="center"/>
    </xf>
    <xf numFmtId="0" fontId="9" fillId="0" borderId="6" xfId="0" applyFont="1" applyBorder="1"/>
    <xf numFmtId="49" fontId="29" fillId="2" borderId="6" xfId="0" applyNumberFormat="1" applyFont="1" applyFill="1" applyBorder="1" applyAlignment="1">
      <alignment horizontal="left" vertical="center"/>
    </xf>
    <xf numFmtId="15" fontId="18" fillId="2" borderId="7" xfId="0" applyNumberFormat="1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vertical="center"/>
    </xf>
    <xf numFmtId="49" fontId="18" fillId="2" borderId="7" xfId="0" applyNumberFormat="1" applyFont="1" applyFill="1" applyBorder="1" applyAlignment="1">
      <alignment horizontal="left" vertical="center"/>
    </xf>
    <xf numFmtId="49" fontId="18" fillId="2" borderId="7" xfId="0" applyNumberFormat="1" applyFont="1" applyFill="1" applyBorder="1" applyAlignment="1">
      <alignment horizontal="center" vertical="center"/>
    </xf>
    <xf numFmtId="49" fontId="9" fillId="2" borderId="7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15" fontId="18" fillId="6" borderId="6" xfId="0" applyNumberFormat="1" applyFont="1" applyFill="1" applyBorder="1" applyAlignment="1">
      <alignment horizontal="left" vertical="center"/>
    </xf>
    <xf numFmtId="0" fontId="18" fillId="6" borderId="6" xfId="0" applyFont="1" applyFill="1" applyBorder="1" applyAlignment="1">
      <alignment vertical="center"/>
    </xf>
    <xf numFmtId="49" fontId="18" fillId="6" borderId="6" xfId="0" applyNumberFormat="1" applyFont="1" applyFill="1" applyBorder="1" applyAlignment="1">
      <alignment horizontal="left" vertical="center"/>
    </xf>
    <xf numFmtId="15" fontId="9" fillId="6" borderId="6" xfId="0" applyNumberFormat="1" applyFont="1" applyFill="1" applyBorder="1" applyAlignment="1">
      <alignment horizontal="center" vertical="center"/>
    </xf>
    <xf numFmtId="0" fontId="9" fillId="6" borderId="6" xfId="0" applyFont="1" applyFill="1" applyBorder="1" applyAlignment="1">
      <alignment vertical="center"/>
    </xf>
    <xf numFmtId="15" fontId="18" fillId="6" borderId="6" xfId="0" applyNumberFormat="1" applyFont="1" applyFill="1" applyBorder="1" applyAlignment="1">
      <alignment horizontal="center" vertical="center"/>
    </xf>
    <xf numFmtId="15" fontId="18" fillId="6" borderId="6" xfId="0" applyNumberFormat="1" applyFont="1" applyFill="1" applyBorder="1" applyAlignment="1">
      <alignment horizontal="center"/>
    </xf>
    <xf numFmtId="0" fontId="18" fillId="6" borderId="6" xfId="0" applyFont="1" applyFill="1" applyBorder="1"/>
    <xf numFmtId="0" fontId="9" fillId="2" borderId="1" xfId="0" applyFont="1" applyFill="1" applyBorder="1" applyAlignment="1">
      <alignment vertical="center"/>
    </xf>
    <xf numFmtId="15" fontId="9" fillId="2" borderId="6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left" wrapText="1"/>
    </xf>
    <xf numFmtId="0" fontId="18" fillId="6" borderId="6" xfId="0" applyFont="1" applyFill="1" applyBorder="1" applyAlignment="1">
      <alignment horizontal="center" vertical="center" wrapText="1" readingOrder="1"/>
    </xf>
    <xf numFmtId="0" fontId="18" fillId="2" borderId="6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vertical="center" wrapText="1"/>
    </xf>
    <xf numFmtId="0" fontId="31" fillId="2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vertical="center"/>
    </xf>
    <xf numFmtId="0" fontId="9" fillId="2" borderId="9" xfId="0" applyFont="1" applyFill="1" applyBorder="1" applyAlignment="1">
      <alignment vertical="center"/>
    </xf>
    <xf numFmtId="49" fontId="32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vertical="center"/>
    </xf>
    <xf numFmtId="49" fontId="9" fillId="2" borderId="6" xfId="0" applyNumberFormat="1" applyFont="1" applyFill="1" applyBorder="1" applyAlignment="1">
      <alignment horizontal="left" vertical="center"/>
    </xf>
    <xf numFmtId="0" fontId="33" fillId="0" borderId="6" xfId="0" applyFont="1" applyBorder="1"/>
    <xf numFmtId="0" fontId="9" fillId="2" borderId="6" xfId="0" applyFont="1" applyFill="1" applyBorder="1" applyAlignment="1">
      <alignment horizontal="left"/>
    </xf>
    <xf numFmtId="15" fontId="9" fillId="7" borderId="6" xfId="0" applyNumberFormat="1" applyFont="1" applyFill="1" applyBorder="1" applyAlignment="1">
      <alignment horizontal="center" vertical="center"/>
    </xf>
    <xf numFmtId="49" fontId="34" fillId="2" borderId="6" xfId="0" applyNumberFormat="1" applyFont="1" applyFill="1" applyBorder="1" applyAlignment="1">
      <alignment horizontal="left" vertical="center"/>
    </xf>
    <xf numFmtId="0" fontId="35" fillId="2" borderId="1" xfId="0" applyFont="1" applyFill="1" applyBorder="1"/>
    <xf numFmtId="49" fontId="35" fillId="2" borderId="1" xfId="0" applyNumberFormat="1" applyFont="1" applyFill="1" applyBorder="1"/>
    <xf numFmtId="166" fontId="35" fillId="2" borderId="1" xfId="0" applyNumberFormat="1" applyFont="1" applyFill="1" applyBorder="1"/>
    <xf numFmtId="0" fontId="36" fillId="2" borderId="1" xfId="0" applyFont="1" applyFill="1" applyBorder="1"/>
    <xf numFmtId="167" fontId="36" fillId="2" borderId="1" xfId="0" applyNumberFormat="1" applyFont="1" applyFill="1" applyBorder="1"/>
    <xf numFmtId="0" fontId="35" fillId="0" borderId="0" xfId="0" applyFont="1"/>
    <xf numFmtId="0" fontId="15" fillId="2" borderId="1" xfId="0" applyFont="1" applyFill="1" applyBorder="1"/>
    <xf numFmtId="166" fontId="15" fillId="2" borderId="1" xfId="0" applyNumberFormat="1" applyFont="1" applyFill="1" applyBorder="1"/>
    <xf numFmtId="49" fontId="36" fillId="2" borderId="1" xfId="0" applyNumberFormat="1" applyFont="1" applyFill="1" applyBorder="1"/>
    <xf numFmtId="0" fontId="35" fillId="2" borderId="11" xfId="0" applyFont="1" applyFill="1" applyBorder="1"/>
    <xf numFmtId="0" fontId="35" fillId="2" borderId="12" xfId="0" applyFont="1" applyFill="1" applyBorder="1"/>
    <xf numFmtId="49" fontId="35" fillId="2" borderId="12" xfId="0" applyNumberFormat="1" applyFont="1" applyFill="1" applyBorder="1"/>
    <xf numFmtId="166" fontId="35" fillId="2" borderId="12" xfId="0" applyNumberFormat="1" applyFont="1" applyFill="1" applyBorder="1"/>
    <xf numFmtId="0" fontId="35" fillId="2" borderId="13" xfId="0" applyFont="1" applyFill="1" applyBorder="1"/>
    <xf numFmtId="0" fontId="35" fillId="2" borderId="14" xfId="0" applyFont="1" applyFill="1" applyBorder="1"/>
    <xf numFmtId="0" fontId="37" fillId="2" borderId="1" xfId="0" applyFont="1" applyFill="1" applyBorder="1"/>
    <xf numFmtId="0" fontId="35" fillId="2" borderId="15" xfId="0" applyFont="1" applyFill="1" applyBorder="1"/>
    <xf numFmtId="49" fontId="35" fillId="0" borderId="0" xfId="0" applyNumberFormat="1" applyFont="1"/>
    <xf numFmtId="49" fontId="35" fillId="2" borderId="1" xfId="0" applyNumberFormat="1" applyFont="1" applyFill="1" applyBorder="1" applyAlignment="1">
      <alignment horizontal="left"/>
    </xf>
    <xf numFmtId="49" fontId="35" fillId="2" borderId="1" xfId="0" applyNumberFormat="1" applyFont="1" applyFill="1" applyBorder="1" applyAlignment="1">
      <alignment horizontal="center"/>
    </xf>
    <xf numFmtId="166" fontId="35" fillId="2" borderId="16" xfId="0" applyNumberFormat="1" applyFont="1" applyFill="1" applyBorder="1"/>
    <xf numFmtId="0" fontId="35" fillId="2" borderId="17" xfId="0" applyFont="1" applyFill="1" applyBorder="1"/>
    <xf numFmtId="0" fontId="35" fillId="2" borderId="18" xfId="0" applyFont="1" applyFill="1" applyBorder="1"/>
    <xf numFmtId="49" fontId="35" fillId="2" borderId="18" xfId="0" applyNumberFormat="1" applyFont="1" applyFill="1" applyBorder="1"/>
    <xf numFmtId="166" fontId="35" fillId="2" borderId="18" xfId="0" applyNumberFormat="1" applyFont="1" applyFill="1" applyBorder="1"/>
    <xf numFmtId="0" fontId="35" fillId="2" borderId="19" xfId="0" applyFont="1" applyFill="1" applyBorder="1"/>
    <xf numFmtId="0" fontId="38" fillId="2" borderId="1" xfId="0" applyFont="1" applyFill="1" applyBorder="1"/>
    <xf numFmtId="0" fontId="39" fillId="2" borderId="1" xfId="0" applyFont="1" applyFill="1" applyBorder="1"/>
    <xf numFmtId="166" fontId="37" fillId="2" borderId="1" xfId="0" applyNumberFormat="1" applyFont="1" applyFill="1" applyBorder="1"/>
    <xf numFmtId="0" fontId="40" fillId="2" borderId="1" xfId="0" applyFont="1" applyFill="1" applyBorder="1" applyAlignment="1">
      <alignment horizontal="right"/>
    </xf>
    <xf numFmtId="167" fontId="40" fillId="2" borderId="1" xfId="0" applyNumberFormat="1" applyFont="1" applyFill="1" applyBorder="1"/>
    <xf numFmtId="49" fontId="15" fillId="2" borderId="1" xfId="0" applyNumberFormat="1" applyFont="1" applyFill="1" applyBorder="1"/>
    <xf numFmtId="0" fontId="41" fillId="2" borderId="19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/>
    </xf>
    <xf numFmtId="0" fontId="35" fillId="7" borderId="13" xfId="0" applyFont="1" applyFill="1" applyBorder="1"/>
    <xf numFmtId="0" fontId="35" fillId="7" borderId="14" xfId="0" applyFont="1" applyFill="1" applyBorder="1"/>
    <xf numFmtId="0" fontId="35" fillId="7" borderId="15" xfId="0" applyFont="1" applyFill="1" applyBorder="1"/>
    <xf numFmtId="49" fontId="35" fillId="7" borderId="15" xfId="0" applyNumberFormat="1" applyFont="1" applyFill="1" applyBorder="1"/>
    <xf numFmtId="0" fontId="35" fillId="7" borderId="17" xfId="0" applyFont="1" applyFill="1" applyBorder="1"/>
    <xf numFmtId="0" fontId="35" fillId="7" borderId="19" xfId="0" applyFont="1" applyFill="1" applyBorder="1"/>
    <xf numFmtId="0" fontId="42" fillId="2" borderId="1" xfId="0" applyFont="1" applyFill="1" applyBorder="1"/>
    <xf numFmtId="49" fontId="35" fillId="2" borderId="12" xfId="0" applyNumberFormat="1" applyFont="1" applyFill="1" applyBorder="1" applyAlignment="1">
      <alignment horizontal="center"/>
    </xf>
    <xf numFmtId="49" fontId="43" fillId="2" borderId="1" xfId="0" applyNumberFormat="1" applyFont="1" applyFill="1" applyBorder="1"/>
    <xf numFmtId="166" fontId="35" fillId="0" borderId="0" xfId="0" applyNumberFormat="1" applyFont="1"/>
    <xf numFmtId="49" fontId="39" fillId="2" borderId="1" xfId="0" applyNumberFormat="1" applyFont="1" applyFill="1" applyBorder="1"/>
    <xf numFmtId="0" fontId="46" fillId="3" borderId="1" xfId="0" applyFont="1" applyFill="1" applyBorder="1" applyAlignment="1">
      <alignment horizontal="center" vertical="center"/>
    </xf>
    <xf numFmtId="0" fontId="47" fillId="6" borderId="1" xfId="0" applyFont="1" applyFill="1" applyBorder="1"/>
    <xf numFmtId="49" fontId="36" fillId="2" borderId="1" xfId="0" applyNumberFormat="1" applyFont="1" applyFill="1" applyBorder="1" applyAlignment="1">
      <alignment horizontal="center"/>
    </xf>
    <xf numFmtId="15" fontId="36" fillId="2" borderId="1" xfId="0" applyNumberFormat="1" applyFont="1" applyFill="1" applyBorder="1" applyAlignment="1">
      <alignment horizontal="center" vertical="center"/>
    </xf>
    <xf numFmtId="3" fontId="18" fillId="8" borderId="20" xfId="0" applyNumberFormat="1" applyFont="1" applyFill="1" applyBorder="1" applyAlignment="1">
      <alignment horizontal="center"/>
    </xf>
    <xf numFmtId="0" fontId="48" fillId="3" borderId="1" xfId="0" applyFont="1" applyFill="1" applyBorder="1" applyAlignment="1">
      <alignment horizontal="center" vertical="center" wrapText="1"/>
    </xf>
    <xf numFmtId="0" fontId="48" fillId="3" borderId="1" xfId="0" applyFont="1" applyFill="1" applyBorder="1" applyAlignment="1">
      <alignment horizontal="center" vertical="center"/>
    </xf>
    <xf numFmtId="168" fontId="48" fillId="3" borderId="1" xfId="0" applyNumberFormat="1" applyFont="1" applyFill="1" applyBorder="1" applyAlignment="1">
      <alignment horizontal="center" vertical="center" wrapText="1"/>
    </xf>
    <xf numFmtId="49" fontId="48" fillId="3" borderId="1" xfId="0" applyNumberFormat="1" applyFont="1" applyFill="1" applyBorder="1" applyAlignment="1">
      <alignment horizontal="center" vertical="center"/>
    </xf>
    <xf numFmtId="168" fontId="48" fillId="3" borderId="1" xfId="0" applyNumberFormat="1" applyFont="1" applyFill="1" applyBorder="1" applyAlignment="1">
      <alignment horizontal="center" vertical="center"/>
    </xf>
    <xf numFmtId="168" fontId="46" fillId="3" borderId="1" xfId="0" applyNumberFormat="1" applyFont="1" applyFill="1" applyBorder="1" applyAlignment="1">
      <alignment horizontal="center" vertical="center"/>
    </xf>
    <xf numFmtId="15" fontId="48" fillId="3" borderId="1" xfId="0" applyNumberFormat="1" applyFont="1" applyFill="1" applyBorder="1" applyAlignment="1">
      <alignment horizontal="center" vertical="center"/>
    </xf>
    <xf numFmtId="0" fontId="49" fillId="2" borderId="1" xfId="0" applyFont="1" applyFill="1" applyBorder="1"/>
    <xf numFmtId="168" fontId="36" fillId="2" borderId="1" xfId="0" applyNumberFormat="1" applyFont="1" applyFill="1" applyBorder="1"/>
    <xf numFmtId="0" fontId="36" fillId="9" borderId="21" xfId="0" applyFont="1" applyFill="1" applyBorder="1"/>
    <xf numFmtId="168" fontId="36" fillId="9" borderId="21" xfId="0" applyNumberFormat="1" applyFont="1" applyFill="1" applyBorder="1"/>
    <xf numFmtId="49" fontId="40" fillId="9" borderId="21" xfId="0" applyNumberFormat="1" applyFont="1" applyFill="1" applyBorder="1" applyAlignment="1">
      <alignment horizontal="center" vertical="center"/>
    </xf>
    <xf numFmtId="169" fontId="40" fillId="9" borderId="21" xfId="0" applyNumberFormat="1" applyFont="1" applyFill="1" applyBorder="1" applyAlignment="1">
      <alignment horizontal="center" vertical="center"/>
    </xf>
    <xf numFmtId="49" fontId="40" fillId="2" borderId="1" xfId="0" applyNumberFormat="1" applyFont="1" applyFill="1" applyBorder="1" applyAlignment="1">
      <alignment horizontal="center" vertical="center"/>
    </xf>
    <xf numFmtId="169" fontId="40" fillId="2" borderId="1" xfId="0" applyNumberFormat="1" applyFont="1" applyFill="1" applyBorder="1" applyAlignment="1">
      <alignment horizontal="center" vertical="center"/>
    </xf>
    <xf numFmtId="0" fontId="49" fillId="5" borderId="1" xfId="0" applyFont="1" applyFill="1" applyBorder="1"/>
    <xf numFmtId="168" fontId="49" fillId="5" borderId="1" xfId="0" applyNumberFormat="1" applyFont="1" applyFill="1" applyBorder="1"/>
    <xf numFmtId="49" fontId="49" fillId="5" borderId="1" xfId="0" applyNumberFormat="1" applyFont="1" applyFill="1" applyBorder="1" applyAlignment="1">
      <alignment horizontal="center"/>
    </xf>
    <xf numFmtId="0" fontId="36" fillId="2" borderId="21" xfId="0" applyFont="1" applyFill="1" applyBorder="1"/>
    <xf numFmtId="168" fontId="36" fillId="2" borderId="21" xfId="0" applyNumberFormat="1" applyFont="1" applyFill="1" applyBorder="1"/>
    <xf numFmtId="49" fontId="36" fillId="2" borderId="21" xfId="0" applyNumberFormat="1" applyFont="1" applyFill="1" applyBorder="1" applyAlignment="1">
      <alignment horizontal="center"/>
    </xf>
    <xf numFmtId="0" fontId="36" fillId="9" borderId="1" xfId="0" applyFont="1" applyFill="1" applyBorder="1"/>
    <xf numFmtId="168" fontId="36" fillId="9" borderId="1" xfId="0" applyNumberFormat="1" applyFont="1" applyFill="1" applyBorder="1"/>
    <xf numFmtId="49" fontId="36" fillId="9" borderId="1" xfId="0" applyNumberFormat="1" applyFont="1" applyFill="1" applyBorder="1" applyAlignment="1">
      <alignment horizontal="center"/>
    </xf>
    <xf numFmtId="168" fontId="36" fillId="6" borderId="1" xfId="0" applyNumberFormat="1" applyFont="1" applyFill="1" applyBorder="1"/>
    <xf numFmtId="0" fontId="36" fillId="10" borderId="1" xfId="0" applyFont="1" applyFill="1" applyBorder="1"/>
    <xf numFmtId="168" fontId="36" fillId="10" borderId="1" xfId="0" applyNumberFormat="1" applyFont="1" applyFill="1" applyBorder="1"/>
    <xf numFmtId="49" fontId="36" fillId="10" borderId="1" xfId="0" applyNumberFormat="1" applyFont="1" applyFill="1" applyBorder="1" applyAlignment="1">
      <alignment horizontal="center"/>
    </xf>
    <xf numFmtId="168" fontId="36" fillId="6" borderId="21" xfId="0" applyNumberFormat="1" applyFont="1" applyFill="1" applyBorder="1"/>
    <xf numFmtId="15" fontId="36" fillId="2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8" fontId="36" fillId="0" borderId="0" xfId="0" applyNumberFormat="1" applyFont="1"/>
    <xf numFmtId="49" fontId="36" fillId="0" borderId="0" xfId="0" applyNumberFormat="1" applyFont="1" applyAlignment="1">
      <alignment horizontal="center"/>
    </xf>
    <xf numFmtId="0" fontId="36" fillId="6" borderId="1" xfId="0" applyFont="1" applyFill="1" applyBorder="1"/>
    <xf numFmtId="49" fontId="36" fillId="6" borderId="1" xfId="0" applyNumberFormat="1" applyFont="1" applyFill="1" applyBorder="1" applyAlignment="1">
      <alignment horizontal="center"/>
    </xf>
    <xf numFmtId="15" fontId="36" fillId="6" borderId="1" xfId="0" applyNumberFormat="1" applyFont="1" applyFill="1" applyBorder="1" applyAlignment="1">
      <alignment horizontal="center" vertical="center"/>
    </xf>
    <xf numFmtId="0" fontId="36" fillId="6" borderId="11" xfId="0" applyFont="1" applyFill="1" applyBorder="1"/>
    <xf numFmtId="168" fontId="36" fillId="6" borderId="12" xfId="0" applyNumberFormat="1" applyFont="1" applyFill="1" applyBorder="1"/>
    <xf numFmtId="49" fontId="36" fillId="6" borderId="12" xfId="0" applyNumberFormat="1" applyFont="1" applyFill="1" applyBorder="1" applyAlignment="1">
      <alignment horizontal="center"/>
    </xf>
    <xf numFmtId="0" fontId="36" fillId="6" borderId="13" xfId="0" applyFont="1" applyFill="1" applyBorder="1"/>
    <xf numFmtId="0" fontId="36" fillId="6" borderId="22" xfId="0" applyFont="1" applyFill="1" applyBorder="1"/>
    <xf numFmtId="49" fontId="36" fillId="6" borderId="21" xfId="0" applyNumberFormat="1" applyFont="1" applyFill="1" applyBorder="1" applyAlignment="1">
      <alignment horizontal="center"/>
    </xf>
    <xf numFmtId="0" fontId="36" fillId="6" borderId="15" xfId="0" applyFont="1" applyFill="1" applyBorder="1"/>
    <xf numFmtId="0" fontId="36" fillId="6" borderId="14" xfId="0" applyFont="1" applyFill="1" applyBorder="1"/>
    <xf numFmtId="168" fontId="36" fillId="6" borderId="15" xfId="0" applyNumberFormat="1" applyFont="1" applyFill="1" applyBorder="1"/>
    <xf numFmtId="0" fontId="36" fillId="6" borderId="17" xfId="0" applyFont="1" applyFill="1" applyBorder="1"/>
    <xf numFmtId="0" fontId="36" fillId="6" borderId="18" xfId="0" applyFont="1" applyFill="1" applyBorder="1"/>
    <xf numFmtId="49" fontId="36" fillId="6" borderId="18" xfId="0" applyNumberFormat="1" applyFont="1" applyFill="1" applyBorder="1" applyAlignment="1">
      <alignment horizontal="center"/>
    </xf>
    <xf numFmtId="0" fontId="36" fillId="6" borderId="19" xfId="0" applyFont="1" applyFill="1" applyBorder="1"/>
    <xf numFmtId="0" fontId="40" fillId="2" borderId="1" xfId="0" applyFont="1" applyFill="1" applyBorder="1" applyAlignment="1">
      <alignment horizontal="center"/>
    </xf>
    <xf numFmtId="166" fontId="36" fillId="2" borderId="1" xfId="0" applyNumberFormat="1" applyFont="1" applyFill="1" applyBorder="1"/>
    <xf numFmtId="0" fontId="40" fillId="2" borderId="16" xfId="0" applyFont="1" applyFill="1" applyBorder="1" applyAlignment="1">
      <alignment horizontal="center"/>
    </xf>
    <xf numFmtId="168" fontId="36" fillId="2" borderId="16" xfId="0" applyNumberFormat="1" applyFont="1" applyFill="1" applyBorder="1"/>
    <xf numFmtId="0" fontId="36" fillId="2" borderId="16" xfId="0" applyFont="1" applyFill="1" applyBorder="1"/>
    <xf numFmtId="166" fontId="40" fillId="2" borderId="1" xfId="0" applyNumberFormat="1" applyFont="1" applyFill="1" applyBorder="1"/>
    <xf numFmtId="3" fontId="36" fillId="2" borderId="1" xfId="0" applyNumberFormat="1" applyFont="1" applyFill="1" applyBorder="1" applyAlignment="1">
      <alignment horizontal="center"/>
    </xf>
    <xf numFmtId="165" fontId="36" fillId="2" borderId="1" xfId="0" applyNumberFormat="1" applyFont="1" applyFill="1" applyBorder="1" applyAlignment="1">
      <alignment horizontal="center"/>
    </xf>
    <xf numFmtId="0" fontId="44" fillId="2" borderId="1" xfId="0" applyFont="1" applyFill="1" applyBorder="1"/>
    <xf numFmtId="3" fontId="44" fillId="2" borderId="1" xfId="0" applyNumberFormat="1" applyFont="1" applyFill="1" applyBorder="1"/>
    <xf numFmtId="8" fontId="44" fillId="2" borderId="1" xfId="0" applyNumberFormat="1" applyFont="1" applyFill="1" applyBorder="1"/>
    <xf numFmtId="0" fontId="44" fillId="2" borderId="1" xfId="0" applyFont="1" applyFill="1" applyBorder="1" applyAlignment="1">
      <alignment horizontal="center"/>
    </xf>
    <xf numFmtId="14" fontId="35" fillId="2" borderId="1" xfId="0" applyNumberFormat="1" applyFont="1" applyFill="1" applyBorder="1"/>
    <xf numFmtId="0" fontId="35" fillId="2" borderId="1" xfId="0" applyFont="1" applyFill="1" applyBorder="1" applyAlignment="1">
      <alignment horizontal="center"/>
    </xf>
    <xf numFmtId="0" fontId="51" fillId="2" borderId="1" xfId="0" applyFont="1" applyFill="1" applyBorder="1"/>
    <xf numFmtId="3" fontId="51" fillId="2" borderId="1" xfId="0" applyNumberFormat="1" applyFont="1" applyFill="1" applyBorder="1"/>
    <xf numFmtId="0" fontId="45" fillId="2" borderId="1" xfId="0" applyFont="1" applyFill="1" applyBorder="1"/>
    <xf numFmtId="0" fontId="51" fillId="2" borderId="1" xfId="0" applyFont="1" applyFill="1" applyBorder="1" applyAlignment="1">
      <alignment horizontal="center"/>
    </xf>
    <xf numFmtId="164" fontId="36" fillId="2" borderId="1" xfId="0" applyNumberFormat="1" applyFont="1" applyFill="1" applyBorder="1"/>
    <xf numFmtId="3" fontId="36" fillId="2" borderId="1" xfId="0" applyNumberFormat="1" applyFont="1" applyFill="1" applyBorder="1"/>
    <xf numFmtId="0" fontId="40" fillId="2" borderId="1" xfId="0" applyFont="1" applyFill="1" applyBorder="1"/>
    <xf numFmtId="168" fontId="40" fillId="2" borderId="23" xfId="0" applyNumberFormat="1" applyFont="1" applyFill="1" applyBorder="1"/>
    <xf numFmtId="164" fontId="36" fillId="2" borderId="1" xfId="0" applyNumberFormat="1" applyFont="1" applyFill="1" applyBorder="1" applyAlignment="1">
      <alignment horizontal="center"/>
    </xf>
    <xf numFmtId="2" fontId="52" fillId="0" borderId="0" xfId="0" applyNumberFormat="1" applyFont="1" applyAlignment="1">
      <alignment horizontal="center" vertical="center"/>
    </xf>
    <xf numFmtId="165" fontId="52" fillId="0" borderId="0" xfId="0" applyNumberFormat="1" applyFont="1" applyAlignment="1">
      <alignment horizontal="center" vertical="center"/>
    </xf>
    <xf numFmtId="3" fontId="52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168" fontId="52" fillId="0" borderId="0" xfId="0" applyNumberFormat="1" applyFont="1" applyAlignment="1">
      <alignment horizontal="center" vertical="center"/>
    </xf>
    <xf numFmtId="3" fontId="18" fillId="0" borderId="2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3" fontId="18" fillId="0" borderId="0" xfId="0" applyNumberFormat="1" applyFont="1" applyAlignment="1">
      <alignment horizontal="center"/>
    </xf>
    <xf numFmtId="0" fontId="18" fillId="0" borderId="0" xfId="0" applyFont="1"/>
    <xf numFmtId="168" fontId="18" fillId="0" borderId="0" xfId="0" applyNumberFormat="1" applyFont="1"/>
    <xf numFmtId="165" fontId="36" fillId="0" borderId="0" xfId="0" applyNumberFormat="1" applyFont="1" applyAlignment="1">
      <alignment horizontal="center"/>
    </xf>
    <xf numFmtId="170" fontId="40" fillId="0" borderId="0" xfId="0" applyNumberFormat="1" applyFont="1" applyAlignment="1">
      <alignment horizontal="center" vertical="center"/>
    </xf>
    <xf numFmtId="167" fontId="40" fillId="0" borderId="0" xfId="0" applyNumberFormat="1" applyFont="1"/>
    <xf numFmtId="0" fontId="54" fillId="0" borderId="0" xfId="0" applyFont="1"/>
    <xf numFmtId="0" fontId="40" fillId="0" borderId="0" xfId="0" applyFont="1" applyAlignment="1">
      <alignment horizontal="center"/>
    </xf>
    <xf numFmtId="0" fontId="36" fillId="0" borderId="0" xfId="0" applyFont="1" applyAlignment="1">
      <alignment vertical="center"/>
    </xf>
    <xf numFmtId="167" fontId="36" fillId="0" borderId="0" xfId="0" applyNumberFormat="1" applyFont="1" applyAlignment="1">
      <alignment vertical="center"/>
    </xf>
    <xf numFmtId="15" fontId="40" fillId="0" borderId="0" xfId="0" applyNumberFormat="1" applyFont="1" applyAlignment="1">
      <alignment horizontal="center" vertical="center"/>
    </xf>
    <xf numFmtId="0" fontId="55" fillId="0" borderId="0" xfId="0" applyFont="1" applyAlignment="1">
      <alignment vertical="center"/>
    </xf>
    <xf numFmtId="167" fontId="36" fillId="0" borderId="0" xfId="0" applyNumberFormat="1" applyFont="1"/>
    <xf numFmtId="0" fontId="36" fillId="0" borderId="25" xfId="0" applyFont="1" applyBorder="1"/>
    <xf numFmtId="0" fontId="40" fillId="0" borderId="26" xfId="0" applyFont="1" applyBorder="1" applyAlignment="1">
      <alignment horizontal="right"/>
    </xf>
    <xf numFmtId="0" fontId="36" fillId="0" borderId="26" xfId="0" applyFont="1" applyBorder="1"/>
    <xf numFmtId="167" fontId="40" fillId="0" borderId="26" xfId="0" applyNumberFormat="1" applyFont="1" applyBorder="1"/>
    <xf numFmtId="0" fontId="40" fillId="0" borderId="0" xfId="0" applyFont="1" applyAlignment="1">
      <alignment horizontal="center" vertical="center"/>
    </xf>
    <xf numFmtId="170" fontId="40" fillId="0" borderId="26" xfId="0" applyNumberFormat="1" applyFont="1" applyBorder="1" applyAlignment="1">
      <alignment horizontal="center" vertical="center"/>
    </xf>
    <xf numFmtId="0" fontId="40" fillId="0" borderId="27" xfId="0" applyFont="1" applyBorder="1"/>
    <xf numFmtId="167" fontId="40" fillId="0" borderId="27" xfId="0" applyNumberFormat="1" applyFont="1" applyBorder="1"/>
    <xf numFmtId="16" fontId="36" fillId="0" borderId="0" xfId="0" applyNumberFormat="1" applyFont="1"/>
    <xf numFmtId="0" fontId="56" fillId="6" borderId="1" xfId="0" applyFont="1" applyFill="1" applyBorder="1" applyAlignment="1">
      <alignment horizontal="center"/>
    </xf>
    <xf numFmtId="166" fontId="36" fillId="0" borderId="0" xfId="0" applyNumberFormat="1" applyFont="1"/>
    <xf numFmtId="0" fontId="58" fillId="0" borderId="0" xfId="0" applyFont="1" applyAlignment="1">
      <alignment horizontal="center"/>
    </xf>
    <xf numFmtId="0" fontId="58" fillId="0" borderId="0" xfId="0" applyFont="1"/>
    <xf numFmtId="168" fontId="58" fillId="0" borderId="0" xfId="0" applyNumberFormat="1" applyFont="1"/>
    <xf numFmtId="0" fontId="55" fillId="0" borderId="0" xfId="0" applyFont="1"/>
    <xf numFmtId="0" fontId="59" fillId="0" borderId="0" xfId="0" applyFont="1" applyAlignment="1">
      <alignment horizontal="center"/>
    </xf>
    <xf numFmtId="15" fontId="59" fillId="0" borderId="0" xfId="0" applyNumberFormat="1" applyFont="1" applyAlignment="1">
      <alignment horizontal="center"/>
    </xf>
    <xf numFmtId="0" fontId="59" fillId="0" borderId="0" xfId="0" applyFont="1"/>
    <xf numFmtId="168" fontId="59" fillId="0" borderId="0" xfId="0" applyNumberFormat="1" applyFont="1"/>
    <xf numFmtId="15" fontId="59" fillId="0" borderId="0" xfId="0" applyNumberFormat="1" applyFont="1" applyAlignment="1">
      <alignment horizontal="left"/>
    </xf>
    <xf numFmtId="0" fontId="36" fillId="0" borderId="0" xfId="0" applyFont="1" applyAlignment="1">
      <alignment horizontal="center"/>
    </xf>
    <xf numFmtId="3" fontId="60" fillId="3" borderId="28" xfId="0" applyNumberFormat="1" applyFont="1" applyFill="1" applyBorder="1" applyAlignment="1">
      <alignment horizontal="center" vertical="center"/>
    </xf>
    <xf numFmtId="165" fontId="60" fillId="3" borderId="28" xfId="0" applyNumberFormat="1" applyFont="1" applyFill="1" applyBorder="1" applyAlignment="1">
      <alignment horizontal="center" vertical="center"/>
    </xf>
    <xf numFmtId="0" fontId="60" fillId="3" borderId="28" xfId="0" applyFont="1" applyFill="1" applyBorder="1" applyAlignment="1">
      <alignment horizontal="center" vertical="center"/>
    </xf>
    <xf numFmtId="168" fontId="60" fillId="3" borderId="28" xfId="0" applyNumberFormat="1" applyFont="1" applyFill="1" applyBorder="1" applyAlignment="1">
      <alignment horizontal="center" vertical="center"/>
    </xf>
    <xf numFmtId="165" fontId="18" fillId="0" borderId="24" xfId="0" applyNumberFormat="1" applyFont="1" applyBorder="1" applyAlignment="1">
      <alignment horizontal="center"/>
    </xf>
    <xf numFmtId="0" fontId="18" fillId="0" borderId="24" xfId="0" applyFont="1" applyBorder="1"/>
    <xf numFmtId="168" fontId="18" fillId="0" borderId="24" xfId="0" applyNumberFormat="1" applyFont="1" applyBorder="1"/>
    <xf numFmtId="168" fontId="18" fillId="0" borderId="24" xfId="0" applyNumberFormat="1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15" fontId="9" fillId="2" borderId="1" xfId="0" applyNumberFormat="1" applyFont="1" applyFill="1" applyBorder="1"/>
    <xf numFmtId="49" fontId="9" fillId="2" borderId="1" xfId="0" applyNumberFormat="1" applyFont="1" applyFill="1" applyBorder="1" applyAlignment="1">
      <alignment horizontal="center"/>
    </xf>
    <xf numFmtId="0" fontId="16" fillId="12" borderId="6" xfId="0" applyFont="1" applyFill="1" applyBorder="1" applyAlignment="1">
      <alignment horizontal="center"/>
    </xf>
    <xf numFmtId="49" fontId="16" fillId="12" borderId="6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6" xfId="0" applyFont="1" applyFill="1" applyBorder="1"/>
    <xf numFmtId="49" fontId="9" fillId="2" borderId="6" xfId="0" applyNumberFormat="1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61" fillId="2" borderId="6" xfId="0" applyFont="1" applyFill="1" applyBorder="1" applyAlignment="1">
      <alignment horizontal="center"/>
    </xf>
    <xf numFmtId="0" fontId="61" fillId="2" borderId="6" xfId="0" applyFont="1" applyFill="1" applyBorder="1"/>
    <xf numFmtId="49" fontId="61" fillId="2" borderId="6" xfId="0" applyNumberFormat="1" applyFont="1" applyFill="1" applyBorder="1" applyAlignment="1">
      <alignment horizontal="center"/>
    </xf>
    <xf numFmtId="49" fontId="62" fillId="2" borderId="6" xfId="0" applyNumberFormat="1" applyFont="1" applyFill="1" applyBorder="1" applyAlignment="1">
      <alignment horizontal="center"/>
    </xf>
    <xf numFmtId="0" fontId="9" fillId="7" borderId="6" xfId="0" applyFont="1" applyFill="1" applyBorder="1" applyAlignment="1">
      <alignment horizontal="left"/>
    </xf>
    <xf numFmtId="0" fontId="9" fillId="7" borderId="6" xfId="0" applyFont="1" applyFill="1" applyBorder="1"/>
    <xf numFmtId="49" fontId="9" fillId="7" borderId="6" xfId="0" applyNumberFormat="1" applyFont="1" applyFill="1" applyBorder="1" applyAlignment="1">
      <alignment horizontal="left"/>
    </xf>
    <xf numFmtId="0" fontId="9" fillId="7" borderId="6" xfId="0" applyFont="1" applyFill="1" applyBorder="1" applyAlignment="1">
      <alignment horizontal="center" vertical="center"/>
    </xf>
    <xf numFmtId="49" fontId="63" fillId="7" borderId="6" xfId="0" applyNumberFormat="1" applyFont="1" applyFill="1" applyBorder="1" applyAlignment="1">
      <alignment horizontal="center"/>
    </xf>
    <xf numFmtId="49" fontId="9" fillId="7" borderId="6" xfId="0" applyNumberFormat="1" applyFont="1" applyFill="1" applyBorder="1" applyAlignment="1">
      <alignment horizontal="center"/>
    </xf>
    <xf numFmtId="49" fontId="9" fillId="2" borderId="6" xfId="0" applyNumberFormat="1" applyFont="1" applyFill="1" applyBorder="1" applyAlignment="1">
      <alignment horizontal="left"/>
    </xf>
    <xf numFmtId="15" fontId="9" fillId="9" borderId="6" xfId="0" applyNumberFormat="1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/>
    </xf>
    <xf numFmtId="0" fontId="9" fillId="9" borderId="6" xfId="0" applyFont="1" applyFill="1" applyBorder="1"/>
    <xf numFmtId="49" fontId="9" fillId="9" borderId="6" xfId="0" applyNumberFormat="1" applyFont="1" applyFill="1" applyBorder="1" applyAlignment="1">
      <alignment horizontal="left"/>
    </xf>
    <xf numFmtId="0" fontId="61" fillId="2" borderId="1" xfId="0" applyFont="1" applyFill="1" applyBorder="1"/>
    <xf numFmtId="15" fontId="9" fillId="0" borderId="0" xfId="0" applyNumberFormat="1" applyFont="1"/>
    <xf numFmtId="165" fontId="18" fillId="0" borderId="6" xfId="0" applyNumberFormat="1" applyFont="1" applyBorder="1" applyAlignment="1">
      <alignment horizontal="center" vertical="center"/>
    </xf>
    <xf numFmtId="171" fontId="18" fillId="0" borderId="6" xfId="0" applyNumberFormat="1" applyFont="1" applyBorder="1" applyAlignment="1">
      <alignment horizontal="center" vertical="center"/>
    </xf>
    <xf numFmtId="169" fontId="18" fillId="0" borderId="6" xfId="0" applyNumberFormat="1" applyFont="1" applyBorder="1" applyAlignment="1">
      <alignment horizontal="center" vertical="center"/>
    </xf>
    <xf numFmtId="169" fontId="18" fillId="0" borderId="6" xfId="0" applyNumberFormat="1" applyFont="1" applyBorder="1" applyAlignment="1">
      <alignment horizontal="left" vertical="center" wrapText="1"/>
    </xf>
    <xf numFmtId="172" fontId="18" fillId="0" borderId="6" xfId="0" applyNumberFormat="1" applyFont="1" applyBorder="1" applyAlignment="1">
      <alignment horizontal="left" vertical="center" wrapText="1"/>
    </xf>
    <xf numFmtId="0" fontId="18" fillId="0" borderId="6" xfId="0" applyFont="1" applyBorder="1" applyAlignment="1">
      <alignment horizontal="left" vertical="center" wrapText="1"/>
    </xf>
    <xf numFmtId="0" fontId="36" fillId="0" borderId="0" xfId="0" applyFont="1"/>
    <xf numFmtId="171" fontId="36" fillId="0" borderId="6" xfId="0" applyNumberFormat="1" applyFont="1" applyBorder="1"/>
    <xf numFmtId="171" fontId="36" fillId="7" borderId="6" xfId="0" applyNumberFormat="1" applyFont="1" applyFill="1" applyBorder="1"/>
    <xf numFmtId="171" fontId="36" fillId="0" borderId="0" xfId="0" applyNumberFormat="1" applyFont="1" applyAlignment="1">
      <alignment horizontal="center"/>
    </xf>
    <xf numFmtId="169" fontId="36" fillId="0" borderId="0" xfId="0" applyNumberFormat="1" applyFont="1" applyAlignment="1">
      <alignment horizontal="center"/>
    </xf>
    <xf numFmtId="172" fontId="36" fillId="0" borderId="0" xfId="0" applyNumberFormat="1" applyFont="1" applyAlignment="1">
      <alignment horizontal="center"/>
    </xf>
    <xf numFmtId="165" fontId="36" fillId="0" borderId="0" xfId="0" applyNumberFormat="1" applyFont="1" applyAlignment="1">
      <alignment horizontal="left"/>
    </xf>
    <xf numFmtId="2" fontId="36" fillId="0" borderId="0" xfId="0" applyNumberFormat="1" applyFont="1" applyAlignment="1">
      <alignment horizontal="center"/>
    </xf>
    <xf numFmtId="0" fontId="64" fillId="13" borderId="6" xfId="0" applyFont="1" applyFill="1" applyBorder="1" applyAlignment="1">
      <alignment horizontal="center" vertical="center"/>
    </xf>
    <xf numFmtId="165" fontId="36" fillId="0" borderId="6" xfId="0" applyNumberFormat="1" applyFont="1" applyBorder="1" applyAlignment="1">
      <alignment horizontal="center"/>
    </xf>
    <xf numFmtId="171" fontId="36" fillId="0" borderId="6" xfId="0" applyNumberFormat="1" applyFont="1" applyBorder="1" applyAlignment="1">
      <alignment horizontal="center"/>
    </xf>
    <xf numFmtId="169" fontId="36" fillId="0" borderId="6" xfId="0" applyNumberFormat="1" applyFont="1" applyBorder="1" applyAlignment="1">
      <alignment horizontal="center"/>
    </xf>
    <xf numFmtId="172" fontId="36" fillId="0" borderId="6" xfId="0" applyNumberFormat="1" applyFont="1" applyBorder="1" applyAlignment="1">
      <alignment horizontal="center"/>
    </xf>
    <xf numFmtId="0" fontId="36" fillId="0" borderId="6" xfId="0" applyFont="1" applyBorder="1"/>
    <xf numFmtId="165" fontId="36" fillId="2" borderId="6" xfId="0" applyNumberFormat="1" applyFont="1" applyFill="1" applyBorder="1" applyAlignment="1">
      <alignment horizontal="center"/>
    </xf>
    <xf numFmtId="171" fontId="36" fillId="2" borderId="6" xfId="0" applyNumberFormat="1" applyFont="1" applyFill="1" applyBorder="1" applyAlignment="1">
      <alignment horizontal="center"/>
    </xf>
    <xf numFmtId="169" fontId="36" fillId="2" borderId="6" xfId="0" applyNumberFormat="1" applyFont="1" applyFill="1" applyBorder="1" applyAlignment="1">
      <alignment horizontal="center"/>
    </xf>
    <xf numFmtId="0" fontId="36" fillId="2" borderId="6" xfId="0" applyFont="1" applyFill="1" applyBorder="1"/>
    <xf numFmtId="171" fontId="36" fillId="6" borderId="6" xfId="0" applyNumberFormat="1" applyFont="1" applyFill="1" applyBorder="1" applyAlignment="1">
      <alignment horizontal="center"/>
    </xf>
    <xf numFmtId="165" fontId="36" fillId="7" borderId="6" xfId="0" applyNumberFormat="1" applyFont="1" applyFill="1" applyBorder="1" applyAlignment="1">
      <alignment horizontal="center"/>
    </xf>
    <xf numFmtId="171" fontId="36" fillId="7" borderId="6" xfId="0" applyNumberFormat="1" applyFont="1" applyFill="1" applyBorder="1" applyAlignment="1">
      <alignment horizontal="center"/>
    </xf>
    <xf numFmtId="169" fontId="36" fillId="7" borderId="6" xfId="0" applyNumberFormat="1" applyFont="1" applyFill="1" applyBorder="1" applyAlignment="1">
      <alignment horizontal="center"/>
    </xf>
    <xf numFmtId="172" fontId="36" fillId="7" borderId="6" xfId="0" applyNumberFormat="1" applyFont="1" applyFill="1" applyBorder="1" applyAlignment="1">
      <alignment horizontal="center"/>
    </xf>
    <xf numFmtId="49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6" fillId="9" borderId="29" xfId="0" applyFont="1" applyFill="1" applyBorder="1"/>
    <xf numFmtId="0" fontId="40" fillId="0" borderId="29" xfId="0" applyFont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40" fillId="0" borderId="30" xfId="0" applyFont="1" applyBorder="1" applyAlignment="1">
      <alignment horizontal="center" vertical="center"/>
    </xf>
    <xf numFmtId="0" fontId="36" fillId="0" borderId="29" xfId="0" applyFont="1" applyBorder="1"/>
    <xf numFmtId="0" fontId="36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left" vertical="center"/>
    </xf>
    <xf numFmtId="0" fontId="56" fillId="0" borderId="29" xfId="0" applyFont="1" applyBorder="1" applyAlignment="1">
      <alignment horizontal="center" vertical="center"/>
    </xf>
    <xf numFmtId="0" fontId="56" fillId="0" borderId="29" xfId="0" applyFont="1" applyBorder="1" applyAlignment="1">
      <alignment horizontal="left" vertical="center"/>
    </xf>
    <xf numFmtId="0" fontId="66" fillId="14" borderId="32" xfId="0" applyFont="1" applyFill="1" applyBorder="1" applyAlignment="1">
      <alignment horizontal="center" vertical="center" wrapText="1"/>
    </xf>
    <xf numFmtId="0" fontId="66" fillId="14" borderId="33" xfId="0" applyFont="1" applyFill="1" applyBorder="1" applyAlignment="1">
      <alignment horizontal="center" vertical="center" wrapText="1"/>
    </xf>
    <xf numFmtId="49" fontId="66" fillId="14" borderId="33" xfId="0" applyNumberFormat="1" applyFont="1" applyFill="1" applyBorder="1" applyAlignment="1">
      <alignment horizontal="center" vertical="center" wrapText="1"/>
    </xf>
    <xf numFmtId="0" fontId="66" fillId="14" borderId="34" xfId="0" applyFont="1" applyFill="1" applyBorder="1" applyAlignment="1">
      <alignment horizontal="center" vertical="center" wrapText="1"/>
    </xf>
    <xf numFmtId="0" fontId="67" fillId="15" borderId="36" xfId="0" applyFont="1" applyFill="1" applyBorder="1" applyAlignment="1">
      <alignment horizontal="left" vertical="center" wrapText="1"/>
    </xf>
    <xf numFmtId="0" fontId="68" fillId="15" borderId="36" xfId="0" applyFont="1" applyFill="1" applyBorder="1" applyAlignment="1">
      <alignment horizontal="center" vertical="center" wrapText="1"/>
    </xf>
    <xf numFmtId="49" fontId="68" fillId="15" borderId="36" xfId="0" applyNumberFormat="1" applyFont="1" applyFill="1" applyBorder="1" applyAlignment="1">
      <alignment horizontal="center" vertical="center" wrapText="1"/>
    </xf>
    <xf numFmtId="20" fontId="68" fillId="15" borderId="37" xfId="0" applyNumberFormat="1" applyFont="1" applyFill="1" applyBorder="1" applyAlignment="1">
      <alignment horizontal="center" vertical="center" wrapText="1"/>
    </xf>
    <xf numFmtId="0" fontId="69" fillId="14" borderId="36" xfId="0" applyFont="1" applyFill="1" applyBorder="1" applyAlignment="1">
      <alignment horizontal="left" vertical="center" wrapText="1"/>
    </xf>
    <xf numFmtId="0" fontId="68" fillId="14" borderId="36" xfId="0" applyFont="1" applyFill="1" applyBorder="1" applyAlignment="1">
      <alignment horizontal="center" vertical="center" wrapText="1"/>
    </xf>
    <xf numFmtId="49" fontId="68" fillId="14" borderId="36" xfId="0" applyNumberFormat="1" applyFont="1" applyFill="1" applyBorder="1" applyAlignment="1">
      <alignment horizontal="center" vertical="center" wrapText="1"/>
    </xf>
    <xf numFmtId="20" fontId="68" fillId="14" borderId="37" xfId="0" applyNumberFormat="1" applyFont="1" applyFill="1" applyBorder="1" applyAlignment="1">
      <alignment horizontal="center" vertical="center" wrapText="1"/>
    </xf>
    <xf numFmtId="0" fontId="70" fillId="15" borderId="38" xfId="0" applyFont="1" applyFill="1" applyBorder="1" applyAlignment="1">
      <alignment horizontal="left" vertical="center" wrapText="1"/>
    </xf>
    <xf numFmtId="0" fontId="68" fillId="15" borderId="38" xfId="0" applyFont="1" applyFill="1" applyBorder="1" applyAlignment="1">
      <alignment horizontal="center" vertical="center" wrapText="1"/>
    </xf>
    <xf numFmtId="49" fontId="68" fillId="15" borderId="38" xfId="0" applyNumberFormat="1" applyFont="1" applyFill="1" applyBorder="1" applyAlignment="1">
      <alignment horizontal="center" vertical="center" wrapText="1"/>
    </xf>
    <xf numFmtId="20" fontId="68" fillId="15" borderId="39" xfId="0" applyNumberFormat="1" applyFont="1" applyFill="1" applyBorder="1" applyAlignment="1">
      <alignment horizontal="center" vertical="center" wrapText="1"/>
    </xf>
    <xf numFmtId="0" fontId="71" fillId="0" borderId="29" xfId="0" applyFont="1" applyBorder="1" applyAlignment="1">
      <alignment horizontal="center" vertical="center"/>
    </xf>
    <xf numFmtId="0" fontId="72" fillId="0" borderId="29" xfId="0" applyFont="1" applyBorder="1" applyAlignment="1">
      <alignment horizontal="center" vertical="center"/>
    </xf>
    <xf numFmtId="0" fontId="71" fillId="0" borderId="29" xfId="0" applyFont="1" applyBorder="1" applyAlignment="1">
      <alignment horizontal="left" vertical="center"/>
    </xf>
    <xf numFmtId="0" fontId="72" fillId="0" borderId="29" xfId="0" applyFont="1" applyBorder="1" applyAlignment="1">
      <alignment horizontal="left" vertical="center"/>
    </xf>
    <xf numFmtId="0" fontId="40" fillId="0" borderId="40" xfId="0" applyFont="1" applyBorder="1" applyAlignment="1">
      <alignment vertical="center" textRotation="90"/>
    </xf>
    <xf numFmtId="0" fontId="36" fillId="0" borderId="41" xfId="0" applyFont="1" applyBorder="1"/>
    <xf numFmtId="0" fontId="36" fillId="0" borderId="42" xfId="0" applyFont="1" applyBorder="1"/>
    <xf numFmtId="0" fontId="36" fillId="0" borderId="43" xfId="0" applyFont="1" applyBorder="1"/>
    <xf numFmtId="0" fontId="40" fillId="0" borderId="44" xfId="0" applyFont="1" applyBorder="1"/>
    <xf numFmtId="0" fontId="36" fillId="0" borderId="45" xfId="0" applyFont="1" applyBorder="1"/>
    <xf numFmtId="0" fontId="36" fillId="0" borderId="44" xfId="0" applyFont="1" applyBorder="1"/>
    <xf numFmtId="0" fontId="73" fillId="0" borderId="0" xfId="0" applyFont="1"/>
    <xf numFmtId="0" fontId="36" fillId="0" borderId="46" xfId="0" applyFont="1" applyBorder="1"/>
    <xf numFmtId="0" fontId="36" fillId="0" borderId="47" xfId="0" applyFont="1" applyBorder="1"/>
    <xf numFmtId="0" fontId="36" fillId="0" borderId="48" xfId="0" applyFont="1" applyBorder="1"/>
    <xf numFmtId="0" fontId="40" fillId="0" borderId="49" xfId="0" applyFont="1" applyBorder="1" applyAlignment="1">
      <alignment horizontal="center" vertical="center"/>
    </xf>
    <xf numFmtId="0" fontId="40" fillId="0" borderId="50" xfId="0" applyFont="1" applyBorder="1" applyAlignment="1">
      <alignment horizontal="center" vertical="center"/>
    </xf>
    <xf numFmtId="0" fontId="40" fillId="0" borderId="51" xfId="0" applyFont="1" applyBorder="1" applyAlignment="1">
      <alignment horizontal="center" vertical="center"/>
    </xf>
    <xf numFmtId="0" fontId="36" fillId="16" borderId="1" xfId="0" applyFont="1" applyFill="1" applyBorder="1"/>
    <xf numFmtId="0" fontId="40" fillId="16" borderId="1" xfId="0" applyFont="1" applyFill="1" applyBorder="1" applyAlignment="1">
      <alignment horizontal="center" vertical="center"/>
    </xf>
    <xf numFmtId="0" fontId="36" fillId="0" borderId="49" xfId="0" applyFont="1" applyBorder="1"/>
    <xf numFmtId="0" fontId="72" fillId="0" borderId="50" xfId="0" applyFont="1" applyBorder="1" applyAlignment="1">
      <alignment horizontal="center" vertical="center"/>
    </xf>
    <xf numFmtId="0" fontId="72" fillId="0" borderId="50" xfId="0" applyFont="1" applyBorder="1" applyAlignment="1">
      <alignment horizontal="left" vertical="center"/>
    </xf>
    <xf numFmtId="0" fontId="72" fillId="0" borderId="51" xfId="0" applyFont="1" applyBorder="1" applyAlignment="1">
      <alignment horizontal="center" vertical="center"/>
    </xf>
    <xf numFmtId="0" fontId="74" fillId="0" borderId="29" xfId="0" applyFont="1" applyBorder="1" applyAlignment="1">
      <alignment horizontal="center" vertical="center" textRotation="90"/>
    </xf>
    <xf numFmtId="0" fontId="36" fillId="0" borderId="29" xfId="0" applyFont="1" applyBorder="1" applyAlignment="1">
      <alignment vertical="center"/>
    </xf>
    <xf numFmtId="171" fontId="18" fillId="0" borderId="6" xfId="0" applyNumberFormat="1" applyFont="1" applyBorder="1" applyAlignment="1">
      <alignment horizontal="left" vertical="center" wrapText="1"/>
    </xf>
    <xf numFmtId="173" fontId="18" fillId="0" borderId="6" xfId="0" applyNumberFormat="1" applyFont="1" applyBorder="1" applyAlignment="1">
      <alignment horizontal="left" vertical="center" wrapText="1"/>
    </xf>
    <xf numFmtId="0" fontId="75" fillId="2" borderId="1" xfId="0" applyFont="1" applyFill="1" applyBorder="1"/>
    <xf numFmtId="0" fontId="40" fillId="2" borderId="11" xfId="0" applyFont="1" applyFill="1" applyBorder="1" applyAlignment="1">
      <alignment horizontal="center"/>
    </xf>
    <xf numFmtId="49" fontId="40" fillId="2" borderId="12" xfId="0" applyNumberFormat="1" applyFont="1" applyFill="1" applyBorder="1" applyAlignment="1">
      <alignment horizontal="center"/>
    </xf>
    <xf numFmtId="0" fontId="40" fillId="2" borderId="12" xfId="0" applyFont="1" applyFill="1" applyBorder="1"/>
    <xf numFmtId="0" fontId="40" fillId="2" borderId="13" xfId="0" applyFont="1" applyFill="1" applyBorder="1" applyAlignment="1">
      <alignment horizontal="center"/>
    </xf>
    <xf numFmtId="16" fontId="9" fillId="2" borderId="1" xfId="0" applyNumberFormat="1" applyFont="1" applyFill="1" applyBorder="1" applyAlignment="1">
      <alignment horizontal="left"/>
    </xf>
    <xf numFmtId="0" fontId="76" fillId="2" borderId="1" xfId="0" applyFont="1" applyFill="1" applyBorder="1"/>
    <xf numFmtId="15" fontId="9" fillId="2" borderId="1" xfId="0" applyNumberFormat="1" applyFont="1" applyFill="1" applyBorder="1" applyAlignment="1">
      <alignment horizontal="center"/>
    </xf>
    <xf numFmtId="0" fontId="40" fillId="2" borderId="14" xfId="0" applyFont="1" applyFill="1" applyBorder="1" applyAlignment="1">
      <alignment horizontal="center"/>
    </xf>
    <xf numFmtId="49" fontId="40" fillId="2" borderId="1" xfId="0" applyNumberFormat="1" applyFont="1" applyFill="1" applyBorder="1" applyAlignment="1">
      <alignment horizontal="center"/>
    </xf>
    <xf numFmtId="0" fontId="61" fillId="2" borderId="15" xfId="0" applyFont="1" applyFill="1" applyBorder="1"/>
    <xf numFmtId="0" fontId="76" fillId="2" borderId="1" xfId="0" applyFont="1" applyFill="1" applyBorder="1" applyAlignment="1">
      <alignment horizontal="left" vertical="center" wrapText="1"/>
    </xf>
    <xf numFmtId="15" fontId="61" fillId="2" borderId="1" xfId="0" applyNumberFormat="1" applyFont="1" applyFill="1" applyBorder="1" applyAlignment="1">
      <alignment horizontal="center" vertical="center"/>
    </xf>
    <xf numFmtId="0" fontId="40" fillId="2" borderId="17" xfId="0" applyFont="1" applyFill="1" applyBorder="1" applyAlignment="1">
      <alignment horizontal="center"/>
    </xf>
    <xf numFmtId="49" fontId="40" fillId="2" borderId="18" xfId="0" applyNumberFormat="1" applyFont="1" applyFill="1" applyBorder="1" applyAlignment="1">
      <alignment horizontal="center"/>
    </xf>
    <xf numFmtId="0" fontId="61" fillId="2" borderId="18" xfId="0" applyFont="1" applyFill="1" applyBorder="1"/>
    <xf numFmtId="0" fontId="61" fillId="2" borderId="19" xfId="0" applyFont="1" applyFill="1" applyBorder="1"/>
    <xf numFmtId="169" fontId="77" fillId="13" borderId="6" xfId="0" applyNumberFormat="1" applyFont="1" applyFill="1" applyBorder="1" applyAlignment="1">
      <alignment horizontal="center"/>
    </xf>
    <xf numFmtId="15" fontId="40" fillId="17" borderId="53" xfId="0" applyNumberFormat="1" applyFont="1" applyFill="1" applyBorder="1" applyAlignment="1">
      <alignment horizontal="center"/>
    </xf>
    <xf numFmtId="0" fontId="40" fillId="17" borderId="53" xfId="0" applyFont="1" applyFill="1" applyBorder="1" applyAlignment="1">
      <alignment horizontal="center"/>
    </xf>
    <xf numFmtId="165" fontId="36" fillId="18" borderId="6" xfId="0" applyNumberFormat="1" applyFont="1" applyFill="1" applyBorder="1" applyAlignment="1">
      <alignment horizontal="center"/>
    </xf>
    <xf numFmtId="15" fontId="36" fillId="18" borderId="6" xfId="0" applyNumberFormat="1" applyFont="1" applyFill="1" applyBorder="1" applyAlignment="1">
      <alignment horizontal="left"/>
    </xf>
    <xf numFmtId="168" fontId="36" fillId="18" borderId="6" xfId="0" applyNumberFormat="1" applyFont="1" applyFill="1" applyBorder="1"/>
    <xf numFmtId="10" fontId="36" fillId="18" borderId="6" xfId="0" applyNumberFormat="1" applyFont="1" applyFill="1" applyBorder="1" applyAlignment="1">
      <alignment horizontal="center"/>
    </xf>
    <xf numFmtId="171" fontId="36" fillId="18" borderId="6" xfId="0" applyNumberFormat="1" applyFont="1" applyFill="1" applyBorder="1"/>
    <xf numFmtId="174" fontId="36" fillId="18" borderId="6" xfId="0" applyNumberFormat="1" applyFont="1" applyFill="1" applyBorder="1"/>
    <xf numFmtId="15" fontId="36" fillId="2" borderId="6" xfId="0" applyNumberFormat="1" applyFont="1" applyFill="1" applyBorder="1" applyAlignment="1">
      <alignment horizontal="center" vertical="center"/>
    </xf>
    <xf numFmtId="174" fontId="36" fillId="2" borderId="6" xfId="0" applyNumberFormat="1" applyFont="1" applyFill="1" applyBorder="1" applyAlignment="1">
      <alignment horizontal="left" vertical="center" wrapText="1"/>
    </xf>
    <xf numFmtId="174" fontId="36" fillId="2" borderId="6" xfId="0" applyNumberFormat="1" applyFont="1" applyFill="1" applyBorder="1" applyAlignment="1">
      <alignment horizontal="left" vertical="center"/>
    </xf>
    <xf numFmtId="165" fontId="36" fillId="19" borderId="6" xfId="0" applyNumberFormat="1" applyFont="1" applyFill="1" applyBorder="1" applyAlignment="1">
      <alignment horizontal="center"/>
    </xf>
    <xf numFmtId="15" fontId="36" fillId="19" borderId="6" xfId="0" applyNumberFormat="1" applyFont="1" applyFill="1" applyBorder="1" applyAlignment="1">
      <alignment horizontal="left"/>
    </xf>
    <xf numFmtId="168" fontId="36" fillId="19" borderId="6" xfId="0" applyNumberFormat="1" applyFont="1" applyFill="1" applyBorder="1"/>
    <xf numFmtId="10" fontId="36" fillId="19" borderId="6" xfId="0" applyNumberFormat="1" applyFont="1" applyFill="1" applyBorder="1" applyAlignment="1">
      <alignment horizontal="center"/>
    </xf>
    <xf numFmtId="171" fontId="36" fillId="19" borderId="6" xfId="0" applyNumberFormat="1" applyFont="1" applyFill="1" applyBorder="1"/>
    <xf numFmtId="174" fontId="36" fillId="19" borderId="6" xfId="0" applyNumberFormat="1" applyFont="1" applyFill="1" applyBorder="1"/>
    <xf numFmtId="15" fontId="9" fillId="0" borderId="0" xfId="0" applyNumberFormat="1" applyFont="1" applyAlignment="1">
      <alignment horizontal="center"/>
    </xf>
    <xf numFmtId="165" fontId="36" fillId="13" borderId="6" xfId="0" applyNumberFormat="1" applyFont="1" applyFill="1" applyBorder="1" applyAlignment="1">
      <alignment horizontal="center"/>
    </xf>
    <xf numFmtId="15" fontId="36" fillId="13" borderId="6" xfId="0" applyNumberFormat="1" applyFont="1" applyFill="1" applyBorder="1" applyAlignment="1">
      <alignment horizontal="left"/>
    </xf>
    <xf numFmtId="168" fontId="36" fillId="13" borderId="6" xfId="0" applyNumberFormat="1" applyFont="1" applyFill="1" applyBorder="1"/>
    <xf numFmtId="10" fontId="36" fillId="13" borderId="6" xfId="0" applyNumberFormat="1" applyFont="1" applyFill="1" applyBorder="1" applyAlignment="1">
      <alignment horizontal="center"/>
    </xf>
    <xf numFmtId="171" fontId="36" fillId="13" borderId="6" xfId="0" applyNumberFormat="1" applyFont="1" applyFill="1" applyBorder="1"/>
    <xf numFmtId="174" fontId="36" fillId="13" borderId="6" xfId="0" applyNumberFormat="1" applyFont="1" applyFill="1" applyBorder="1"/>
    <xf numFmtId="165" fontId="36" fillId="11" borderId="6" xfId="0" applyNumberFormat="1" applyFont="1" applyFill="1" applyBorder="1" applyAlignment="1">
      <alignment horizontal="center"/>
    </xf>
    <xf numFmtId="15" fontId="36" fillId="11" borderId="6" xfId="0" applyNumberFormat="1" applyFont="1" applyFill="1" applyBorder="1" applyAlignment="1">
      <alignment horizontal="left"/>
    </xf>
    <xf numFmtId="168" fontId="36" fillId="11" borderId="6" xfId="0" applyNumberFormat="1" applyFont="1" applyFill="1" applyBorder="1"/>
    <xf numFmtId="10" fontId="36" fillId="11" borderId="6" xfId="0" applyNumberFormat="1" applyFont="1" applyFill="1" applyBorder="1" applyAlignment="1">
      <alignment horizontal="center"/>
    </xf>
    <xf numFmtId="171" fontId="36" fillId="11" borderId="6" xfId="0" applyNumberFormat="1" applyFont="1" applyFill="1" applyBorder="1"/>
    <xf numFmtId="174" fontId="36" fillId="11" borderId="6" xfId="0" applyNumberFormat="1" applyFont="1" applyFill="1" applyBorder="1"/>
    <xf numFmtId="15" fontId="36" fillId="7" borderId="6" xfId="0" applyNumberFormat="1" applyFont="1" applyFill="1" applyBorder="1" applyAlignment="1">
      <alignment horizontal="left"/>
    </xf>
    <xf numFmtId="168" fontId="36" fillId="7" borderId="6" xfId="0" applyNumberFormat="1" applyFont="1" applyFill="1" applyBorder="1"/>
    <xf numFmtId="10" fontId="36" fillId="7" borderId="6" xfId="0" applyNumberFormat="1" applyFont="1" applyFill="1" applyBorder="1" applyAlignment="1">
      <alignment horizontal="center"/>
    </xf>
    <xf numFmtId="174" fontId="36" fillId="7" borderId="6" xfId="0" applyNumberFormat="1" applyFont="1" applyFill="1" applyBorder="1"/>
    <xf numFmtId="165" fontId="36" fillId="6" borderId="6" xfId="0" applyNumberFormat="1" applyFont="1" applyFill="1" applyBorder="1" applyAlignment="1">
      <alignment horizontal="center"/>
    </xf>
    <xf numFmtId="15" fontId="36" fillId="6" borderId="6" xfId="0" applyNumberFormat="1" applyFont="1" applyFill="1" applyBorder="1" applyAlignment="1">
      <alignment horizontal="left"/>
    </xf>
    <xf numFmtId="168" fontId="36" fillId="6" borderId="6" xfId="0" applyNumberFormat="1" applyFont="1" applyFill="1" applyBorder="1"/>
    <xf numFmtId="10" fontId="36" fillId="6" borderId="6" xfId="0" applyNumberFormat="1" applyFont="1" applyFill="1" applyBorder="1" applyAlignment="1">
      <alignment horizontal="center"/>
    </xf>
    <xf numFmtId="171" fontId="36" fillId="6" borderId="6" xfId="0" applyNumberFormat="1" applyFont="1" applyFill="1" applyBorder="1"/>
    <xf numFmtId="174" fontId="36" fillId="6" borderId="6" xfId="0" applyNumberFormat="1" applyFont="1" applyFill="1" applyBorder="1"/>
    <xf numFmtId="15" fontId="36" fillId="2" borderId="6" xfId="0" applyNumberFormat="1" applyFont="1" applyFill="1" applyBorder="1" applyAlignment="1">
      <alignment horizontal="left"/>
    </xf>
    <xf numFmtId="168" fontId="36" fillId="2" borderId="6" xfId="0" applyNumberFormat="1" applyFont="1" applyFill="1" applyBorder="1"/>
    <xf numFmtId="10" fontId="36" fillId="2" borderId="6" xfId="0" applyNumberFormat="1" applyFont="1" applyFill="1" applyBorder="1" applyAlignment="1">
      <alignment horizontal="center"/>
    </xf>
    <xf numFmtId="171" fontId="36" fillId="2" borderId="6" xfId="0" applyNumberFormat="1" applyFont="1" applyFill="1" applyBorder="1"/>
    <xf numFmtId="174" fontId="36" fillId="2" borderId="6" xfId="0" applyNumberFormat="1" applyFont="1" applyFill="1" applyBorder="1"/>
    <xf numFmtId="0" fontId="78" fillId="2" borderId="1" xfId="0" applyFont="1" applyFill="1" applyBorder="1"/>
    <xf numFmtId="10" fontId="36" fillId="2" borderId="1" xfId="0" applyNumberFormat="1" applyFont="1" applyFill="1" applyBorder="1" applyAlignment="1">
      <alignment horizontal="center"/>
    </xf>
    <xf numFmtId="168" fontId="9" fillId="2" borderId="1" xfId="0" applyNumberFormat="1" applyFont="1" applyFill="1" applyBorder="1"/>
    <xf numFmtId="166" fontId="9" fillId="2" borderId="1" xfId="0" applyNumberFormat="1" applyFont="1" applyFill="1" applyBorder="1"/>
    <xf numFmtId="0" fontId="77" fillId="13" borderId="6" xfId="0" applyFont="1" applyFill="1" applyBorder="1" applyAlignment="1">
      <alignment horizontal="center"/>
    </xf>
    <xf numFmtId="0" fontId="77" fillId="13" borderId="6" xfId="0" applyFont="1" applyFill="1" applyBorder="1" applyAlignment="1">
      <alignment horizontal="center" wrapText="1"/>
    </xf>
    <xf numFmtId="0" fontId="36" fillId="20" borderId="6" xfId="0" applyFont="1" applyFill="1" applyBorder="1" applyAlignment="1">
      <alignment horizontal="center"/>
    </xf>
    <xf numFmtId="165" fontId="36" fillId="20" borderId="6" xfId="0" applyNumberFormat="1" applyFont="1" applyFill="1" applyBorder="1" applyAlignment="1">
      <alignment horizontal="center"/>
    </xf>
    <xf numFmtId="15" fontId="36" fillId="20" borderId="6" xfId="0" applyNumberFormat="1" applyFont="1" applyFill="1" applyBorder="1" applyAlignment="1">
      <alignment horizontal="left"/>
    </xf>
    <xf numFmtId="1" fontId="36" fillId="20" borderId="6" xfId="0" applyNumberFormat="1" applyFont="1" applyFill="1" applyBorder="1" applyAlignment="1">
      <alignment horizontal="center"/>
    </xf>
    <xf numFmtId="168" fontId="36" fillId="20" borderId="6" xfId="0" applyNumberFormat="1" applyFont="1" applyFill="1" applyBorder="1"/>
    <xf numFmtId="0" fontId="36" fillId="21" borderId="6" xfId="0" applyFont="1" applyFill="1" applyBorder="1" applyAlignment="1">
      <alignment horizontal="center"/>
    </xf>
    <xf numFmtId="165" fontId="36" fillId="21" borderId="6" xfId="0" applyNumberFormat="1" applyFont="1" applyFill="1" applyBorder="1" applyAlignment="1">
      <alignment horizontal="center"/>
    </xf>
    <xf numFmtId="15" fontId="36" fillId="21" borderId="6" xfId="0" applyNumberFormat="1" applyFont="1" applyFill="1" applyBorder="1" applyAlignment="1">
      <alignment horizontal="left"/>
    </xf>
    <xf numFmtId="1" fontId="36" fillId="21" borderId="6" xfId="0" applyNumberFormat="1" applyFont="1" applyFill="1" applyBorder="1" applyAlignment="1">
      <alignment horizontal="center"/>
    </xf>
    <xf numFmtId="168" fontId="36" fillId="21" borderId="6" xfId="0" applyNumberFormat="1" applyFont="1" applyFill="1" applyBorder="1"/>
    <xf numFmtId="0" fontId="36" fillId="7" borderId="6" xfId="0" applyFont="1" applyFill="1" applyBorder="1" applyAlignment="1">
      <alignment horizontal="center"/>
    </xf>
    <xf numFmtId="1" fontId="36" fillId="7" borderId="6" xfId="0" applyNumberFormat="1" applyFont="1" applyFill="1" applyBorder="1" applyAlignment="1">
      <alignment horizontal="center"/>
    </xf>
    <xf numFmtId="0" fontId="36" fillId="22" borderId="6" xfId="0" applyFont="1" applyFill="1" applyBorder="1" applyAlignment="1">
      <alignment horizontal="center"/>
    </xf>
    <xf numFmtId="165" fontId="36" fillId="22" borderId="6" xfId="0" applyNumberFormat="1" applyFont="1" applyFill="1" applyBorder="1" applyAlignment="1">
      <alignment horizontal="center"/>
    </xf>
    <xf numFmtId="15" fontId="36" fillId="22" borderId="6" xfId="0" applyNumberFormat="1" applyFont="1" applyFill="1" applyBorder="1" applyAlignment="1">
      <alignment horizontal="left"/>
    </xf>
    <xf numFmtId="1" fontId="36" fillId="22" borderId="6" xfId="0" applyNumberFormat="1" applyFont="1" applyFill="1" applyBorder="1" applyAlignment="1">
      <alignment horizontal="center"/>
    </xf>
    <xf numFmtId="168" fontId="36" fillId="22" borderId="6" xfId="0" applyNumberFormat="1" applyFont="1" applyFill="1" applyBorder="1"/>
    <xf numFmtId="0" fontId="36" fillId="23" borderId="6" xfId="0" applyFont="1" applyFill="1" applyBorder="1" applyAlignment="1">
      <alignment horizontal="center"/>
    </xf>
    <xf numFmtId="165" fontId="36" fillId="23" borderId="6" xfId="0" applyNumberFormat="1" applyFont="1" applyFill="1" applyBorder="1" applyAlignment="1">
      <alignment horizontal="center"/>
    </xf>
    <xf numFmtId="15" fontId="36" fillId="23" borderId="6" xfId="0" applyNumberFormat="1" applyFont="1" applyFill="1" applyBorder="1" applyAlignment="1">
      <alignment horizontal="left"/>
    </xf>
    <xf numFmtId="1" fontId="36" fillId="23" borderId="6" xfId="0" applyNumberFormat="1" applyFont="1" applyFill="1" applyBorder="1" applyAlignment="1">
      <alignment horizontal="center"/>
    </xf>
    <xf numFmtId="168" fontId="36" fillId="23" borderId="6" xfId="0" applyNumberFormat="1" applyFont="1" applyFill="1" applyBorder="1"/>
    <xf numFmtId="15" fontId="9" fillId="24" borderId="6" xfId="0" applyNumberFormat="1" applyFont="1" applyFill="1" applyBorder="1" applyAlignment="1">
      <alignment horizontal="center" vertical="center"/>
    </xf>
    <xf numFmtId="0" fontId="36" fillId="24" borderId="6" xfId="0" applyFont="1" applyFill="1" applyBorder="1" applyAlignment="1">
      <alignment horizontal="center"/>
    </xf>
    <xf numFmtId="165" fontId="36" fillId="24" borderId="6" xfId="0" applyNumberFormat="1" applyFont="1" applyFill="1" applyBorder="1" applyAlignment="1">
      <alignment horizontal="center"/>
    </xf>
    <xf numFmtId="15" fontId="36" fillId="24" borderId="6" xfId="0" applyNumberFormat="1" applyFont="1" applyFill="1" applyBorder="1" applyAlignment="1">
      <alignment horizontal="left"/>
    </xf>
    <xf numFmtId="1" fontId="36" fillId="24" borderId="6" xfId="0" applyNumberFormat="1" applyFont="1" applyFill="1" applyBorder="1" applyAlignment="1">
      <alignment horizontal="center"/>
    </xf>
    <xf numFmtId="168" fontId="36" fillId="24" borderId="6" xfId="0" applyNumberFormat="1" applyFont="1" applyFill="1" applyBorder="1"/>
    <xf numFmtId="0" fontId="36" fillId="2" borderId="6" xfId="0" applyFont="1" applyFill="1" applyBorder="1" applyAlignment="1">
      <alignment horizontal="center"/>
    </xf>
    <xf numFmtId="1" fontId="36" fillId="2" borderId="6" xfId="0" applyNumberFormat="1" applyFont="1" applyFill="1" applyBorder="1" applyAlignment="1">
      <alignment horizontal="center"/>
    </xf>
    <xf numFmtId="15" fontId="9" fillId="0" borderId="6" xfId="0" applyNumberFormat="1" applyFont="1" applyBorder="1" applyAlignment="1">
      <alignment horizontal="center" vertical="center"/>
    </xf>
    <xf numFmtId="15" fontId="9" fillId="0" borderId="0" xfId="0" applyNumberFormat="1" applyFont="1" applyAlignment="1">
      <alignment horizontal="left"/>
    </xf>
    <xf numFmtId="1" fontId="9" fillId="0" borderId="0" xfId="0" applyNumberFormat="1" applyFont="1" applyAlignment="1">
      <alignment horizontal="center"/>
    </xf>
    <xf numFmtId="0" fontId="16" fillId="25" borderId="1" xfId="0" applyFont="1" applyFill="1" applyBorder="1" applyAlignment="1">
      <alignment horizontal="center" vertical="center" wrapText="1"/>
    </xf>
    <xf numFmtId="15" fontId="79" fillId="13" borderId="29" xfId="0" applyNumberFormat="1" applyFont="1" applyFill="1" applyBorder="1" applyAlignment="1">
      <alignment horizontal="center"/>
    </xf>
    <xf numFmtId="0" fontId="79" fillId="13" borderId="29" xfId="0" applyFont="1" applyFill="1" applyBorder="1" applyAlignment="1">
      <alignment horizontal="center" vertical="center" wrapText="1"/>
    </xf>
    <xf numFmtId="1" fontId="79" fillId="13" borderId="29" xfId="0" applyNumberFormat="1" applyFont="1" applyFill="1" applyBorder="1" applyAlignment="1">
      <alignment horizontal="center" vertical="center" wrapText="1"/>
    </xf>
    <xf numFmtId="0" fontId="16" fillId="13" borderId="29" xfId="0" applyFont="1" applyFill="1" applyBorder="1" applyAlignment="1">
      <alignment horizontal="center" vertical="center" wrapText="1"/>
    </xf>
    <xf numFmtId="15" fontId="9" fillId="0" borderId="29" xfId="0" applyNumberFormat="1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1" fontId="9" fillId="0" borderId="29" xfId="0" applyNumberFormat="1" applyFont="1" applyBorder="1" applyAlignment="1">
      <alignment horizontal="center" vertical="center"/>
    </xf>
    <xf numFmtId="171" fontId="9" fillId="0" borderId="29" xfId="0" applyNumberFormat="1" applyFont="1" applyBorder="1" applyAlignment="1">
      <alignment horizontal="center" vertical="center"/>
    </xf>
    <xf numFmtId="15" fontId="9" fillId="6" borderId="29" xfId="0" applyNumberFormat="1" applyFont="1" applyFill="1" applyBorder="1" applyAlignment="1">
      <alignment horizontal="center"/>
    </xf>
    <xf numFmtId="0" fontId="9" fillId="6" borderId="29" xfId="0" applyFont="1" applyFill="1" applyBorder="1"/>
    <xf numFmtId="1" fontId="9" fillId="6" borderId="29" xfId="0" applyNumberFormat="1" applyFont="1" applyFill="1" applyBorder="1" applyAlignment="1">
      <alignment horizontal="center" vertical="center"/>
    </xf>
    <xf numFmtId="171" fontId="9" fillId="6" borderId="29" xfId="0" applyNumberFormat="1" applyFont="1" applyFill="1" applyBorder="1" applyAlignment="1">
      <alignment horizontal="center" vertical="center"/>
    </xf>
    <xf numFmtId="0" fontId="9" fillId="0" borderId="29" xfId="0" applyFont="1" applyBorder="1"/>
    <xf numFmtId="0" fontId="16" fillId="25" borderId="29" xfId="0" applyFont="1" applyFill="1" applyBorder="1" applyAlignment="1">
      <alignment horizontal="center" vertical="center" wrapText="1"/>
    </xf>
    <xf numFmtId="165" fontId="9" fillId="0" borderId="29" xfId="0" applyNumberFormat="1" applyFont="1" applyBorder="1" applyAlignment="1">
      <alignment horizontal="center"/>
    </xf>
    <xf numFmtId="0" fontId="80" fillId="2" borderId="1" xfId="0" applyFont="1" applyFill="1" applyBorder="1"/>
    <xf numFmtId="0" fontId="81" fillId="26" borderId="57" xfId="0" applyFont="1" applyFill="1" applyBorder="1" applyAlignment="1">
      <alignment horizontal="center"/>
    </xf>
    <xf numFmtId="0" fontId="80" fillId="0" borderId="0" xfId="0" applyFont="1"/>
    <xf numFmtId="175" fontId="80" fillId="2" borderId="1" xfId="0" applyNumberFormat="1" applyFont="1" applyFill="1" applyBorder="1" applyAlignment="1">
      <alignment horizontal="center"/>
    </xf>
    <xf numFmtId="0" fontId="80" fillId="2" borderId="1" xfId="0" applyFont="1" applyFill="1" applyBorder="1" applyAlignment="1">
      <alignment horizontal="center"/>
    </xf>
    <xf numFmtId="0" fontId="80" fillId="2" borderId="58" xfId="0" applyFont="1" applyFill="1" applyBorder="1"/>
    <xf numFmtId="175" fontId="80" fillId="2" borderId="58" xfId="0" applyNumberFormat="1" applyFont="1" applyFill="1" applyBorder="1" applyAlignment="1">
      <alignment horizontal="center"/>
    </xf>
    <xf numFmtId="0" fontId="80" fillId="2" borderId="58" xfId="0" applyFont="1" applyFill="1" applyBorder="1" applyAlignment="1">
      <alignment horizontal="center"/>
    </xf>
    <xf numFmtId="0" fontId="82" fillId="2" borderId="1" xfId="0" applyFont="1" applyFill="1" applyBorder="1" applyAlignment="1">
      <alignment horizontal="center"/>
    </xf>
    <xf numFmtId="14" fontId="82" fillId="2" borderId="1" xfId="0" applyNumberFormat="1" applyFont="1" applyFill="1" applyBorder="1" applyAlignment="1">
      <alignment horizontal="center"/>
    </xf>
    <xf numFmtId="3" fontId="18" fillId="0" borderId="4" xfId="0" applyNumberFormat="1" applyFont="1" applyBorder="1" applyAlignment="1">
      <alignment horizontal="center"/>
    </xf>
    <xf numFmtId="170" fontId="40" fillId="11" borderId="4" xfId="0" applyNumberFormat="1" applyFont="1" applyFill="1" applyBorder="1" applyAlignment="1">
      <alignment horizontal="center" vertical="center"/>
    </xf>
    <xf numFmtId="0" fontId="36" fillId="11" borderId="4" xfId="0" applyFont="1" applyFill="1" applyBorder="1"/>
    <xf numFmtId="167" fontId="40" fillId="11" borderId="4" xfId="0" applyNumberFormat="1" applyFont="1" applyFill="1" applyBorder="1"/>
    <xf numFmtId="165" fontId="9" fillId="28" borderId="29" xfId="0" applyNumberFormat="1" applyFont="1" applyFill="1" applyBorder="1" applyAlignment="1">
      <alignment horizontal="center"/>
    </xf>
    <xf numFmtId="0" fontId="9" fillId="28" borderId="29" xfId="0" applyFont="1" applyFill="1" applyBorder="1" applyAlignment="1">
      <alignment horizontal="center"/>
    </xf>
    <xf numFmtId="0" fontId="84" fillId="2" borderId="6" xfId="1" applyFill="1" applyBorder="1" applyAlignment="1">
      <alignment vertical="center"/>
    </xf>
    <xf numFmtId="171" fontId="8" fillId="0" borderId="6" xfId="0" applyNumberFormat="1" applyFont="1" applyBorder="1"/>
    <xf numFmtId="0" fontId="8" fillId="2" borderId="1" xfId="0" applyFont="1" applyFill="1" applyBorder="1"/>
    <xf numFmtId="168" fontId="36" fillId="29" borderId="1" xfId="0" applyNumberFormat="1" applyFont="1" applyFill="1" applyBorder="1"/>
    <xf numFmtId="168" fontId="36" fillId="29" borderId="21" xfId="0" applyNumberFormat="1" applyFont="1" applyFill="1" applyBorder="1"/>
    <xf numFmtId="0" fontId="85" fillId="0" borderId="0" xfId="0" applyFont="1"/>
    <xf numFmtId="0" fontId="7" fillId="2" borderId="1" xfId="0" applyFont="1" applyFill="1" applyBorder="1"/>
    <xf numFmtId="0" fontId="25" fillId="2" borderId="6" xfId="0" applyFont="1" applyFill="1" applyBorder="1" applyAlignment="1">
      <alignment vertical="center"/>
    </xf>
    <xf numFmtId="0" fontId="23" fillId="2" borderId="1" xfId="0" applyFont="1" applyFill="1" applyBorder="1" applyAlignment="1">
      <alignment vertical="center"/>
    </xf>
    <xf numFmtId="0" fontId="9" fillId="2" borderId="4" xfId="0" applyFont="1" applyFill="1" applyBorder="1"/>
    <xf numFmtId="0" fontId="36" fillId="30" borderId="6" xfId="0" applyFont="1" applyFill="1" applyBorder="1" applyAlignment="1">
      <alignment horizontal="center"/>
    </xf>
    <xf numFmtId="165" fontId="36" fillId="30" borderId="6" xfId="0" applyNumberFormat="1" applyFont="1" applyFill="1" applyBorder="1" applyAlignment="1">
      <alignment horizontal="center"/>
    </xf>
    <xf numFmtId="15" fontId="6" fillId="30" borderId="6" xfId="0" applyNumberFormat="1" applyFont="1" applyFill="1" applyBorder="1" applyAlignment="1">
      <alignment horizontal="left"/>
    </xf>
    <xf numFmtId="1" fontId="36" fillId="30" borderId="6" xfId="0" applyNumberFormat="1" applyFont="1" applyFill="1" applyBorder="1" applyAlignment="1">
      <alignment horizontal="center"/>
    </xf>
    <xf numFmtId="168" fontId="36" fillId="30" borderId="6" xfId="0" applyNumberFormat="1" applyFont="1" applyFill="1" applyBorder="1"/>
    <xf numFmtId="15" fontId="9" fillId="30" borderId="6" xfId="0" applyNumberFormat="1" applyFont="1" applyFill="1" applyBorder="1" applyAlignment="1">
      <alignment horizontal="center" vertical="center"/>
    </xf>
    <xf numFmtId="0" fontId="36" fillId="31" borderId="6" xfId="0" applyFont="1" applyFill="1" applyBorder="1" applyAlignment="1">
      <alignment horizontal="center"/>
    </xf>
    <xf numFmtId="165" fontId="36" fillId="31" borderId="6" xfId="0" applyNumberFormat="1" applyFont="1" applyFill="1" applyBorder="1" applyAlignment="1">
      <alignment horizontal="center"/>
    </xf>
    <xf numFmtId="15" fontId="36" fillId="31" borderId="6" xfId="0" applyNumberFormat="1" applyFont="1" applyFill="1" applyBorder="1" applyAlignment="1">
      <alignment horizontal="left"/>
    </xf>
    <xf numFmtId="1" fontId="36" fillId="31" borderId="6" xfId="0" applyNumberFormat="1" applyFont="1" applyFill="1" applyBorder="1" applyAlignment="1">
      <alignment horizontal="center"/>
    </xf>
    <xf numFmtId="168" fontId="36" fillId="31" borderId="6" xfId="0" applyNumberFormat="1" applyFont="1" applyFill="1" applyBorder="1"/>
    <xf numFmtId="15" fontId="9" fillId="32" borderId="6" xfId="0" applyNumberFormat="1" applyFont="1" applyFill="1" applyBorder="1" applyAlignment="1">
      <alignment horizontal="center" vertical="center"/>
    </xf>
    <xf numFmtId="16" fontId="9" fillId="31" borderId="1" xfId="0" applyNumberFormat="1" applyFont="1" applyFill="1" applyBorder="1"/>
    <xf numFmtId="0" fontId="36" fillId="33" borderId="6" xfId="0" applyFont="1" applyFill="1" applyBorder="1" applyAlignment="1">
      <alignment horizontal="center"/>
    </xf>
    <xf numFmtId="165" fontId="36" fillId="33" borderId="6" xfId="0" applyNumberFormat="1" applyFont="1" applyFill="1" applyBorder="1" applyAlignment="1">
      <alignment horizontal="center"/>
    </xf>
    <xf numFmtId="15" fontId="36" fillId="33" borderId="6" xfId="0" applyNumberFormat="1" applyFont="1" applyFill="1" applyBorder="1" applyAlignment="1">
      <alignment horizontal="left"/>
    </xf>
    <xf numFmtId="1" fontId="36" fillId="33" borderId="6" xfId="0" applyNumberFormat="1" applyFont="1" applyFill="1" applyBorder="1" applyAlignment="1">
      <alignment horizontal="center"/>
    </xf>
    <xf numFmtId="168" fontId="36" fillId="33" borderId="6" xfId="0" applyNumberFormat="1" applyFont="1" applyFill="1" applyBorder="1"/>
    <xf numFmtId="15" fontId="5" fillId="2" borderId="6" xfId="0" applyNumberFormat="1" applyFont="1" applyFill="1" applyBorder="1" applyAlignment="1">
      <alignment horizontal="left"/>
    </xf>
    <xf numFmtId="165" fontId="36" fillId="34" borderId="6" xfId="0" applyNumberFormat="1" applyFont="1" applyFill="1" applyBorder="1" applyAlignment="1">
      <alignment horizontal="center"/>
    </xf>
    <xf numFmtId="15" fontId="5" fillId="34" borderId="6" xfId="0" applyNumberFormat="1" applyFont="1" applyFill="1" applyBorder="1" applyAlignment="1">
      <alignment horizontal="left"/>
    </xf>
    <xf numFmtId="168" fontId="36" fillId="34" borderId="6" xfId="0" applyNumberFormat="1" applyFont="1" applyFill="1" applyBorder="1"/>
    <xf numFmtId="15" fontId="36" fillId="34" borderId="6" xfId="0" applyNumberFormat="1" applyFont="1" applyFill="1" applyBorder="1" applyAlignment="1">
      <alignment horizontal="left"/>
    </xf>
    <xf numFmtId="171" fontId="36" fillId="34" borderId="6" xfId="0" applyNumberFormat="1" applyFont="1" applyFill="1" applyBorder="1"/>
    <xf numFmtId="174" fontId="36" fillId="34" borderId="6" xfId="0" applyNumberFormat="1" applyFont="1" applyFill="1" applyBorder="1"/>
    <xf numFmtId="165" fontId="36" fillId="35" borderId="6" xfId="0" applyNumberFormat="1" applyFont="1" applyFill="1" applyBorder="1" applyAlignment="1">
      <alignment horizontal="center"/>
    </xf>
    <xf numFmtId="15" fontId="5" fillId="35" borderId="6" xfId="0" applyNumberFormat="1" applyFont="1" applyFill="1" applyBorder="1" applyAlignment="1">
      <alignment horizontal="left"/>
    </xf>
    <xf numFmtId="168" fontId="36" fillId="35" borderId="6" xfId="0" applyNumberFormat="1" applyFont="1" applyFill="1" applyBorder="1"/>
    <xf numFmtId="10" fontId="36" fillId="36" borderId="6" xfId="0" applyNumberFormat="1" applyFont="1" applyFill="1" applyBorder="1" applyAlignment="1">
      <alignment horizontal="center"/>
    </xf>
    <xf numFmtId="15" fontId="36" fillId="36" borderId="6" xfId="0" applyNumberFormat="1" applyFont="1" applyFill="1" applyBorder="1" applyAlignment="1">
      <alignment horizontal="left"/>
    </xf>
    <xf numFmtId="15" fontId="36" fillId="35" borderId="6" xfId="0" applyNumberFormat="1" applyFont="1" applyFill="1" applyBorder="1" applyAlignment="1">
      <alignment horizontal="left"/>
    </xf>
    <xf numFmtId="171" fontId="36" fillId="35" borderId="6" xfId="0" applyNumberFormat="1" applyFont="1" applyFill="1" applyBorder="1"/>
    <xf numFmtId="174" fontId="36" fillId="35" borderId="6" xfId="0" applyNumberFormat="1" applyFont="1" applyFill="1" applyBorder="1"/>
    <xf numFmtId="168" fontId="56" fillId="37" borderId="1" xfId="0" applyNumberFormat="1" applyFont="1" applyFill="1" applyBorder="1"/>
    <xf numFmtId="0" fontId="56" fillId="34" borderId="1" xfId="0" applyFont="1" applyFill="1" applyBorder="1"/>
    <xf numFmtId="0" fontId="86" fillId="0" borderId="4" xfId="2"/>
    <xf numFmtId="0" fontId="88" fillId="38" borderId="59" xfId="2" applyFont="1" applyFill="1" applyBorder="1" applyAlignment="1">
      <alignment horizontal="center"/>
    </xf>
    <xf numFmtId="44" fontId="86" fillId="0" borderId="59" xfId="2" applyNumberFormat="1" applyBorder="1"/>
    <xf numFmtId="44" fontId="50" fillId="0" borderId="59" xfId="2" applyNumberFormat="1" applyFont="1" applyBorder="1"/>
    <xf numFmtId="0" fontId="0" fillId="0" borderId="0" xfId="0" applyAlignment="1">
      <alignment horizontal="center" vertical="center"/>
    </xf>
    <xf numFmtId="0" fontId="87" fillId="0" borderId="0" xfId="0" applyFont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167" fontId="36" fillId="0" borderId="0" xfId="0" applyNumberFormat="1" applyFont="1" applyAlignment="1">
      <alignment horizontal="center" vertical="center"/>
    </xf>
    <xf numFmtId="15" fontId="40" fillId="0" borderId="0" xfId="0" applyNumberFormat="1" applyFont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36" fillId="2" borderId="4" xfId="0" applyFont="1" applyFill="1" applyBorder="1"/>
    <xf numFmtId="0" fontId="56" fillId="34" borderId="4" xfId="0" applyFont="1" applyFill="1" applyBorder="1"/>
    <xf numFmtId="0" fontId="4" fillId="2" borderId="1" xfId="0" applyFont="1" applyFill="1" applyBorder="1"/>
    <xf numFmtId="164" fontId="15" fillId="2" borderId="4" xfId="0" applyNumberFormat="1" applyFont="1" applyFill="1" applyBorder="1"/>
    <xf numFmtId="168" fontId="18" fillId="0" borderId="6" xfId="0" applyNumberFormat="1" applyFont="1" applyBorder="1" applyAlignment="1">
      <alignment horizontal="left" vertical="center" wrapText="1"/>
    </xf>
    <xf numFmtId="169" fontId="3" fillId="0" borderId="0" xfId="0" applyNumberFormat="1" applyFont="1" applyAlignment="1">
      <alignment horizontal="center"/>
    </xf>
    <xf numFmtId="165" fontId="46" fillId="0" borderId="0" xfId="0" applyNumberFormat="1" applyFont="1" applyAlignment="1">
      <alignment horizontal="left"/>
    </xf>
    <xf numFmtId="165" fontId="36" fillId="39" borderId="6" xfId="0" applyNumberFormat="1" applyFont="1" applyFill="1" applyBorder="1" applyAlignment="1">
      <alignment horizontal="center"/>
    </xf>
    <xf numFmtId="171" fontId="36" fillId="39" borderId="6" xfId="0" applyNumberFormat="1" applyFont="1" applyFill="1" applyBorder="1" applyAlignment="1">
      <alignment horizontal="center"/>
    </xf>
    <xf numFmtId="169" fontId="36" fillId="39" borderId="6" xfId="0" applyNumberFormat="1" applyFont="1" applyFill="1" applyBorder="1" applyAlignment="1">
      <alignment horizontal="center"/>
    </xf>
    <xf numFmtId="172" fontId="36" fillId="39" borderId="6" xfId="0" applyNumberFormat="1" applyFont="1" applyFill="1" applyBorder="1" applyAlignment="1">
      <alignment horizontal="center"/>
    </xf>
    <xf numFmtId="171" fontId="36" fillId="39" borderId="6" xfId="0" applyNumberFormat="1" applyFont="1" applyFill="1" applyBorder="1"/>
    <xf numFmtId="171" fontId="3" fillId="39" borderId="6" xfId="0" applyNumberFormat="1" applyFont="1" applyFill="1" applyBorder="1"/>
    <xf numFmtId="0" fontId="88" fillId="0" borderId="4" xfId="2" applyFont="1"/>
    <xf numFmtId="0" fontId="87" fillId="0" borderId="4" xfId="2" applyFont="1"/>
    <xf numFmtId="164" fontId="86" fillId="0" borderId="4" xfId="2" applyNumberFormat="1"/>
    <xf numFmtId="0" fontId="86" fillId="0" borderId="4" xfId="2" quotePrefix="1"/>
    <xf numFmtId="167" fontId="36" fillId="40" borderId="0" xfId="0" applyNumberFormat="1" applyFont="1" applyFill="1"/>
    <xf numFmtId="0" fontId="2" fillId="2" borderId="1" xfId="0" applyFont="1" applyFill="1" applyBorder="1"/>
    <xf numFmtId="170" fontId="40" fillId="38" borderId="0" xfId="0" applyNumberFormat="1" applyFont="1" applyFill="1" applyAlignment="1">
      <alignment horizontal="center" vertical="center"/>
    </xf>
    <xf numFmtId="0" fontId="0" fillId="38" borderId="0" xfId="0" applyFill="1"/>
    <xf numFmtId="167" fontId="40" fillId="38" borderId="0" xfId="0" applyNumberFormat="1" applyFont="1" applyFill="1"/>
    <xf numFmtId="170" fontId="40" fillId="38" borderId="4" xfId="0" applyNumberFormat="1" applyFont="1" applyFill="1" applyBorder="1" applyAlignment="1">
      <alignment horizontal="center" vertical="center"/>
    </xf>
    <xf numFmtId="0" fontId="0" fillId="38" borderId="4" xfId="0" applyFill="1" applyBorder="1"/>
    <xf numFmtId="167" fontId="40" fillId="38" borderId="4" xfId="0" applyNumberFormat="1" applyFont="1" applyFill="1" applyBorder="1"/>
    <xf numFmtId="168" fontId="52" fillId="27" borderId="61" xfId="0" applyNumberFormat="1" applyFont="1" applyFill="1" applyBorder="1" applyAlignment="1">
      <alignment horizontal="center" vertical="center"/>
    </xf>
    <xf numFmtId="169" fontId="86" fillId="0" borderId="59" xfId="2" applyNumberFormat="1" applyBorder="1" applyAlignment="1">
      <alignment horizontal="center"/>
    </xf>
    <xf numFmtId="167" fontId="86" fillId="0" borderId="59" xfId="2" applyNumberFormat="1" applyBorder="1"/>
    <xf numFmtId="167" fontId="86" fillId="0" borderId="4" xfId="2" applyNumberFormat="1"/>
    <xf numFmtId="0" fontId="11" fillId="2" borderId="2" xfId="0" applyFont="1" applyFill="1" applyBorder="1" applyAlignment="1">
      <alignment horizontal="center"/>
    </xf>
    <xf numFmtId="0" fontId="12" fillId="0" borderId="3" xfId="0" applyFont="1" applyBorder="1"/>
    <xf numFmtId="0" fontId="12" fillId="0" borderId="4" xfId="0" applyFont="1" applyBorder="1"/>
    <xf numFmtId="0" fontId="13" fillId="2" borderId="2" xfId="0" applyFont="1" applyFill="1" applyBorder="1" applyAlignment="1">
      <alignment horizontal="center"/>
    </xf>
    <xf numFmtId="164" fontId="14" fillId="2" borderId="2" xfId="0" applyNumberFormat="1" applyFont="1" applyFill="1" applyBorder="1" applyAlignment="1">
      <alignment horizontal="center"/>
    </xf>
    <xf numFmtId="0" fontId="44" fillId="2" borderId="2" xfId="0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0" fontId="45" fillId="2" borderId="2" xfId="0" applyFont="1" applyFill="1" applyBorder="1" applyAlignment="1">
      <alignment horizontal="center"/>
    </xf>
    <xf numFmtId="164" fontId="36" fillId="2" borderId="2" xfId="0" applyNumberFormat="1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left"/>
    </xf>
    <xf numFmtId="0" fontId="53" fillId="0" borderId="0" xfId="0" applyFont="1" applyAlignment="1">
      <alignment horizontal="center"/>
    </xf>
    <xf numFmtId="0" fontId="0" fillId="0" borderId="0" xfId="0"/>
    <xf numFmtId="0" fontId="57" fillId="0" borderId="0" xfId="0" applyFont="1" applyAlignment="1">
      <alignment horizontal="center"/>
    </xf>
    <xf numFmtId="0" fontId="88" fillId="0" borderId="4" xfId="2" applyFont="1" applyAlignment="1">
      <alignment horizontal="center"/>
    </xf>
    <xf numFmtId="0" fontId="87" fillId="0" borderId="4" xfId="2" applyFont="1" applyAlignment="1">
      <alignment horizontal="center"/>
    </xf>
    <xf numFmtId="164" fontId="86" fillId="0" borderId="60" xfId="2" applyNumberFormat="1" applyBorder="1" applyAlignment="1">
      <alignment horizontal="center"/>
    </xf>
    <xf numFmtId="0" fontId="74" fillId="6" borderId="31" xfId="0" applyFont="1" applyFill="1" applyBorder="1" applyAlignment="1">
      <alignment horizontal="center" vertical="center" textRotation="90"/>
    </xf>
    <xf numFmtId="0" fontId="12" fillId="0" borderId="35" xfId="0" applyFont="1" applyBorder="1"/>
    <xf numFmtId="0" fontId="12" fillId="0" borderId="52" xfId="0" applyFont="1" applyBorder="1"/>
    <xf numFmtId="0" fontId="12" fillId="0" borderId="40" xfId="0" applyFont="1" applyBorder="1"/>
    <xf numFmtId="0" fontId="74" fillId="0" borderId="31" xfId="0" applyFont="1" applyBorder="1" applyAlignment="1">
      <alignment horizontal="center" vertical="center" textRotation="90"/>
    </xf>
    <xf numFmtId="0" fontId="40" fillId="0" borderId="31" xfId="0" applyFont="1" applyBorder="1" applyAlignment="1">
      <alignment horizontal="center" vertical="center" textRotation="90"/>
    </xf>
    <xf numFmtId="0" fontId="11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40" fillId="0" borderId="31" xfId="0" applyFont="1" applyBorder="1" applyAlignment="1">
      <alignment vertical="center" textRotation="90"/>
    </xf>
    <xf numFmtId="0" fontId="80" fillId="2" borderId="54" xfId="0" applyFont="1" applyFill="1" applyBorder="1" applyAlignment="1">
      <alignment horizontal="center" vertical="center" wrapText="1"/>
    </xf>
    <xf numFmtId="0" fontId="12" fillId="0" borderId="55" xfId="0" applyFont="1" applyBorder="1"/>
    <xf numFmtId="0" fontId="12" fillId="0" borderId="56" xfId="0" applyFont="1" applyBorder="1"/>
  </cellXfs>
  <cellStyles count="4">
    <cellStyle name="Hipervínculo" xfId="1" builtinId="8"/>
    <cellStyle name="Normal" xfId="0" builtinId="0"/>
    <cellStyle name="Normal 2" xfId="2" xr:uid="{70F87525-199D-4E72-9F9B-CEFD88BD81FF}"/>
    <cellStyle name="Porcentaje" xfId="3" builtinId="5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&quot;$&quot;* #,##0.00_-;[Red]\-&quot;$&quot;* #,##0.00_-;_-&quot;$&quot;* &quot;-&quot;??_-;_-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&quot;$&quot;* #,##0.00_-;[Red]\-&quot;$&quot;* #,##0.00_-;_-&quot;$&quot;* &quot;-&quot;??_-;_-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&quot;$&quot;* #,##0.00_-;[Red]\-&quot;$&quot;* #,##0.00_-;_-&quot;$&quot;* &quot;-&quot;??_-;_-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ddd\-d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9"/>
          <bgColor theme="9"/>
        </patternFill>
      </fill>
    </dxf>
  </dxfs>
  <tableStyles count="2">
    <tableStyle name="DIARIO_2023-style" pivot="0" count="4" xr9:uid="{00000000-0011-0000-FFFF-FFFF00000000}">
      <tableStyleElement type="headerRow" dxfId="17"/>
      <tableStyleElement type="totalRow" dxfId="16"/>
      <tableStyleElement type="firstRowStripe" dxfId="15"/>
      <tableStyleElement type="secondRowStripe" dxfId="14"/>
    </tableStyle>
    <tableStyle name="CXP-style" pivot="0" count="4" xr9:uid="{00000000-0011-0000-FFFF-FFFF01000000}">
      <tableStyleElement type="headerRow" dxfId="13"/>
      <tableStyleElement type="totalRow" dxfId="12"/>
      <tableStyleElement type="firstRowStripe" dxfId="11"/>
      <tableStyleElement type="secondRowStripe" dxfId="10"/>
    </tableStyle>
  </tableStyles>
  <colors>
    <mruColors>
      <color rgb="FFCCFF66"/>
      <color rgb="FF99FF33"/>
      <color rgb="FFFFFF99"/>
      <color rgb="FF0000CC"/>
      <color rgb="FF99CCFF"/>
      <color rgb="FFCCFF33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885825</xdr:colOff>
      <xdr:row>0</xdr:row>
      <xdr:rowOff>85725</xdr:rowOff>
    </xdr:from>
    <xdr:ext cx="990600" cy="98107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0</xdr:colOff>
      <xdr:row>6</xdr:row>
      <xdr:rowOff>0</xdr:rowOff>
    </xdr:from>
    <xdr:ext cx="10934700" cy="552450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19050</xdr:colOff>
      <xdr:row>43</xdr:row>
      <xdr:rowOff>152400</xdr:rowOff>
    </xdr:from>
    <xdr:ext cx="3057525" cy="1409700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85725</xdr:colOff>
      <xdr:row>52</xdr:row>
      <xdr:rowOff>28575</xdr:rowOff>
    </xdr:from>
    <xdr:ext cx="3600450" cy="1704975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1047750</xdr:colOff>
      <xdr:row>0</xdr:row>
      <xdr:rowOff>161925</xdr:rowOff>
    </xdr:from>
    <xdr:ext cx="895350" cy="6572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1019175</xdr:colOff>
      <xdr:row>0</xdr:row>
      <xdr:rowOff>142875</xdr:rowOff>
    </xdr:from>
    <xdr:ext cx="1800225" cy="457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50650" y="3551400"/>
          <a:ext cx="1790700" cy="457200"/>
        </a:xfrm>
        <a:prstGeom prst="roundRect">
          <a:avLst>
            <a:gd name="adj" fmla="val 16667"/>
          </a:avLst>
        </a:prstGeom>
        <a:gradFill>
          <a:gsLst>
            <a:gs pos="0">
              <a:srgbClr val="D1D1D1"/>
            </a:gs>
            <a:gs pos="50000">
              <a:srgbClr val="C7C7C7"/>
            </a:gs>
            <a:gs pos="100000">
              <a:srgbClr val="C0C0C0"/>
            </a:gs>
          </a:gsLst>
          <a:lin ang="5400000" scaled="0"/>
        </a:gradFill>
        <a:ln w="9525" cap="flat" cmpd="sng">
          <a:solidFill>
            <a:schemeClr val="accent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GASTO INMEDIATO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MENOS DE 1 SEMANA</a:t>
          </a:r>
          <a:endParaRPr sz="1400"/>
        </a:p>
      </xdr:txBody>
    </xdr:sp>
    <xdr:clientData fLocksWithSheet="0"/>
  </xdr:oneCellAnchor>
  <xdr:oneCellAnchor>
    <xdr:from>
      <xdr:col>11</xdr:col>
      <xdr:colOff>438150</xdr:colOff>
      <xdr:row>3</xdr:row>
      <xdr:rowOff>85725</xdr:rowOff>
    </xdr:from>
    <xdr:ext cx="51435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093588" y="3651413"/>
          <a:ext cx="504825" cy="257175"/>
        </a:xfrm>
        <a:prstGeom prst="downArrow">
          <a:avLst>
            <a:gd name="adj1" fmla="val 50000"/>
            <a:gd name="adj2" fmla="val 50000"/>
          </a:avLst>
        </a:prstGeom>
        <a:solidFill>
          <a:schemeClr val="accent6"/>
        </a:solidFill>
        <a:ln w="12700" cap="flat" cmpd="sng">
          <a:solidFill>
            <a:srgbClr val="517E3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628650</xdr:colOff>
      <xdr:row>0</xdr:row>
      <xdr:rowOff>104775</xdr:rowOff>
    </xdr:from>
    <xdr:ext cx="857250" cy="7429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771525</xdr:colOff>
      <xdr:row>0</xdr:row>
      <xdr:rowOff>180975</xdr:rowOff>
    </xdr:from>
    <xdr:ext cx="876300" cy="6572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66675</xdr:rowOff>
    </xdr:from>
    <xdr:ext cx="752475" cy="6191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285750</xdr:colOff>
      <xdr:row>0</xdr:row>
      <xdr:rowOff>114300</xdr:rowOff>
    </xdr:from>
    <xdr:ext cx="771525" cy="64770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790575</xdr:colOff>
      <xdr:row>0</xdr:row>
      <xdr:rowOff>142875</xdr:rowOff>
    </xdr:from>
    <xdr:ext cx="1114425" cy="76200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1390650</xdr:colOff>
      <xdr:row>1</xdr:row>
      <xdr:rowOff>38100</xdr:rowOff>
    </xdr:from>
    <xdr:ext cx="647700" cy="8096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333375</xdr:colOff>
      <xdr:row>1</xdr:row>
      <xdr:rowOff>76200</xdr:rowOff>
    </xdr:from>
    <xdr:ext cx="647700" cy="8096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54</xdr:row>
      <xdr:rowOff>0</xdr:rowOff>
    </xdr:from>
    <xdr:ext cx="14344650" cy="5162550"/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304800</xdr:colOff>
      <xdr:row>35</xdr:row>
      <xdr:rowOff>66675</xdr:rowOff>
    </xdr:from>
    <xdr:ext cx="9029700" cy="55054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276225</xdr:colOff>
      <xdr:row>10</xdr:row>
      <xdr:rowOff>152400</xdr:rowOff>
    </xdr:from>
    <xdr:ext cx="9867900" cy="1343025"/>
    <xdr:pic>
      <xdr:nvPicPr>
        <xdr:cNvPr id="2" name="image7.png" descr="image004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0</xdr:colOff>
      <xdr:row>11</xdr:row>
      <xdr:rowOff>28575</xdr:rowOff>
    </xdr:from>
    <xdr:ext cx="11544300" cy="1000125"/>
    <xdr:pic>
      <xdr:nvPicPr>
        <xdr:cNvPr id="3" name="image8.png" descr="image00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857250</xdr:colOff>
      <xdr:row>0</xdr:row>
      <xdr:rowOff>123825</xdr:rowOff>
    </xdr:from>
    <xdr:ext cx="3943350" cy="2600325"/>
    <xdr:pic>
      <xdr:nvPicPr>
        <xdr:cNvPr id="4" name="image9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9525</xdr:colOff>
      <xdr:row>16</xdr:row>
      <xdr:rowOff>47625</xdr:rowOff>
    </xdr:from>
    <xdr:ext cx="10029825" cy="1085850"/>
    <xdr:pic>
      <xdr:nvPicPr>
        <xdr:cNvPr id="5" name="image11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0</xdr:colOff>
      <xdr:row>1</xdr:row>
      <xdr:rowOff>0</xdr:rowOff>
    </xdr:from>
    <xdr:ext cx="5657850" cy="2076450"/>
    <xdr:pic>
      <xdr:nvPicPr>
        <xdr:cNvPr id="6" name="image1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419100</xdr:colOff>
      <xdr:row>1</xdr:row>
      <xdr:rowOff>0</xdr:rowOff>
    </xdr:from>
    <xdr:ext cx="1000125" cy="87630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95250</xdr:colOff>
      <xdr:row>6</xdr:row>
      <xdr:rowOff>142875</xdr:rowOff>
    </xdr:from>
    <xdr:ext cx="923925" cy="962025"/>
    <xdr:pic>
      <xdr:nvPicPr>
        <xdr:cNvPr id="3" name="image12.png" descr="Centro de llamadas contorn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752475</xdr:colOff>
      <xdr:row>1</xdr:row>
      <xdr:rowOff>76200</xdr:rowOff>
    </xdr:from>
    <xdr:ext cx="647700" cy="809625"/>
    <xdr:pic>
      <xdr:nvPicPr>
        <xdr:cNvPr id="2" name="image2.png">
          <a:extLst>
            <a:ext uri="{FF2B5EF4-FFF2-40B4-BE49-F238E27FC236}">
              <a16:creationId xmlns:a16="http://schemas.microsoft.com/office/drawing/2014/main" id="{85BC1616-9804-4AE2-A22E-4DC6130919D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4875" y="276225"/>
          <a:ext cx="647700" cy="809625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6:L1343" totalsRowCount="1">
  <autoFilter ref="B6:L1342" xr:uid="{00000000-000C-0000-FFFF-FFFF00000000}"/>
  <sortState xmlns:xlrd2="http://schemas.microsoft.com/office/spreadsheetml/2017/richdata2" ref="B7:L1327">
    <sortCondition ref="C7:C1327"/>
    <sortCondition ref="F7:F1327"/>
    <sortCondition ref="G7:G1327"/>
  </sortState>
  <tableColumns count="11">
    <tableColumn id="1" xr3:uid="{00000000-0010-0000-0000-000001000000}" name="0.00" totalsRowDxfId="9"/>
    <tableColumn id="2" xr3:uid="{00000000-0010-0000-0000-000002000000}" name="FEC_MOV" totalsRowDxfId="8"/>
    <tableColumn id="3" xr3:uid="{00000000-0010-0000-0000-000003000000}" name="SEM" totalsRowDxfId="7"/>
    <tableColumn id="4" xr3:uid="{00000000-0010-0000-0000-000004000000}" name="BANCO" totalsRowDxfId="6"/>
    <tableColumn id="5" xr3:uid="{00000000-0010-0000-0000-000005000000}" name="CATEGORIA" totalsRowDxfId="5"/>
    <tableColumn id="6" xr3:uid="{00000000-0010-0000-0000-000006000000}" name="SUB-CATEGORIA" totalsRowDxfId="4"/>
    <tableColumn id="7" xr3:uid="{00000000-0010-0000-0000-000007000000}" name="CONCEPTO" totalsRowDxfId="3"/>
    <tableColumn id="8" xr3:uid="{00000000-0010-0000-0000-000008000000}" name="TRASPASO" totalsRowDxfId="2"/>
    <tableColumn id="9" xr3:uid="{00000000-0010-0000-0000-000009000000}" name="INGRESO" totalsRowDxfId="1"/>
    <tableColumn id="10" xr3:uid="{00000000-0010-0000-0000-00000A000000}" name="EGRESO" totalsRowDxfId="0"/>
    <tableColumn id="11" xr3:uid="{00000000-0010-0000-0000-00000B000000}" name="NOTAS"/>
  </tableColumns>
  <tableStyleInfo name="DIARIO_2023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5:J20">
  <tableColumns count="9">
    <tableColumn id="1" xr3:uid="{00000000-0010-0000-0100-000001000000}" name="129"/>
    <tableColumn id="2" xr3:uid="{00000000-0010-0000-0100-000002000000}" name="FECHA"/>
    <tableColumn id="3" xr3:uid="{00000000-0010-0000-0100-000003000000}" name="SEM"/>
    <tableColumn id="4" xr3:uid="{00000000-0010-0000-0100-000004000000}" name="CATEGORIA"/>
    <tableColumn id="5" xr3:uid="{00000000-0010-0000-0100-000005000000}" name="SUB-CATEGORIA"/>
    <tableColumn id="6" xr3:uid="{00000000-0010-0000-0100-000006000000}" name="CONCEPTO"/>
    <tableColumn id="7" xr3:uid="{00000000-0010-0000-0100-000007000000}" name="IMPORTE"/>
    <tableColumn id="8" xr3:uid="{00000000-0010-0000-0100-000008000000}" name="PAGADO"/>
    <tableColumn id="9" xr3:uid="{00000000-0010-0000-0100-000009000000}" name="FE_PAGO"/>
  </tableColumns>
  <tableStyleInfo name="CXP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aprende.org/" TargetMode="External"/><Relationship Id="rId21" Type="http://schemas.openxmlformats.org/officeDocument/2006/relationships/hyperlink" Target="mailto:eduardorove@gmail.com" TargetMode="External"/><Relationship Id="rId42" Type="http://schemas.openxmlformats.org/officeDocument/2006/relationships/hyperlink" Target="mailto:myssantillan@gmail.com" TargetMode="External"/><Relationship Id="rId47" Type="http://schemas.openxmlformats.org/officeDocument/2006/relationships/hyperlink" Target="mailto:vcuevar@gmail.com" TargetMode="External"/><Relationship Id="rId63" Type="http://schemas.openxmlformats.org/officeDocument/2006/relationships/hyperlink" Target="https://www.facebook.com/?stype=lo&amp;jlou=AfdhW74Yksymw98OeGFTXAYoIwZWgXHFzYZN3vnnzNhLM2uPQhBXev_JlqN3lUlFIr9Z6-txEsTnDup5IdkLlzfLph1SapKd0q_coQqBTnkXug&amp;smuh=46536&amp;lh=Ac_sSj4SqVwugeCU" TargetMode="External"/><Relationship Id="rId68" Type="http://schemas.openxmlformats.org/officeDocument/2006/relationships/hyperlink" Target="https://mail.google.com/" TargetMode="External"/><Relationship Id="rId84" Type="http://schemas.openxmlformats.org/officeDocument/2006/relationships/vmlDrawing" Target="../drawings/vmlDrawing1.vml"/><Relationship Id="rId16" Type="http://schemas.openxmlformats.org/officeDocument/2006/relationships/hyperlink" Target="mailto:vcuevar@gmail.com" TargetMode="External"/><Relationship Id="rId11" Type="http://schemas.openxmlformats.org/officeDocument/2006/relationships/hyperlink" Target="https://acreditados.tertius.com.mx/acceso/tertius" TargetMode="External"/><Relationship Id="rId32" Type="http://schemas.openxmlformats.org/officeDocument/2006/relationships/hyperlink" Target="mailto:joseemanuelc@gmail.com" TargetMode="External"/><Relationship Id="rId37" Type="http://schemas.openxmlformats.org/officeDocument/2006/relationships/hyperlink" Target="about:blank" TargetMode="External"/><Relationship Id="rId53" Type="http://schemas.openxmlformats.org/officeDocument/2006/relationships/hyperlink" Target="mailto:vcuevar@gmail.com" TargetMode="External"/><Relationship Id="rId58" Type="http://schemas.openxmlformats.org/officeDocument/2006/relationships/hyperlink" Target="http://webmail.zarkin.com/" TargetMode="External"/><Relationship Id="rId74" Type="http://schemas.openxmlformats.org/officeDocument/2006/relationships/hyperlink" Target="http://www.pixabay.com/" TargetMode="External"/><Relationship Id="rId79" Type="http://schemas.openxmlformats.org/officeDocument/2006/relationships/hyperlink" Target="mailto:vicente.cueva@apzusa.com" TargetMode="External"/><Relationship Id="rId5" Type="http://schemas.openxmlformats.org/officeDocument/2006/relationships/hyperlink" Target="mailto:vcuevar@hotmail.com" TargetMode="External"/><Relationship Id="rId19" Type="http://schemas.openxmlformats.org/officeDocument/2006/relationships/hyperlink" Target="https://app.clickup.com/" TargetMode="External"/><Relationship Id="rId14" Type="http://schemas.openxmlformats.org/officeDocument/2006/relationships/hyperlink" Target="mailto:vcuevar@gmail.com" TargetMode="External"/><Relationship Id="rId22" Type="http://schemas.openxmlformats.org/officeDocument/2006/relationships/hyperlink" Target="about:blank" TargetMode="External"/><Relationship Id="rId27" Type="http://schemas.openxmlformats.org/officeDocument/2006/relationships/hyperlink" Target="mailto:vcuevar@gmail.com" TargetMode="External"/><Relationship Id="rId30" Type="http://schemas.openxmlformats.org/officeDocument/2006/relationships/hyperlink" Target="mailto:vcuevar@gmail.com" TargetMode="External"/><Relationship Id="rId35" Type="http://schemas.openxmlformats.org/officeDocument/2006/relationships/hyperlink" Target="mailto:vcuevar@gmail.com" TargetMode="External"/><Relationship Id="rId43" Type="http://schemas.openxmlformats.org/officeDocument/2006/relationships/hyperlink" Target="https://aprende.org/" TargetMode="External"/><Relationship Id="rId48" Type="http://schemas.openxmlformats.org/officeDocument/2006/relationships/hyperlink" Target="https://www.netflix.com/" TargetMode="External"/><Relationship Id="rId56" Type="http://schemas.openxmlformats.org/officeDocument/2006/relationships/hyperlink" Target="mailto:vcuevar@gmail.com" TargetMode="External"/><Relationship Id="rId64" Type="http://schemas.openxmlformats.org/officeDocument/2006/relationships/hyperlink" Target="mailto:vcuevar@hotmail.com" TargetMode="External"/><Relationship Id="rId69" Type="http://schemas.openxmlformats.org/officeDocument/2006/relationships/hyperlink" Target="mailto:vcuevar@gmail.com" TargetMode="External"/><Relationship Id="rId77" Type="http://schemas.openxmlformats.org/officeDocument/2006/relationships/hyperlink" Target="https://187.189.177.39:8010/dispatcher/" TargetMode="External"/><Relationship Id="rId8" Type="http://schemas.openxmlformats.org/officeDocument/2006/relationships/hyperlink" Target="http://www.instagram.com/" TargetMode="External"/><Relationship Id="rId51" Type="http://schemas.openxmlformats.org/officeDocument/2006/relationships/hyperlink" Target="http://www.siapa.gob.mx/servicios" TargetMode="External"/><Relationship Id="rId72" Type="http://schemas.openxmlformats.org/officeDocument/2006/relationships/hyperlink" Target="mailto:joseemanuelc@gmail.com" TargetMode="External"/><Relationship Id="rId80" Type="http://schemas.openxmlformats.org/officeDocument/2006/relationships/hyperlink" Target="mailto:vcuevar@gmail.com" TargetMode="External"/><Relationship Id="rId85" Type="http://schemas.openxmlformats.org/officeDocument/2006/relationships/comments" Target="../comments1.xml"/><Relationship Id="rId3" Type="http://schemas.openxmlformats.org/officeDocument/2006/relationships/hyperlink" Target="https://cajasanrafael.turbopacmx.com/ConsultaDeSocios/" TargetMode="External"/><Relationship Id="rId12" Type="http://schemas.openxmlformats.org/officeDocument/2006/relationships/hyperlink" Target="https://zoom.us/" TargetMode="External"/><Relationship Id="rId17" Type="http://schemas.openxmlformats.org/officeDocument/2006/relationships/hyperlink" Target="https://www.bancoazteca.com.mx/" TargetMode="External"/><Relationship Id="rId25" Type="http://schemas.openxmlformats.org/officeDocument/2006/relationships/hyperlink" Target="mailto:vcuevar@gmail.com" TargetMode="External"/><Relationship Id="rId33" Type="http://schemas.openxmlformats.org/officeDocument/2006/relationships/hyperlink" Target="mailto:vcuevar@hotmail.com" TargetMode="External"/><Relationship Id="rId38" Type="http://schemas.openxmlformats.org/officeDocument/2006/relationships/hyperlink" Target="mailto:vicente.cueva@zarkin.com" TargetMode="External"/><Relationship Id="rId46" Type="http://schemas.openxmlformats.org/officeDocument/2006/relationships/hyperlink" Target="mailto:vcuevar@hotmail.com" TargetMode="External"/><Relationship Id="rId59" Type="http://schemas.openxmlformats.org/officeDocument/2006/relationships/hyperlink" Target="mailto:vicente.cueva@zarkin.com" TargetMode="External"/><Relationship Id="rId67" Type="http://schemas.openxmlformats.org/officeDocument/2006/relationships/hyperlink" Target="mailto:vcuevar@gmail.com" TargetMode="External"/><Relationship Id="rId20" Type="http://schemas.openxmlformats.org/officeDocument/2006/relationships/hyperlink" Target="mailto:vcuevar@gmail.com" TargetMode="External"/><Relationship Id="rId41" Type="http://schemas.openxmlformats.org/officeDocument/2006/relationships/hyperlink" Target="https://www.bancoazteca.com.mx/" TargetMode="External"/><Relationship Id="rId54" Type="http://schemas.openxmlformats.org/officeDocument/2006/relationships/hyperlink" Target="https://cajasanrafael.turbopac.mx/PortalConsulta/" TargetMode="External"/><Relationship Id="rId62" Type="http://schemas.openxmlformats.org/officeDocument/2006/relationships/hyperlink" Target="mailto:vcuevar@gmail.com" TargetMode="External"/><Relationship Id="rId70" Type="http://schemas.openxmlformats.org/officeDocument/2006/relationships/hyperlink" Target="mailto:vcuevar@hotmail.com" TargetMode="External"/><Relationship Id="rId75" Type="http://schemas.openxmlformats.org/officeDocument/2006/relationships/hyperlink" Target="http://libre.fm/" TargetMode="External"/><Relationship Id="rId83" Type="http://schemas.openxmlformats.org/officeDocument/2006/relationships/drawing" Target="../drawings/drawing1.xml"/><Relationship Id="rId1" Type="http://schemas.openxmlformats.org/officeDocument/2006/relationships/hyperlink" Target="http://www.actinver.com/" TargetMode="External"/><Relationship Id="rId6" Type="http://schemas.openxmlformats.org/officeDocument/2006/relationships/hyperlink" Target="https://hub.docker.com/signup" TargetMode="External"/><Relationship Id="rId15" Type="http://schemas.openxmlformats.org/officeDocument/2006/relationships/hyperlink" Target="mailto:joseemanuelc@gmail.com" TargetMode="External"/><Relationship Id="rId23" Type="http://schemas.openxmlformats.org/officeDocument/2006/relationships/hyperlink" Target="mailto:eduardorove@gmail.com" TargetMode="External"/><Relationship Id="rId28" Type="http://schemas.openxmlformats.org/officeDocument/2006/relationships/hyperlink" Target="https://meet.google.com/msw-ajjy-ufr" TargetMode="External"/><Relationship Id="rId36" Type="http://schemas.openxmlformats.org/officeDocument/2006/relationships/hyperlink" Target="about:blank" TargetMode="External"/><Relationship Id="rId49" Type="http://schemas.openxmlformats.org/officeDocument/2006/relationships/hyperlink" Target="mailto:joseemanuelc@gmail.com" TargetMode="External"/><Relationship Id="rId57" Type="http://schemas.openxmlformats.org/officeDocument/2006/relationships/hyperlink" Target="https://mail.google.com/" TargetMode="External"/><Relationship Id="rId10" Type="http://schemas.openxmlformats.org/officeDocument/2006/relationships/hyperlink" Target="https://telmex.com/web/negocios" TargetMode="External"/><Relationship Id="rId31" Type="http://schemas.openxmlformats.org/officeDocument/2006/relationships/hyperlink" Target="https://www.netflix.com/" TargetMode="External"/><Relationship Id="rId44" Type="http://schemas.openxmlformats.org/officeDocument/2006/relationships/hyperlink" Target="mailto:vcuevar@gmail.com" TargetMode="External"/><Relationship Id="rId52" Type="http://schemas.openxmlformats.org/officeDocument/2006/relationships/hyperlink" Target="http://www.siapa.gob.mx/servicios" TargetMode="External"/><Relationship Id="rId60" Type="http://schemas.openxmlformats.org/officeDocument/2006/relationships/hyperlink" Target="http://webmail.zarkin.com/index.php/admin/index/logout" TargetMode="External"/><Relationship Id="rId65" Type="http://schemas.openxmlformats.org/officeDocument/2006/relationships/hyperlink" Target="mailto:e_samarepa@hotmail.com" TargetMode="External"/><Relationship Id="rId73" Type="http://schemas.openxmlformats.org/officeDocument/2006/relationships/hyperlink" Target="mailto:vcuevar@hotmail.com" TargetMode="External"/><Relationship Id="rId78" Type="http://schemas.openxmlformats.org/officeDocument/2006/relationships/hyperlink" Target="https://app.smartsheet.com/b/home?lang=es_MX" TargetMode="External"/><Relationship Id="rId81" Type="http://schemas.openxmlformats.org/officeDocument/2006/relationships/hyperlink" Target="about:blank" TargetMode="External"/><Relationship Id="rId4" Type="http://schemas.openxmlformats.org/officeDocument/2006/relationships/hyperlink" Target="mailto:vcuevar@gmail.com" TargetMode="External"/><Relationship Id="rId9" Type="http://schemas.openxmlformats.org/officeDocument/2006/relationships/hyperlink" Target="mailto:vcuevar@hotmail.com" TargetMode="External"/><Relationship Id="rId13" Type="http://schemas.openxmlformats.org/officeDocument/2006/relationships/hyperlink" Target="https://www.megacable.com.mx/" TargetMode="External"/><Relationship Id="rId18" Type="http://schemas.openxmlformats.org/officeDocument/2006/relationships/hyperlink" Target="mailto:myssantillan@gmail.com" TargetMode="External"/><Relationship Id="rId39" Type="http://schemas.openxmlformats.org/officeDocument/2006/relationships/hyperlink" Target="mailto:vicente.cueva@zarkin.com" TargetMode="External"/><Relationship Id="rId34" Type="http://schemas.openxmlformats.org/officeDocument/2006/relationships/hyperlink" Target="mailto:vcuevar@hotmail.com" TargetMode="External"/><Relationship Id="rId50" Type="http://schemas.openxmlformats.org/officeDocument/2006/relationships/hyperlink" Target="https://app.cfe.mx/Aplicaciones/CCFE/MiEspacio/Login.aspx" TargetMode="External"/><Relationship Id="rId55" Type="http://schemas.openxmlformats.org/officeDocument/2006/relationships/hyperlink" Target="https://cajasanrafael.turbopac.mx/PortalConsulta/" TargetMode="External"/><Relationship Id="rId76" Type="http://schemas.openxmlformats.org/officeDocument/2006/relationships/hyperlink" Target="https://zarkin-088:8010/dispatcher/" TargetMode="External"/><Relationship Id="rId7" Type="http://schemas.openxmlformats.org/officeDocument/2006/relationships/hyperlink" Target="mailto:vcuevar@gmail.com" TargetMode="External"/><Relationship Id="rId71" Type="http://schemas.openxmlformats.org/officeDocument/2006/relationships/hyperlink" Target="https://micuenta.infonavit.org.mx/" TargetMode="External"/><Relationship Id="rId2" Type="http://schemas.openxmlformats.org/officeDocument/2006/relationships/hyperlink" Target="https://app.cfe.mx/Aplicaciones/CCFE/MiEspacio/Login.aspx" TargetMode="External"/><Relationship Id="rId29" Type="http://schemas.openxmlformats.org/officeDocument/2006/relationships/hyperlink" Target="mailto:vcuevar@hotmail.com" TargetMode="External"/><Relationship Id="rId24" Type="http://schemas.openxmlformats.org/officeDocument/2006/relationships/hyperlink" Target="about:blank" TargetMode="External"/><Relationship Id="rId40" Type="http://schemas.openxmlformats.org/officeDocument/2006/relationships/hyperlink" Target="http://www.actinver.com/" TargetMode="External"/><Relationship Id="rId45" Type="http://schemas.openxmlformats.org/officeDocument/2006/relationships/hyperlink" Target="mailto:vcuevar@hotmail.com" TargetMode="External"/><Relationship Id="rId66" Type="http://schemas.openxmlformats.org/officeDocument/2006/relationships/hyperlink" Target="https://aprende.org/" TargetMode="External"/><Relationship Id="rId61" Type="http://schemas.openxmlformats.org/officeDocument/2006/relationships/hyperlink" Target="mailto:vicente.cueva@zarkin.com" TargetMode="External"/><Relationship Id="rId82" Type="http://schemas.openxmlformats.org/officeDocument/2006/relationships/hyperlink" Target="https://www.siapa.gob.mx/reciboenline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ejerciciosencasa.es/curl-de-biceps-martillo/" TargetMode="External"/><Relationship Id="rId13" Type="http://schemas.openxmlformats.org/officeDocument/2006/relationships/hyperlink" Target="https://ejerciciosencasa.es/gana-musculo-en-el-pecho-con-las-aperturas-con-mancuernas/" TargetMode="External"/><Relationship Id="rId18" Type="http://schemas.openxmlformats.org/officeDocument/2006/relationships/hyperlink" Target="https://ejerciciosencasa.es/hip-thrust/" TargetMode="External"/><Relationship Id="rId3" Type="http://schemas.openxmlformats.org/officeDocument/2006/relationships/hyperlink" Target="https://ejerciciosencasa.es/sentadilla-bulgara/" TargetMode="External"/><Relationship Id="rId21" Type="http://schemas.openxmlformats.org/officeDocument/2006/relationships/hyperlink" Target="https://ejerciciosencasa.es/face-pull/" TargetMode="External"/><Relationship Id="rId7" Type="http://schemas.openxmlformats.org/officeDocument/2006/relationships/hyperlink" Target="https://ejerciciosencasa.es/curl-de-biceps-con-barra/" TargetMode="External"/><Relationship Id="rId12" Type="http://schemas.openxmlformats.org/officeDocument/2006/relationships/hyperlink" Target="https://ejerciciosencasa.es/press-de-banca-con-barra/" TargetMode="External"/><Relationship Id="rId17" Type="http://schemas.openxmlformats.org/officeDocument/2006/relationships/hyperlink" Target="https://ejerciciosencasa.es/sentadilla-goblet/" TargetMode="External"/><Relationship Id="rId2" Type="http://schemas.openxmlformats.org/officeDocument/2006/relationships/hyperlink" Target="https://ejerciciosencasa.es/sentadilla-con-mancuernas/" TargetMode="External"/><Relationship Id="rId16" Type="http://schemas.openxmlformats.org/officeDocument/2006/relationships/hyperlink" Target="https://ejerciciosencasa.es/elevaciones-de-piernas-en-el-suelo/" TargetMode="External"/><Relationship Id="rId20" Type="http://schemas.openxmlformats.org/officeDocument/2006/relationships/hyperlink" Target="https://ejerciciosencasa.es/remo-gironda/" TargetMode="External"/><Relationship Id="rId1" Type="http://schemas.openxmlformats.org/officeDocument/2006/relationships/hyperlink" Target="https://www.youtube.com/watch?v=qsAMl3gsrB4" TargetMode="External"/><Relationship Id="rId6" Type="http://schemas.openxmlformats.org/officeDocument/2006/relationships/hyperlink" Target="https://ejerciciosencasa.es/elevaciones-de-piernas-en-el-suelo/" TargetMode="External"/><Relationship Id="rId11" Type="http://schemas.openxmlformats.org/officeDocument/2006/relationships/hyperlink" Target="https://ejerciciosencasa.es/marca-tus-abdominales-con-la-plancha/" TargetMode="External"/><Relationship Id="rId5" Type="http://schemas.openxmlformats.org/officeDocument/2006/relationships/hyperlink" Target="https://ejerciciosencasa.es/extensiones-de-cuadriceps-una-pierna/" TargetMode="External"/><Relationship Id="rId15" Type="http://schemas.openxmlformats.org/officeDocument/2006/relationships/hyperlink" Target="https://ejerciciosencasa.es/errores-comunes-realizando-elevaciones-laterales-con-mancuerna/" TargetMode="External"/><Relationship Id="rId23" Type="http://schemas.openxmlformats.org/officeDocument/2006/relationships/hyperlink" Target="https://www.youtube.com/watch?v=WxEdJAGjE3Y" TargetMode="External"/><Relationship Id="rId10" Type="http://schemas.openxmlformats.org/officeDocument/2006/relationships/hyperlink" Target="https://ejerciciosencasa.es/extensiones-de-triceps/" TargetMode="External"/><Relationship Id="rId19" Type="http://schemas.openxmlformats.org/officeDocument/2006/relationships/hyperlink" Target="https://ejerciciosencasa.es/fortalece-los-brazos-y-la-espalda-con-las-dominadas-estrictas/" TargetMode="External"/><Relationship Id="rId4" Type="http://schemas.openxmlformats.org/officeDocument/2006/relationships/hyperlink" Target="https://ejerciciosencasa.es/peso-muerto-rumano-con-mancuernas/" TargetMode="External"/><Relationship Id="rId9" Type="http://schemas.openxmlformats.org/officeDocument/2006/relationships/hyperlink" Target="https://ejerciciosencasa.es/te-atreves-con-los-fondos-de-triceps/" TargetMode="External"/><Relationship Id="rId14" Type="http://schemas.openxmlformats.org/officeDocument/2006/relationships/hyperlink" Target="https://ejerciciosencasa.es/press-militar-con-mancuernas/" TargetMode="External"/><Relationship Id="rId22" Type="http://schemas.openxmlformats.org/officeDocument/2006/relationships/hyperlink" Target="https://www.youtube.com/watch?v=qsAMl3gsrB4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0C0C0C"/>
  </sheetPr>
  <dimension ref="A1:Z994"/>
  <sheetViews>
    <sheetView tabSelected="1" workbookViewId="0">
      <pane ySplit="6" topLeftCell="A7" activePane="bottomLeft" state="frozen"/>
      <selection pane="bottomLeft" activeCell="G9" sqref="G9"/>
    </sheetView>
  </sheetViews>
  <sheetFormatPr baseColWidth="10" defaultColWidth="10.109375" defaultRowHeight="15" customHeight="1" x14ac:dyDescent="0.2"/>
  <cols>
    <col min="1" max="1" width="2.77734375" customWidth="1"/>
    <col min="2" max="2" width="10.77734375" customWidth="1"/>
    <col min="3" max="3" width="10.88671875" customWidth="1"/>
    <col min="4" max="4" width="18.33203125" customWidth="1"/>
    <col min="5" max="5" width="30.5546875" customWidth="1"/>
    <col min="6" max="6" width="22.5546875" customWidth="1"/>
    <col min="7" max="7" width="14.44140625" customWidth="1"/>
    <col min="8" max="8" width="23.88671875" customWidth="1"/>
    <col min="9" max="9" width="11.5546875" customWidth="1"/>
    <col min="10" max="26" width="10.44140625" customWidth="1"/>
  </cols>
  <sheetData>
    <row r="1" spans="1:26" ht="15.75" x14ac:dyDescent="0.25">
      <c r="A1" s="1"/>
      <c r="B1" s="1"/>
      <c r="C1" s="1"/>
      <c r="D1" s="1"/>
      <c r="E1" s="1"/>
      <c r="F1" s="2"/>
      <c r="G1" s="3"/>
      <c r="H1" s="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3.25" x14ac:dyDescent="0.35">
      <c r="A2" s="1"/>
      <c r="B2" s="589" t="s">
        <v>0</v>
      </c>
      <c r="C2" s="590"/>
      <c r="D2" s="590"/>
      <c r="E2" s="590"/>
      <c r="F2" s="590"/>
      <c r="G2" s="590"/>
      <c r="H2" s="5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20.25" x14ac:dyDescent="0.3">
      <c r="A3" s="1"/>
      <c r="B3" s="592" t="s">
        <v>1</v>
      </c>
      <c r="C3" s="590"/>
      <c r="D3" s="590"/>
      <c r="E3" s="590"/>
      <c r="F3" s="590"/>
      <c r="G3" s="590"/>
      <c r="H3" s="5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 x14ac:dyDescent="0.3">
      <c r="A4" s="1"/>
      <c r="B4" s="593">
        <f>MAX(B6:B415)</f>
        <v>45161</v>
      </c>
      <c r="C4" s="590"/>
      <c r="D4" s="590"/>
      <c r="E4" s="590"/>
      <c r="F4" s="590"/>
      <c r="G4" s="590"/>
      <c r="H4" s="591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" x14ac:dyDescent="0.25">
      <c r="A5" s="1"/>
      <c r="B5" s="1"/>
      <c r="C5" s="5"/>
      <c r="D5" s="5"/>
      <c r="E5" s="6"/>
      <c r="F5" s="5"/>
      <c r="G5" s="7"/>
      <c r="H5" s="5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x14ac:dyDescent="0.2">
      <c r="A6" s="8"/>
      <c r="B6" s="9" t="s">
        <v>2</v>
      </c>
      <c r="C6" s="9" t="s">
        <v>3</v>
      </c>
      <c r="D6" s="9" t="s">
        <v>4</v>
      </c>
      <c r="E6" s="9" t="s">
        <v>5</v>
      </c>
      <c r="F6" s="9" t="s">
        <v>6</v>
      </c>
      <c r="G6" s="9" t="s">
        <v>7</v>
      </c>
      <c r="H6" s="9" t="s">
        <v>8</v>
      </c>
      <c r="I6" s="8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">
      <c r="A7" s="8"/>
      <c r="B7" s="11">
        <v>44603</v>
      </c>
      <c r="C7" s="12" t="s">
        <v>9</v>
      </c>
      <c r="D7" s="17" t="s">
        <v>10</v>
      </c>
      <c r="E7" s="13" t="s">
        <v>11</v>
      </c>
      <c r="F7" s="14" t="s">
        <v>12</v>
      </c>
      <c r="G7" s="15" t="s">
        <v>13</v>
      </c>
      <c r="H7" s="12" t="s">
        <v>14</v>
      </c>
      <c r="I7" s="8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">
      <c r="A8" s="8"/>
      <c r="B8" s="16">
        <v>45054</v>
      </c>
      <c r="C8" s="17" t="s">
        <v>9</v>
      </c>
      <c r="D8" s="17" t="s">
        <v>15</v>
      </c>
      <c r="E8" s="18" t="s">
        <v>16</v>
      </c>
      <c r="F8" s="19" t="s">
        <v>17</v>
      </c>
      <c r="G8" s="14" t="s">
        <v>18</v>
      </c>
      <c r="H8" s="12" t="s">
        <v>19</v>
      </c>
      <c r="I8" s="8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">
      <c r="A9" s="8"/>
      <c r="B9" s="16">
        <v>45033</v>
      </c>
      <c r="C9" s="17" t="s">
        <v>64</v>
      </c>
      <c r="D9" s="17" t="s">
        <v>65</v>
      </c>
      <c r="E9" s="18" t="s">
        <v>66</v>
      </c>
      <c r="F9" s="19" t="s">
        <v>67</v>
      </c>
      <c r="G9" s="14" t="s">
        <v>68</v>
      </c>
      <c r="H9" s="12" t="s">
        <v>69</v>
      </c>
      <c r="I9" s="8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">
      <c r="A10" s="8"/>
      <c r="B10" s="11">
        <v>44537</v>
      </c>
      <c r="C10" s="12" t="s">
        <v>9</v>
      </c>
      <c r="D10" s="12" t="s">
        <v>93</v>
      </c>
      <c r="E10" s="20" t="s">
        <v>94</v>
      </c>
      <c r="F10" s="14" t="s">
        <v>95</v>
      </c>
      <c r="G10" s="15" t="s">
        <v>35</v>
      </c>
      <c r="H10" s="34">
        <v>475869</v>
      </c>
      <c r="I10" s="8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.75" x14ac:dyDescent="0.25">
      <c r="A11" s="4"/>
      <c r="B11" s="11">
        <v>44537</v>
      </c>
      <c r="C11" s="12" t="s">
        <v>9</v>
      </c>
      <c r="D11" s="12" t="s">
        <v>93</v>
      </c>
      <c r="E11" s="20" t="s">
        <v>96</v>
      </c>
      <c r="F11" s="14" t="s">
        <v>97</v>
      </c>
      <c r="G11" s="15" t="s">
        <v>35</v>
      </c>
      <c r="H11" s="12" t="s">
        <v>98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75" x14ac:dyDescent="0.25">
      <c r="A12" s="4"/>
      <c r="B12" s="11">
        <v>45075</v>
      </c>
      <c r="C12" s="12" t="s">
        <v>9</v>
      </c>
      <c r="D12" s="17" t="s">
        <v>20</v>
      </c>
      <c r="E12" s="20" t="s">
        <v>21</v>
      </c>
      <c r="F12" s="14" t="s">
        <v>22</v>
      </c>
      <c r="G12" s="15" t="s">
        <v>13</v>
      </c>
      <c r="H12" s="12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">
      <c r="A13" s="8"/>
      <c r="B13" s="16">
        <v>45033</v>
      </c>
      <c r="C13" s="17" t="s">
        <v>9</v>
      </c>
      <c r="D13" s="17" t="s">
        <v>24</v>
      </c>
      <c r="E13" s="21" t="s">
        <v>25</v>
      </c>
      <c r="F13" s="19" t="s">
        <v>26</v>
      </c>
      <c r="G13" s="14" t="s">
        <v>27</v>
      </c>
      <c r="H13" s="12"/>
      <c r="I13" s="8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">
      <c r="A14" s="8"/>
      <c r="B14" s="16">
        <v>45069</v>
      </c>
      <c r="C14" s="17" t="s">
        <v>9</v>
      </c>
      <c r="D14" s="17" t="s">
        <v>28</v>
      </c>
      <c r="E14" s="18" t="s">
        <v>29</v>
      </c>
      <c r="F14" s="22" t="s">
        <v>30</v>
      </c>
      <c r="G14" s="14" t="s">
        <v>31</v>
      </c>
      <c r="H14" s="12"/>
      <c r="I14" s="8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">
      <c r="A15" s="8"/>
      <c r="B15" s="16">
        <v>44980</v>
      </c>
      <c r="C15" s="17" t="s">
        <v>9</v>
      </c>
      <c r="D15" s="17" t="s">
        <v>32</v>
      </c>
      <c r="E15" s="18" t="s">
        <v>33</v>
      </c>
      <c r="F15" s="22" t="s">
        <v>34</v>
      </c>
      <c r="G15" s="14" t="s">
        <v>35</v>
      </c>
      <c r="H15" s="12" t="s">
        <v>36</v>
      </c>
      <c r="I15" s="8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">
      <c r="A16" s="8"/>
      <c r="B16" s="16">
        <v>45037</v>
      </c>
      <c r="C16" s="17" t="s">
        <v>9</v>
      </c>
      <c r="D16" s="17" t="s">
        <v>37</v>
      </c>
      <c r="E16" s="23" t="s">
        <v>38</v>
      </c>
      <c r="F16" s="19" t="s">
        <v>39</v>
      </c>
      <c r="G16" s="14" t="s">
        <v>27</v>
      </c>
      <c r="H16" s="24" t="s">
        <v>30</v>
      </c>
      <c r="I16" s="8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">
      <c r="A17" s="8"/>
      <c r="B17" s="16">
        <v>44958</v>
      </c>
      <c r="C17" s="17" t="s">
        <v>9</v>
      </c>
      <c r="D17" s="17" t="s">
        <v>40</v>
      </c>
      <c r="E17" s="17" t="s">
        <v>41</v>
      </c>
      <c r="F17" s="19" t="s">
        <v>30</v>
      </c>
      <c r="G17" s="44" t="s">
        <v>42</v>
      </c>
      <c r="H17" s="12" t="s">
        <v>43</v>
      </c>
      <c r="I17" s="8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">
      <c r="A18" s="8"/>
      <c r="B18" s="11">
        <v>45127</v>
      </c>
      <c r="C18" s="12" t="s">
        <v>9</v>
      </c>
      <c r="D18" s="17" t="s">
        <v>1098</v>
      </c>
      <c r="E18" s="20" t="s">
        <v>1650</v>
      </c>
      <c r="F18" s="14" t="s">
        <v>75</v>
      </c>
      <c r="G18" s="15" t="s">
        <v>76</v>
      </c>
      <c r="H18" s="12" t="s">
        <v>74</v>
      </c>
      <c r="I18" s="8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x14ac:dyDescent="0.25">
      <c r="A19" s="4"/>
      <c r="B19" s="11">
        <v>45014</v>
      </c>
      <c r="C19" s="12" t="s">
        <v>9</v>
      </c>
      <c r="D19" s="17" t="s">
        <v>44</v>
      </c>
      <c r="E19" s="24" t="s">
        <v>45</v>
      </c>
      <c r="F19" s="25" t="s">
        <v>22</v>
      </c>
      <c r="G19" s="15" t="s">
        <v>13</v>
      </c>
      <c r="H19" s="25" t="s">
        <v>46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">
      <c r="A20" s="8"/>
      <c r="B20" s="11">
        <v>44928</v>
      </c>
      <c r="C20" s="17" t="s">
        <v>64</v>
      </c>
      <c r="D20" s="17" t="s">
        <v>70</v>
      </c>
      <c r="E20" s="513" t="s">
        <v>71</v>
      </c>
      <c r="F20" s="22" t="s">
        <v>30</v>
      </c>
      <c r="G20" s="26" t="s">
        <v>72</v>
      </c>
      <c r="H20" s="27" t="s">
        <v>73</v>
      </c>
      <c r="I20" s="8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.75" customHeight="1" x14ac:dyDescent="0.2">
      <c r="A21" s="8"/>
      <c r="B21" s="16">
        <v>44967</v>
      </c>
      <c r="C21" s="17" t="s">
        <v>9</v>
      </c>
      <c r="D21" s="17" t="s">
        <v>47</v>
      </c>
      <c r="E21" s="18" t="s">
        <v>48</v>
      </c>
      <c r="F21" s="19"/>
      <c r="G21" s="14" t="s">
        <v>49</v>
      </c>
      <c r="H21" s="12"/>
      <c r="I21" s="8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.75" customHeight="1" x14ac:dyDescent="0.2">
      <c r="A22" s="8"/>
      <c r="B22" s="11">
        <v>45139</v>
      </c>
      <c r="C22" s="17" t="s">
        <v>9</v>
      </c>
      <c r="D22" s="12" t="s">
        <v>149</v>
      </c>
      <c r="E22" s="12" t="s">
        <v>150</v>
      </c>
      <c r="F22" s="14" t="s">
        <v>151</v>
      </c>
      <c r="G22" s="15" t="s">
        <v>133</v>
      </c>
      <c r="H22" s="12" t="s">
        <v>154</v>
      </c>
      <c r="I22" s="8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.75" customHeight="1" x14ac:dyDescent="0.2">
      <c r="A23" s="8"/>
      <c r="B23" s="11">
        <v>44851</v>
      </c>
      <c r="C23" s="17" t="s">
        <v>9</v>
      </c>
      <c r="D23" s="12" t="s">
        <v>149</v>
      </c>
      <c r="E23" s="12" t="s">
        <v>150</v>
      </c>
      <c r="F23" s="14" t="s">
        <v>152</v>
      </c>
      <c r="G23" s="15" t="s">
        <v>153</v>
      </c>
      <c r="H23" s="12" t="s">
        <v>154</v>
      </c>
      <c r="I23" s="8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.75" customHeight="1" x14ac:dyDescent="0.2">
      <c r="A24" s="8"/>
      <c r="B24" s="11">
        <v>44930</v>
      </c>
      <c r="C24" s="12" t="s">
        <v>9</v>
      </c>
      <c r="D24" s="17" t="s">
        <v>50</v>
      </c>
      <c r="E24" s="505" t="s">
        <v>51</v>
      </c>
      <c r="F24" s="25" t="s">
        <v>39</v>
      </c>
      <c r="G24" s="15" t="s">
        <v>13</v>
      </c>
      <c r="H24" s="12" t="s">
        <v>52</v>
      </c>
      <c r="I24" s="8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.75" customHeight="1" x14ac:dyDescent="0.25">
      <c r="A25" s="4"/>
      <c r="B25" s="11">
        <v>44930</v>
      </c>
      <c r="C25" s="12" t="s">
        <v>9</v>
      </c>
      <c r="D25" s="17" t="s">
        <v>50</v>
      </c>
      <c r="E25" s="20" t="s">
        <v>51</v>
      </c>
      <c r="F25" s="25" t="s">
        <v>39</v>
      </c>
      <c r="G25" s="15" t="s">
        <v>13</v>
      </c>
      <c r="H25" s="12" t="s">
        <v>53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4"/>
      <c r="B26" s="11">
        <v>44958</v>
      </c>
      <c r="C26" s="12" t="s">
        <v>9</v>
      </c>
      <c r="D26" s="17" t="s">
        <v>54</v>
      </c>
      <c r="E26" s="24" t="s">
        <v>55</v>
      </c>
      <c r="F26" s="14" t="s">
        <v>56</v>
      </c>
      <c r="G26" s="15" t="s">
        <v>13</v>
      </c>
      <c r="H26" s="12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/>
      <c r="B27" s="11">
        <v>45120</v>
      </c>
      <c r="C27" s="12" t="s">
        <v>9</v>
      </c>
      <c r="D27" s="17" t="s">
        <v>57</v>
      </c>
      <c r="E27" s="512" t="s">
        <v>58</v>
      </c>
      <c r="F27" s="14" t="s">
        <v>59</v>
      </c>
      <c r="G27" s="15" t="s">
        <v>31</v>
      </c>
      <c r="H27" s="12" t="s">
        <v>1631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"/>
      <c r="B28" s="11"/>
      <c r="C28" s="12" t="s">
        <v>9</v>
      </c>
      <c r="D28" s="17" t="s">
        <v>61</v>
      </c>
      <c r="E28" s="24" t="s">
        <v>62</v>
      </c>
      <c r="F28" s="25" t="s">
        <v>30</v>
      </c>
      <c r="G28" s="15" t="s">
        <v>13</v>
      </c>
      <c r="H28" s="12" t="s">
        <v>63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">
      <c r="A29" s="8"/>
      <c r="B29" s="16">
        <v>45161</v>
      </c>
      <c r="C29" s="17" t="s">
        <v>9</v>
      </c>
      <c r="D29" s="17" t="s">
        <v>1703</v>
      </c>
      <c r="E29" s="18" t="s">
        <v>1704</v>
      </c>
      <c r="F29" s="14" t="s">
        <v>1705</v>
      </c>
      <c r="G29" s="14"/>
      <c r="H29" s="12"/>
      <c r="I29" s="8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.75" customHeight="1" x14ac:dyDescent="0.2">
      <c r="A30" s="8"/>
      <c r="B30" s="16"/>
      <c r="C30" s="17"/>
      <c r="D30" s="17"/>
      <c r="E30" s="18"/>
      <c r="F30" s="19"/>
      <c r="G30" s="14"/>
      <c r="H30" s="12"/>
      <c r="I30" s="8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.75" customHeight="1" x14ac:dyDescent="0.2">
      <c r="A31" s="8"/>
      <c r="B31" s="28"/>
      <c r="C31" s="29"/>
      <c r="D31" s="29"/>
      <c r="E31" s="30"/>
      <c r="F31" s="31"/>
      <c r="G31" s="32"/>
      <c r="H31" s="33"/>
      <c r="I31" s="8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.75" customHeight="1" x14ac:dyDescent="0.25">
      <c r="A32" s="4"/>
      <c r="B32" s="16">
        <v>44562</v>
      </c>
      <c r="C32" s="17" t="s">
        <v>77</v>
      </c>
      <c r="D32" s="17" t="s">
        <v>78</v>
      </c>
      <c r="E32" s="18" t="s">
        <v>79</v>
      </c>
      <c r="F32" s="19" t="s">
        <v>80</v>
      </c>
      <c r="G32" s="14" t="s">
        <v>13</v>
      </c>
      <c r="H32" s="12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16">
        <v>44563</v>
      </c>
      <c r="C33" s="17" t="s">
        <v>77</v>
      </c>
      <c r="D33" s="17" t="s">
        <v>78</v>
      </c>
      <c r="E33" s="18" t="s">
        <v>81</v>
      </c>
      <c r="F33" s="19" t="s">
        <v>82</v>
      </c>
      <c r="G33" s="14" t="s">
        <v>13</v>
      </c>
      <c r="H33" s="12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16">
        <v>44563</v>
      </c>
      <c r="C34" s="17" t="s">
        <v>77</v>
      </c>
      <c r="D34" s="17" t="s">
        <v>83</v>
      </c>
      <c r="E34" s="18" t="s">
        <v>81</v>
      </c>
      <c r="F34" s="19" t="s">
        <v>84</v>
      </c>
      <c r="G34" s="14" t="s">
        <v>85</v>
      </c>
      <c r="H34" s="12" t="s">
        <v>86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11">
        <v>44564</v>
      </c>
      <c r="C35" s="12" t="s">
        <v>77</v>
      </c>
      <c r="D35" s="12" t="s">
        <v>54</v>
      </c>
      <c r="E35" s="20" t="s">
        <v>55</v>
      </c>
      <c r="F35" s="22" t="s">
        <v>87</v>
      </c>
      <c r="G35" s="15" t="s">
        <v>88</v>
      </c>
      <c r="H35" s="12" t="s">
        <v>89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16">
        <v>44761</v>
      </c>
      <c r="C36" s="17" t="s">
        <v>9</v>
      </c>
      <c r="D36" s="17" t="s">
        <v>90</v>
      </c>
      <c r="E36" s="18"/>
      <c r="F36" s="22" t="s">
        <v>30</v>
      </c>
      <c r="G36" s="14" t="s">
        <v>91</v>
      </c>
      <c r="H36" s="12" t="s">
        <v>92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16">
        <v>44763</v>
      </c>
      <c r="C37" s="17" t="s">
        <v>9</v>
      </c>
      <c r="D37" s="17" t="s">
        <v>99</v>
      </c>
      <c r="E37" s="18"/>
      <c r="F37" s="19" t="s">
        <v>100</v>
      </c>
      <c r="G37" s="14" t="s">
        <v>101</v>
      </c>
      <c r="H37" s="12" t="s">
        <v>102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11">
        <v>44620</v>
      </c>
      <c r="C38" s="12" t="s">
        <v>9</v>
      </c>
      <c r="D38" s="12" t="s">
        <v>103</v>
      </c>
      <c r="E38" s="12" t="s">
        <v>104</v>
      </c>
      <c r="F38" s="25" t="s">
        <v>105</v>
      </c>
      <c r="G38" s="15">
        <v>51853247</v>
      </c>
      <c r="H38" s="12" t="s">
        <v>54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16">
        <v>44805</v>
      </c>
      <c r="C39" s="17" t="s">
        <v>9</v>
      </c>
      <c r="D39" s="17" t="s">
        <v>106</v>
      </c>
      <c r="E39" s="23" t="s">
        <v>107</v>
      </c>
      <c r="F39" s="22" t="s">
        <v>30</v>
      </c>
      <c r="G39" s="14" t="s">
        <v>31</v>
      </c>
      <c r="H39" s="12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16">
        <v>44645</v>
      </c>
      <c r="C40" s="17" t="s">
        <v>9</v>
      </c>
      <c r="D40" s="17" t="s">
        <v>108</v>
      </c>
      <c r="E40" s="37" t="s">
        <v>109</v>
      </c>
      <c r="F40" s="22" t="s">
        <v>110</v>
      </c>
      <c r="G40" s="22" t="s">
        <v>111</v>
      </c>
      <c r="H40" s="12" t="s">
        <v>112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16">
        <v>42705</v>
      </c>
      <c r="C41" s="17" t="s">
        <v>9</v>
      </c>
      <c r="D41" s="17" t="s">
        <v>113</v>
      </c>
      <c r="E41" s="37" t="s">
        <v>114</v>
      </c>
      <c r="F41" s="22" t="s">
        <v>110</v>
      </c>
      <c r="G41" s="22" t="s">
        <v>111</v>
      </c>
      <c r="H41" s="12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16">
        <v>44708</v>
      </c>
      <c r="C42" s="17" t="s">
        <v>9</v>
      </c>
      <c r="D42" s="17" t="s">
        <v>115</v>
      </c>
      <c r="E42" s="18" t="s">
        <v>116</v>
      </c>
      <c r="F42" s="38" t="s">
        <v>30</v>
      </c>
      <c r="G42" s="14" t="s">
        <v>13</v>
      </c>
      <c r="H42" s="12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16">
        <v>44564</v>
      </c>
      <c r="C43" s="17" t="s">
        <v>9</v>
      </c>
      <c r="D43" s="17" t="s">
        <v>117</v>
      </c>
      <c r="E43" s="39" t="s">
        <v>118</v>
      </c>
      <c r="F43" s="25" t="s">
        <v>30</v>
      </c>
      <c r="G43" s="14" t="s">
        <v>13</v>
      </c>
      <c r="H43" s="12" t="s">
        <v>119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16">
        <v>44152</v>
      </c>
      <c r="C44" s="17" t="s">
        <v>9</v>
      </c>
      <c r="D44" s="17" t="s">
        <v>40</v>
      </c>
      <c r="E44" s="18" t="s">
        <v>120</v>
      </c>
      <c r="F44" s="19" t="s">
        <v>121</v>
      </c>
      <c r="G44" s="14" t="s">
        <v>122</v>
      </c>
      <c r="H44" s="12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16">
        <v>44319</v>
      </c>
      <c r="C45" s="17" t="s">
        <v>9</v>
      </c>
      <c r="D45" s="17" t="s">
        <v>123</v>
      </c>
      <c r="E45" s="37" t="s">
        <v>124</v>
      </c>
      <c r="F45" s="19" t="s">
        <v>125</v>
      </c>
      <c r="G45" s="14"/>
      <c r="H45" s="12" t="s">
        <v>126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16">
        <v>44775</v>
      </c>
      <c r="C46" s="17" t="s">
        <v>9</v>
      </c>
      <c r="D46" s="17" t="s">
        <v>123</v>
      </c>
      <c r="E46" s="37" t="s">
        <v>127</v>
      </c>
      <c r="F46" s="19" t="s">
        <v>128</v>
      </c>
      <c r="G46" s="14"/>
      <c r="H46" s="12" t="s">
        <v>126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11">
        <v>44420</v>
      </c>
      <c r="C47" s="12" t="s">
        <v>9</v>
      </c>
      <c r="D47" s="12" t="s">
        <v>44</v>
      </c>
      <c r="E47" s="12" t="s">
        <v>129</v>
      </c>
      <c r="F47" s="25" t="s">
        <v>130</v>
      </c>
      <c r="G47" s="15" t="s">
        <v>13</v>
      </c>
      <c r="H47" s="25" t="s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11">
        <v>44610</v>
      </c>
      <c r="C48" s="12" t="s">
        <v>9</v>
      </c>
      <c r="D48" s="12" t="s">
        <v>131</v>
      </c>
      <c r="E48" s="12" t="s">
        <v>132</v>
      </c>
      <c r="F48" s="25" t="s">
        <v>30</v>
      </c>
      <c r="G48" s="15" t="s">
        <v>133</v>
      </c>
      <c r="H48" s="12" t="s">
        <v>134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40">
        <v>44640</v>
      </c>
      <c r="C49" s="41" t="s">
        <v>9</v>
      </c>
      <c r="D49" s="41" t="s">
        <v>135</v>
      </c>
      <c r="E49" s="18" t="s">
        <v>136</v>
      </c>
      <c r="F49" s="19" t="s">
        <v>137</v>
      </c>
      <c r="G49" s="19" t="s">
        <v>138</v>
      </c>
      <c r="H49" s="42" t="s">
        <v>139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11">
        <v>44620</v>
      </c>
      <c r="C50" s="12" t="s">
        <v>9</v>
      </c>
      <c r="D50" s="12" t="s">
        <v>140</v>
      </c>
      <c r="E50" s="20" t="s">
        <v>141</v>
      </c>
      <c r="F50" s="25" t="s">
        <v>87</v>
      </c>
      <c r="G50" s="15" t="s">
        <v>142</v>
      </c>
      <c r="H50" s="12" t="s">
        <v>143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16">
        <v>44567</v>
      </c>
      <c r="C51" s="17" t="s">
        <v>9</v>
      </c>
      <c r="D51" s="17" t="s">
        <v>144</v>
      </c>
      <c r="E51" s="18" t="s">
        <v>145</v>
      </c>
      <c r="F51" s="19"/>
      <c r="G51" s="14"/>
      <c r="H51" s="12" t="s">
        <v>146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16">
        <v>44753</v>
      </c>
      <c r="C52" s="17" t="s">
        <v>9</v>
      </c>
      <c r="D52" s="17" t="s">
        <v>147</v>
      </c>
      <c r="E52" s="18" t="s">
        <v>148</v>
      </c>
      <c r="F52" s="22" t="s">
        <v>34</v>
      </c>
      <c r="G52" s="14" t="s">
        <v>31</v>
      </c>
      <c r="H52" s="12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16">
        <v>44753</v>
      </c>
      <c r="C53" s="17" t="s">
        <v>9</v>
      </c>
      <c r="D53" s="17" t="s">
        <v>155</v>
      </c>
      <c r="E53" s="18"/>
      <c r="F53" s="22" t="s">
        <v>34</v>
      </c>
      <c r="G53" s="14" t="s">
        <v>35</v>
      </c>
      <c r="H53" s="1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16">
        <v>44652</v>
      </c>
      <c r="C54" s="17" t="s">
        <v>9</v>
      </c>
      <c r="D54" s="17" t="s">
        <v>156</v>
      </c>
      <c r="E54" s="18" t="s">
        <v>157</v>
      </c>
      <c r="F54" s="22" t="s">
        <v>30</v>
      </c>
      <c r="G54" s="14" t="s">
        <v>158</v>
      </c>
      <c r="H54" s="12" t="s">
        <v>159</v>
      </c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11">
        <v>44610</v>
      </c>
      <c r="C55" s="12" t="s">
        <v>9</v>
      </c>
      <c r="D55" s="12" t="s">
        <v>160</v>
      </c>
      <c r="E55" s="12" t="s">
        <v>161</v>
      </c>
      <c r="F55" s="25" t="s">
        <v>162</v>
      </c>
      <c r="G55" s="15" t="s">
        <v>163</v>
      </c>
      <c r="H55" s="12" t="s">
        <v>164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11">
        <v>44869</v>
      </c>
      <c r="C56" s="12" t="s">
        <v>9</v>
      </c>
      <c r="D56" s="12" t="s">
        <v>165</v>
      </c>
      <c r="E56" s="12" t="s">
        <v>166</v>
      </c>
      <c r="F56" s="22" t="s">
        <v>167</v>
      </c>
      <c r="G56" s="15"/>
      <c r="H56" s="12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16">
        <v>44581</v>
      </c>
      <c r="C57" s="17" t="s">
        <v>64</v>
      </c>
      <c r="D57" s="17" t="s">
        <v>168</v>
      </c>
      <c r="E57" s="18"/>
      <c r="F57" s="19" t="s">
        <v>169</v>
      </c>
      <c r="G57" s="22" t="s">
        <v>170</v>
      </c>
      <c r="H57" s="12" t="s">
        <v>171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16">
        <v>44640</v>
      </c>
      <c r="C58" s="17" t="s">
        <v>64</v>
      </c>
      <c r="D58" s="17" t="s">
        <v>65</v>
      </c>
      <c r="E58" s="18" t="s">
        <v>66</v>
      </c>
      <c r="F58" s="22" t="s">
        <v>172</v>
      </c>
      <c r="G58" s="14" t="s">
        <v>158</v>
      </c>
      <c r="H58" s="12" t="s">
        <v>173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16">
        <v>44563</v>
      </c>
      <c r="C59" s="17" t="s">
        <v>64</v>
      </c>
      <c r="D59" s="17" t="s">
        <v>78</v>
      </c>
      <c r="E59" s="18" t="s">
        <v>174</v>
      </c>
      <c r="F59" s="19" t="s">
        <v>175</v>
      </c>
      <c r="G59" s="14" t="s">
        <v>133</v>
      </c>
      <c r="H59" s="43" t="s">
        <v>176</v>
      </c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16">
        <v>44581</v>
      </c>
      <c r="C60" s="17" t="s">
        <v>64</v>
      </c>
      <c r="D60" s="17" t="s">
        <v>78</v>
      </c>
      <c r="E60" s="18" t="s">
        <v>177</v>
      </c>
      <c r="F60" s="19" t="s">
        <v>178</v>
      </c>
      <c r="G60" s="14" t="s">
        <v>133</v>
      </c>
      <c r="H60" s="1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16">
        <v>44816</v>
      </c>
      <c r="C61" s="17" t="s">
        <v>64</v>
      </c>
      <c r="D61" s="17" t="s">
        <v>78</v>
      </c>
      <c r="E61" s="18" t="s">
        <v>179</v>
      </c>
      <c r="F61" s="18" t="s">
        <v>175</v>
      </c>
      <c r="G61" s="44" t="s">
        <v>180</v>
      </c>
      <c r="H61" s="45" t="s">
        <v>181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16">
        <v>44874</v>
      </c>
      <c r="C62" s="17" t="s">
        <v>64</v>
      </c>
      <c r="D62" s="17" t="s">
        <v>78</v>
      </c>
      <c r="E62" s="18" t="s">
        <v>182</v>
      </c>
      <c r="F62" s="46" t="s">
        <v>183</v>
      </c>
      <c r="G62" s="14" t="s">
        <v>180</v>
      </c>
      <c r="H62" s="45" t="s">
        <v>184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47">
        <v>44581</v>
      </c>
      <c r="C63" s="48" t="s">
        <v>64</v>
      </c>
      <c r="D63" s="48" t="s">
        <v>185</v>
      </c>
      <c r="E63" s="49" t="s">
        <v>186</v>
      </c>
      <c r="F63" s="50" t="s">
        <v>187</v>
      </c>
      <c r="G63" s="51" t="s">
        <v>188</v>
      </c>
      <c r="H63" s="52" t="s">
        <v>189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16">
        <v>44581</v>
      </c>
      <c r="C64" s="17" t="s">
        <v>64</v>
      </c>
      <c r="D64" s="17" t="s">
        <v>190</v>
      </c>
      <c r="E64" s="18" t="s">
        <v>191</v>
      </c>
      <c r="F64" s="19" t="s">
        <v>192</v>
      </c>
      <c r="G64" s="14" t="s">
        <v>193</v>
      </c>
      <c r="H64" s="12" t="s">
        <v>194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16">
        <v>44581</v>
      </c>
      <c r="C65" s="17" t="s">
        <v>64</v>
      </c>
      <c r="D65" s="17" t="s">
        <v>190</v>
      </c>
      <c r="E65" s="18" t="s">
        <v>191</v>
      </c>
      <c r="F65" s="19" t="s">
        <v>195</v>
      </c>
      <c r="G65" s="14" t="s">
        <v>133</v>
      </c>
      <c r="H65" s="12" t="s">
        <v>196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16">
        <v>44329</v>
      </c>
      <c r="C66" s="17" t="s">
        <v>64</v>
      </c>
      <c r="D66" s="17" t="s">
        <v>197</v>
      </c>
      <c r="E66" s="17" t="s">
        <v>198</v>
      </c>
      <c r="F66" s="19" t="s">
        <v>199</v>
      </c>
      <c r="G66" s="14" t="s">
        <v>133</v>
      </c>
      <c r="H66" s="12" t="s">
        <v>200</v>
      </c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16">
        <v>44511</v>
      </c>
      <c r="C67" s="17" t="s">
        <v>64</v>
      </c>
      <c r="D67" s="17" t="s">
        <v>201</v>
      </c>
      <c r="E67" s="18" t="s">
        <v>202</v>
      </c>
      <c r="F67" s="25" t="s">
        <v>172</v>
      </c>
      <c r="G67" s="14" t="s">
        <v>158</v>
      </c>
      <c r="H67" s="45" t="s">
        <v>203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16">
        <v>44606</v>
      </c>
      <c r="C68" s="17" t="s">
        <v>64</v>
      </c>
      <c r="D68" s="17" t="s">
        <v>204</v>
      </c>
      <c r="E68" s="18" t="s">
        <v>205</v>
      </c>
      <c r="F68" s="19" t="s">
        <v>206</v>
      </c>
      <c r="G68" s="14" t="s">
        <v>158</v>
      </c>
      <c r="H68" s="12" t="s">
        <v>207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16">
        <v>44661</v>
      </c>
      <c r="C69" s="17" t="s">
        <v>64</v>
      </c>
      <c r="D69" s="17" t="s">
        <v>208</v>
      </c>
      <c r="E69" s="18" t="s">
        <v>209</v>
      </c>
      <c r="F69" s="19" t="s">
        <v>210</v>
      </c>
      <c r="G69" s="14" t="s">
        <v>158</v>
      </c>
      <c r="H69" s="12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16">
        <v>44139</v>
      </c>
      <c r="C70" s="17" t="s">
        <v>64</v>
      </c>
      <c r="D70" s="17" t="s">
        <v>208</v>
      </c>
      <c r="E70" s="18" t="s">
        <v>211</v>
      </c>
      <c r="F70" s="19" t="s">
        <v>212</v>
      </c>
      <c r="G70" s="14" t="s">
        <v>213</v>
      </c>
      <c r="H70" s="12" t="s">
        <v>214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16">
        <v>44139</v>
      </c>
      <c r="C71" s="17" t="s">
        <v>64</v>
      </c>
      <c r="D71" s="17" t="s">
        <v>208</v>
      </c>
      <c r="E71" s="12" t="s">
        <v>215</v>
      </c>
      <c r="F71" s="53" t="s">
        <v>216</v>
      </c>
      <c r="G71" s="14" t="s">
        <v>217</v>
      </c>
      <c r="H71" s="1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16">
        <v>44139</v>
      </c>
      <c r="C72" s="17" t="s">
        <v>64</v>
      </c>
      <c r="D72" s="17" t="s">
        <v>208</v>
      </c>
      <c r="E72" s="12" t="s">
        <v>218</v>
      </c>
      <c r="F72" s="53" t="s">
        <v>219</v>
      </c>
      <c r="G72" s="14" t="s">
        <v>217</v>
      </c>
      <c r="H72" s="1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16">
        <v>44369</v>
      </c>
      <c r="C73" s="17" t="s">
        <v>64</v>
      </c>
      <c r="D73" s="17" t="s">
        <v>220</v>
      </c>
      <c r="E73" s="18" t="s">
        <v>221</v>
      </c>
      <c r="F73" s="54" t="s">
        <v>222</v>
      </c>
      <c r="G73" s="55" t="s">
        <v>223</v>
      </c>
      <c r="H73" s="12" t="s">
        <v>224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16">
        <v>44329</v>
      </c>
      <c r="C74" s="17" t="s">
        <v>64</v>
      </c>
      <c r="D74" s="17" t="s">
        <v>225</v>
      </c>
      <c r="E74" s="56" t="s">
        <v>226</v>
      </c>
      <c r="F74" s="19" t="s">
        <v>227</v>
      </c>
      <c r="G74" s="14" t="s">
        <v>228</v>
      </c>
      <c r="H74" s="12" t="s">
        <v>229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16">
        <v>44329</v>
      </c>
      <c r="C75" s="17" t="s">
        <v>64</v>
      </c>
      <c r="D75" s="17" t="s">
        <v>230</v>
      </c>
      <c r="E75" s="18" t="s">
        <v>231</v>
      </c>
      <c r="F75" s="19" t="s">
        <v>227</v>
      </c>
      <c r="G75" s="14" t="s">
        <v>228</v>
      </c>
      <c r="H75" s="12" t="s">
        <v>232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57">
        <v>44652</v>
      </c>
      <c r="C76" s="58" t="s">
        <v>64</v>
      </c>
      <c r="D76" s="58" t="s">
        <v>233</v>
      </c>
      <c r="E76" s="59" t="s">
        <v>234</v>
      </c>
      <c r="F76" s="60" t="s">
        <v>100</v>
      </c>
      <c r="G76" s="61" t="s">
        <v>223</v>
      </c>
      <c r="H76" s="62" t="s">
        <v>208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63" t="s">
        <v>235</v>
      </c>
      <c r="C77" s="64"/>
      <c r="D77" s="64"/>
      <c r="E77" s="65"/>
      <c r="F77" s="19"/>
      <c r="G77" s="14"/>
      <c r="H77" s="1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66">
        <v>44603</v>
      </c>
      <c r="C78" s="67" t="s">
        <v>9</v>
      </c>
      <c r="D78" s="67" t="s">
        <v>10</v>
      </c>
      <c r="E78" s="13" t="s">
        <v>11</v>
      </c>
      <c r="F78" s="14" t="s">
        <v>12</v>
      </c>
      <c r="G78" s="15" t="s">
        <v>13</v>
      </c>
      <c r="H78" s="12" t="s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66">
        <v>44537</v>
      </c>
      <c r="C79" s="67" t="s">
        <v>9</v>
      </c>
      <c r="D79" s="67" t="s">
        <v>93</v>
      </c>
      <c r="E79" s="20" t="s">
        <v>94</v>
      </c>
      <c r="F79" s="14" t="s">
        <v>95</v>
      </c>
      <c r="G79" s="15" t="s">
        <v>35</v>
      </c>
      <c r="H79" s="34">
        <v>475869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66">
        <v>44537</v>
      </c>
      <c r="C80" s="67" t="s">
        <v>9</v>
      </c>
      <c r="D80" s="67" t="s">
        <v>93</v>
      </c>
      <c r="E80" s="20" t="s">
        <v>96</v>
      </c>
      <c r="F80" s="14" t="s">
        <v>97</v>
      </c>
      <c r="G80" s="15" t="s">
        <v>35</v>
      </c>
      <c r="H80" s="12" t="s">
        <v>98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66">
        <v>44620</v>
      </c>
      <c r="C81" s="67" t="s">
        <v>9</v>
      </c>
      <c r="D81" s="67" t="s">
        <v>103</v>
      </c>
      <c r="E81" s="12" t="s">
        <v>104</v>
      </c>
      <c r="F81" s="25" t="s">
        <v>105</v>
      </c>
      <c r="G81" s="15">
        <v>51853247</v>
      </c>
      <c r="H81" s="12" t="s">
        <v>54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68">
        <v>44564</v>
      </c>
      <c r="C82" s="64" t="s">
        <v>9</v>
      </c>
      <c r="D82" s="64" t="s">
        <v>117</v>
      </c>
      <c r="E82" s="39" t="s">
        <v>118</v>
      </c>
      <c r="F82" s="25" t="s">
        <v>30</v>
      </c>
      <c r="G82" s="14" t="s">
        <v>13</v>
      </c>
      <c r="H82" s="12" t="s">
        <v>119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68">
        <v>44152</v>
      </c>
      <c r="C83" s="64" t="s">
        <v>9</v>
      </c>
      <c r="D83" s="64" t="s">
        <v>40</v>
      </c>
      <c r="E83" s="18" t="s">
        <v>120</v>
      </c>
      <c r="F83" s="19" t="s">
        <v>121</v>
      </c>
      <c r="G83" s="14" t="s">
        <v>122</v>
      </c>
      <c r="H83" s="1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68">
        <v>44154</v>
      </c>
      <c r="C84" s="64" t="s">
        <v>9</v>
      </c>
      <c r="D84" s="64" t="s">
        <v>40</v>
      </c>
      <c r="E84" s="17" t="s">
        <v>41</v>
      </c>
      <c r="F84" s="19" t="s">
        <v>30</v>
      </c>
      <c r="G84" s="14" t="s">
        <v>42</v>
      </c>
      <c r="H84" s="12" t="s">
        <v>43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66">
        <v>44610</v>
      </c>
      <c r="C85" s="67" t="s">
        <v>9</v>
      </c>
      <c r="D85" s="67" t="s">
        <v>44</v>
      </c>
      <c r="E85" s="12" t="s">
        <v>236</v>
      </c>
      <c r="F85" s="25" t="s">
        <v>22</v>
      </c>
      <c r="G85" s="15" t="s">
        <v>13</v>
      </c>
      <c r="H85" s="25" t="s">
        <v>46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66">
        <v>44420</v>
      </c>
      <c r="C86" s="67" t="s">
        <v>9</v>
      </c>
      <c r="D86" s="67" t="s">
        <v>44</v>
      </c>
      <c r="E86" s="12" t="s">
        <v>129</v>
      </c>
      <c r="F86" s="25" t="s">
        <v>130</v>
      </c>
      <c r="G86" s="15" t="s">
        <v>13</v>
      </c>
      <c r="H86" s="25" t="s">
        <v>23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66">
        <v>44610</v>
      </c>
      <c r="C87" s="67" t="s">
        <v>9</v>
      </c>
      <c r="D87" s="67" t="s">
        <v>131</v>
      </c>
      <c r="E87" s="12" t="s">
        <v>132</v>
      </c>
      <c r="F87" s="25" t="s">
        <v>30</v>
      </c>
      <c r="G87" s="15" t="s">
        <v>133</v>
      </c>
      <c r="H87" s="12" t="s">
        <v>134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69">
        <v>44640</v>
      </c>
      <c r="C88" s="70" t="s">
        <v>9</v>
      </c>
      <c r="D88" s="70" t="s">
        <v>135</v>
      </c>
      <c r="E88" s="18" t="s">
        <v>136</v>
      </c>
      <c r="F88" s="19" t="s">
        <v>137</v>
      </c>
      <c r="G88" s="19" t="s">
        <v>138</v>
      </c>
      <c r="H88" s="42" t="s">
        <v>139</v>
      </c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66">
        <v>44620</v>
      </c>
      <c r="C89" s="67" t="s">
        <v>9</v>
      </c>
      <c r="D89" s="67" t="s">
        <v>140</v>
      </c>
      <c r="E89" s="20" t="s">
        <v>141</v>
      </c>
      <c r="F89" s="25" t="s">
        <v>87</v>
      </c>
      <c r="G89" s="15" t="s">
        <v>142</v>
      </c>
      <c r="H89" s="12" t="s">
        <v>143</v>
      </c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68">
        <v>44567</v>
      </c>
      <c r="C90" s="64" t="s">
        <v>9</v>
      </c>
      <c r="D90" s="64" t="s">
        <v>144</v>
      </c>
      <c r="E90" s="18" t="s">
        <v>145</v>
      </c>
      <c r="F90" s="19"/>
      <c r="G90" s="14"/>
      <c r="H90" s="12" t="s">
        <v>146</v>
      </c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66">
        <v>44634</v>
      </c>
      <c r="C91" s="67" t="s">
        <v>9</v>
      </c>
      <c r="D91" s="67" t="s">
        <v>20</v>
      </c>
      <c r="E91" s="20" t="s">
        <v>21</v>
      </c>
      <c r="F91" s="14" t="s">
        <v>22</v>
      </c>
      <c r="G91" s="15" t="s">
        <v>13</v>
      </c>
      <c r="H91" s="12" t="s">
        <v>23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68">
        <v>44573</v>
      </c>
      <c r="C92" s="64" t="s">
        <v>9</v>
      </c>
      <c r="D92" s="64" t="s">
        <v>47</v>
      </c>
      <c r="E92" s="18" t="s">
        <v>48</v>
      </c>
      <c r="F92" s="19"/>
      <c r="G92" s="14" t="s">
        <v>49</v>
      </c>
      <c r="H92" s="12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66">
        <v>44566</v>
      </c>
      <c r="C93" s="67" t="s">
        <v>9</v>
      </c>
      <c r="D93" s="67" t="s">
        <v>50</v>
      </c>
      <c r="E93" s="20" t="s">
        <v>237</v>
      </c>
      <c r="F93" s="25" t="s">
        <v>39</v>
      </c>
      <c r="G93" s="15" t="s">
        <v>13</v>
      </c>
      <c r="H93" s="12" t="s">
        <v>52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66">
        <v>44566</v>
      </c>
      <c r="C94" s="67" t="s">
        <v>9</v>
      </c>
      <c r="D94" s="67" t="s">
        <v>50</v>
      </c>
      <c r="E94" s="20" t="s">
        <v>237</v>
      </c>
      <c r="F94" s="25" t="s">
        <v>39</v>
      </c>
      <c r="G94" s="15" t="s">
        <v>13</v>
      </c>
      <c r="H94" s="12" t="s">
        <v>53</v>
      </c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66">
        <v>44564</v>
      </c>
      <c r="C95" s="67" t="s">
        <v>9</v>
      </c>
      <c r="D95" s="67" t="s">
        <v>54</v>
      </c>
      <c r="E95" s="20" t="s">
        <v>55</v>
      </c>
      <c r="F95" s="14" t="s">
        <v>56</v>
      </c>
      <c r="G95" s="15" t="s">
        <v>13</v>
      </c>
      <c r="H95" s="1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66">
        <v>44671</v>
      </c>
      <c r="C96" s="67" t="s">
        <v>9</v>
      </c>
      <c r="D96" s="67" t="s">
        <v>57</v>
      </c>
      <c r="E96" s="20" t="s">
        <v>58</v>
      </c>
      <c r="F96" s="14" t="s">
        <v>59</v>
      </c>
      <c r="G96" s="15">
        <v>6095</v>
      </c>
      <c r="H96" s="12" t="s">
        <v>60</v>
      </c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68">
        <v>44652</v>
      </c>
      <c r="C97" s="64" t="s">
        <v>9</v>
      </c>
      <c r="D97" s="64" t="s">
        <v>156</v>
      </c>
      <c r="E97" s="18" t="s">
        <v>157</v>
      </c>
      <c r="F97" s="22" t="s">
        <v>30</v>
      </c>
      <c r="G97" s="14" t="s">
        <v>158</v>
      </c>
      <c r="H97" s="12" t="s">
        <v>159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66">
        <v>44610</v>
      </c>
      <c r="C98" s="67" t="s">
        <v>9</v>
      </c>
      <c r="D98" s="67" t="s">
        <v>160</v>
      </c>
      <c r="E98" s="12" t="s">
        <v>161</v>
      </c>
      <c r="F98" s="25" t="s">
        <v>162</v>
      </c>
      <c r="G98" s="15" t="s">
        <v>163</v>
      </c>
      <c r="H98" s="12" t="s">
        <v>164</v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1"/>
      <c r="B99" s="11"/>
      <c r="C99" s="12" t="s">
        <v>90</v>
      </c>
      <c r="D99" s="12" t="s">
        <v>238</v>
      </c>
      <c r="E99" s="12"/>
      <c r="F99" s="25" t="s">
        <v>239</v>
      </c>
      <c r="G99" s="15"/>
      <c r="H99" s="12" t="s">
        <v>240</v>
      </c>
      <c r="I99" s="1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1"/>
      <c r="B100" s="11"/>
      <c r="C100" s="12" t="s">
        <v>78</v>
      </c>
      <c r="D100" s="12" t="s">
        <v>241</v>
      </c>
      <c r="E100" s="12" t="s">
        <v>242</v>
      </c>
      <c r="F100" s="15" t="s">
        <v>243</v>
      </c>
      <c r="G100" s="15" t="s">
        <v>133</v>
      </c>
      <c r="H100" s="12"/>
      <c r="I100" s="1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1"/>
      <c r="B101" s="11">
        <v>44300</v>
      </c>
      <c r="C101" s="12" t="s">
        <v>78</v>
      </c>
      <c r="D101" s="12" t="s">
        <v>244</v>
      </c>
      <c r="E101" s="12" t="s">
        <v>245</v>
      </c>
      <c r="F101" s="15" t="s">
        <v>246</v>
      </c>
      <c r="G101" s="15" t="s">
        <v>247</v>
      </c>
      <c r="H101" s="12"/>
      <c r="I101" s="1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1"/>
      <c r="B102" s="11"/>
      <c r="C102" s="12" t="s">
        <v>78</v>
      </c>
      <c r="D102" s="12" t="s">
        <v>248</v>
      </c>
      <c r="E102" s="12" t="s">
        <v>245</v>
      </c>
      <c r="F102" s="15" t="s">
        <v>249</v>
      </c>
      <c r="G102" s="15" t="s">
        <v>133</v>
      </c>
      <c r="H102" s="12"/>
      <c r="I102" s="1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1"/>
      <c r="B103" s="11">
        <v>44307</v>
      </c>
      <c r="C103" s="12" t="s">
        <v>78</v>
      </c>
      <c r="D103" s="12" t="s">
        <v>250</v>
      </c>
      <c r="E103" s="71" t="s">
        <v>251</v>
      </c>
      <c r="F103" s="15" t="s">
        <v>252</v>
      </c>
      <c r="G103" s="14" t="s">
        <v>180</v>
      </c>
      <c r="H103" s="12" t="s">
        <v>253</v>
      </c>
      <c r="I103" s="1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1"/>
      <c r="B104" s="72">
        <v>44309</v>
      </c>
      <c r="C104" s="41" t="s">
        <v>78</v>
      </c>
      <c r="D104" s="41" t="s">
        <v>254</v>
      </c>
      <c r="E104" s="19" t="s">
        <v>255</v>
      </c>
      <c r="F104" s="14" t="s">
        <v>256</v>
      </c>
      <c r="G104" s="14" t="s">
        <v>180</v>
      </c>
      <c r="H104" s="42" t="s">
        <v>257</v>
      </c>
      <c r="I104" s="1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1"/>
      <c r="B105" s="11"/>
      <c r="C105" s="12" t="s">
        <v>258</v>
      </c>
      <c r="D105" s="12" t="s">
        <v>259</v>
      </c>
      <c r="E105" s="37" t="s">
        <v>260</v>
      </c>
      <c r="F105" s="14" t="s">
        <v>261</v>
      </c>
      <c r="G105" s="15" t="s">
        <v>153</v>
      </c>
      <c r="H105" s="34" t="s">
        <v>262</v>
      </c>
      <c r="I105" s="1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1"/>
      <c r="B106" s="11"/>
      <c r="C106" s="12" t="s">
        <v>258</v>
      </c>
      <c r="D106" s="12" t="s">
        <v>259</v>
      </c>
      <c r="E106" s="37" t="s">
        <v>260</v>
      </c>
      <c r="F106" s="14" t="s">
        <v>26</v>
      </c>
      <c r="G106" s="15" t="s">
        <v>31</v>
      </c>
      <c r="H106" s="34" t="s">
        <v>263</v>
      </c>
      <c r="I106" s="1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1"/>
      <c r="B107" s="11"/>
      <c r="C107" s="12" t="s">
        <v>264</v>
      </c>
      <c r="D107" s="12" t="s">
        <v>265</v>
      </c>
      <c r="E107" s="12" t="s">
        <v>266</v>
      </c>
      <c r="F107" s="25" t="s">
        <v>30</v>
      </c>
      <c r="G107" s="15"/>
      <c r="H107" s="12" t="s">
        <v>267</v>
      </c>
      <c r="I107" s="1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1"/>
      <c r="B108" s="11"/>
      <c r="C108" s="67" t="s">
        <v>268</v>
      </c>
      <c r="D108" s="12" t="s">
        <v>269</v>
      </c>
      <c r="E108" s="12" t="s">
        <v>270</v>
      </c>
      <c r="F108" s="25" t="s">
        <v>271</v>
      </c>
      <c r="G108" s="15">
        <v>4578</v>
      </c>
      <c r="H108" s="12"/>
      <c r="I108" s="1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1"/>
      <c r="B109" s="11">
        <v>44188</v>
      </c>
      <c r="C109" s="64" t="s">
        <v>32</v>
      </c>
      <c r="D109" s="45" t="s">
        <v>272</v>
      </c>
      <c r="E109" s="25" t="s">
        <v>273</v>
      </c>
      <c r="F109" s="14" t="s">
        <v>274</v>
      </c>
      <c r="G109" s="14" t="s">
        <v>193</v>
      </c>
      <c r="H109" s="73" t="s">
        <v>275</v>
      </c>
      <c r="I109" s="1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1"/>
      <c r="B110" s="11">
        <v>44295</v>
      </c>
      <c r="C110" s="74" t="s">
        <v>276</v>
      </c>
      <c r="D110" s="75" t="s">
        <v>277</v>
      </c>
      <c r="E110" s="76" t="s">
        <v>278</v>
      </c>
      <c r="F110" s="77" t="s">
        <v>172</v>
      </c>
      <c r="G110" s="16" t="s">
        <v>101</v>
      </c>
      <c r="H110" s="12" t="s">
        <v>279</v>
      </c>
      <c r="I110" s="1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1"/>
      <c r="B111" s="11">
        <v>44295</v>
      </c>
      <c r="C111" s="74" t="s">
        <v>32</v>
      </c>
      <c r="D111" s="75" t="s">
        <v>280</v>
      </c>
      <c r="E111" s="76" t="s">
        <v>281</v>
      </c>
      <c r="F111" s="78" t="s">
        <v>282</v>
      </c>
      <c r="G111" s="16" t="s">
        <v>283</v>
      </c>
      <c r="H111" s="45" t="s">
        <v>284</v>
      </c>
      <c r="I111" s="1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1"/>
      <c r="B112" s="16">
        <v>44469</v>
      </c>
      <c r="C112" s="17" t="s">
        <v>285</v>
      </c>
      <c r="D112" s="17" t="s">
        <v>286</v>
      </c>
      <c r="E112" s="18" t="s">
        <v>287</v>
      </c>
      <c r="F112" s="25" t="s">
        <v>172</v>
      </c>
      <c r="G112" s="14" t="s">
        <v>133</v>
      </c>
      <c r="H112" s="12" t="s">
        <v>288</v>
      </c>
      <c r="I112" s="1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11"/>
      <c r="C113" s="12" t="s">
        <v>289</v>
      </c>
      <c r="D113" s="12" t="s">
        <v>290</v>
      </c>
      <c r="E113" s="12"/>
      <c r="F113" s="25"/>
      <c r="G113" s="15"/>
      <c r="H113" s="12" t="s">
        <v>291</v>
      </c>
      <c r="I113" s="1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11"/>
      <c r="C114" s="12" t="s">
        <v>289</v>
      </c>
      <c r="D114" s="12" t="s">
        <v>290</v>
      </c>
      <c r="E114" s="12"/>
      <c r="F114" s="25"/>
      <c r="G114" s="15"/>
      <c r="H114" s="12" t="s">
        <v>292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11"/>
      <c r="C115" s="12" t="s">
        <v>289</v>
      </c>
      <c r="D115" s="12"/>
      <c r="E115" s="12"/>
      <c r="F115" s="25" t="s">
        <v>30</v>
      </c>
      <c r="G115" s="15" t="s">
        <v>42</v>
      </c>
      <c r="H115" s="12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11"/>
      <c r="C116" s="12" t="s">
        <v>293</v>
      </c>
      <c r="D116" s="12" t="s">
        <v>294</v>
      </c>
      <c r="E116" s="20" t="s">
        <v>295</v>
      </c>
      <c r="F116" s="25" t="s">
        <v>34</v>
      </c>
      <c r="G116" s="15" t="s">
        <v>13</v>
      </c>
      <c r="H116" s="12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11"/>
      <c r="C117" s="12" t="s">
        <v>296</v>
      </c>
      <c r="D117" s="12" t="s">
        <v>297</v>
      </c>
      <c r="E117" s="12" t="s">
        <v>298</v>
      </c>
      <c r="F117" s="22" t="s">
        <v>299</v>
      </c>
      <c r="G117" s="15" t="s">
        <v>300</v>
      </c>
      <c r="H117" s="12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11"/>
      <c r="C118" s="12" t="s">
        <v>301</v>
      </c>
      <c r="D118" s="12" t="s">
        <v>117</v>
      </c>
      <c r="E118" s="20" t="s">
        <v>118</v>
      </c>
      <c r="F118" s="25" t="s">
        <v>30</v>
      </c>
      <c r="G118" s="14" t="s">
        <v>13</v>
      </c>
      <c r="H118" s="1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11">
        <v>44305</v>
      </c>
      <c r="C119" s="41" t="s">
        <v>302</v>
      </c>
      <c r="D119" s="12" t="s">
        <v>303</v>
      </c>
      <c r="E119" s="12" t="s">
        <v>304</v>
      </c>
      <c r="F119" s="15" t="s">
        <v>137</v>
      </c>
      <c r="G119" s="15" t="s">
        <v>101</v>
      </c>
      <c r="H119" s="18" t="s">
        <v>305</v>
      </c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72">
        <v>44105</v>
      </c>
      <c r="C120" s="41" t="s">
        <v>302</v>
      </c>
      <c r="D120" s="18" t="s">
        <v>305</v>
      </c>
      <c r="E120" s="18" t="s">
        <v>306</v>
      </c>
      <c r="F120" s="19" t="s">
        <v>175</v>
      </c>
      <c r="G120" s="14" t="s">
        <v>180</v>
      </c>
      <c r="H120" s="18" t="s">
        <v>305</v>
      </c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16">
        <v>44354</v>
      </c>
      <c r="C121" s="17" t="s">
        <v>302</v>
      </c>
      <c r="D121" s="17" t="s">
        <v>305</v>
      </c>
      <c r="E121" s="17" t="s">
        <v>307</v>
      </c>
      <c r="F121" s="19" t="s">
        <v>227</v>
      </c>
      <c r="G121" s="14" t="s">
        <v>228</v>
      </c>
      <c r="H121" s="18" t="s">
        <v>305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72">
        <v>43945</v>
      </c>
      <c r="C122" s="41" t="s">
        <v>302</v>
      </c>
      <c r="D122" s="41" t="s">
        <v>308</v>
      </c>
      <c r="E122" s="18" t="s">
        <v>309</v>
      </c>
      <c r="F122" s="19" t="s">
        <v>310</v>
      </c>
      <c r="G122" s="19" t="s">
        <v>170</v>
      </c>
      <c r="H122" s="18" t="s">
        <v>305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11"/>
      <c r="C123" s="67" t="s">
        <v>276</v>
      </c>
      <c r="D123" s="12" t="s">
        <v>311</v>
      </c>
      <c r="E123" s="20" t="s">
        <v>273</v>
      </c>
      <c r="F123" s="25" t="s">
        <v>30</v>
      </c>
      <c r="G123" s="15" t="s">
        <v>13</v>
      </c>
      <c r="H123" s="12" t="s">
        <v>312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11"/>
      <c r="C124" s="12" t="s">
        <v>313</v>
      </c>
      <c r="D124" s="12" t="s">
        <v>314</v>
      </c>
      <c r="E124" s="12"/>
      <c r="F124" s="25"/>
      <c r="G124" s="15"/>
      <c r="H124" s="12" t="s">
        <v>291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11"/>
      <c r="C125" s="67" t="s">
        <v>276</v>
      </c>
      <c r="D125" s="12" t="s">
        <v>315</v>
      </c>
      <c r="E125" s="12" t="s">
        <v>316</v>
      </c>
      <c r="F125" s="25" t="s">
        <v>34</v>
      </c>
      <c r="G125" s="15" t="s">
        <v>13</v>
      </c>
      <c r="H125" s="12" t="s">
        <v>317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11"/>
      <c r="C126" s="12" t="s">
        <v>318</v>
      </c>
      <c r="D126" s="12" t="s">
        <v>319</v>
      </c>
      <c r="E126" s="20" t="s">
        <v>320</v>
      </c>
      <c r="F126" s="25" t="s">
        <v>87</v>
      </c>
      <c r="G126" s="15" t="s">
        <v>321</v>
      </c>
      <c r="H126" s="12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40">
        <v>44108</v>
      </c>
      <c r="C127" s="70" t="s">
        <v>322</v>
      </c>
      <c r="D127" s="41" t="s">
        <v>323</v>
      </c>
      <c r="E127" s="19" t="s">
        <v>324</v>
      </c>
      <c r="F127" s="14"/>
      <c r="G127" s="14"/>
      <c r="H127" s="42" t="s">
        <v>325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11"/>
      <c r="C128" s="79" t="s">
        <v>77</v>
      </c>
      <c r="D128" s="80" t="s">
        <v>326</v>
      </c>
      <c r="E128" s="80" t="s">
        <v>327</v>
      </c>
      <c r="F128" s="81" t="s">
        <v>328</v>
      </c>
      <c r="G128" s="82" t="s">
        <v>329</v>
      </c>
      <c r="H128" s="83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40">
        <v>44133</v>
      </c>
      <c r="C129" s="70" t="s">
        <v>330</v>
      </c>
      <c r="D129" s="41" t="s">
        <v>254</v>
      </c>
      <c r="E129" s="19" t="s">
        <v>231</v>
      </c>
      <c r="F129" s="19" t="s">
        <v>227</v>
      </c>
      <c r="G129" s="14" t="s">
        <v>228</v>
      </c>
      <c r="H129" s="42" t="s">
        <v>230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11"/>
      <c r="C130" s="12" t="s">
        <v>331</v>
      </c>
      <c r="D130" s="12" t="s">
        <v>332</v>
      </c>
      <c r="E130" s="12"/>
      <c r="F130" s="25" t="s">
        <v>34</v>
      </c>
      <c r="G130" s="15" t="s">
        <v>42</v>
      </c>
      <c r="H130" s="12" t="s">
        <v>333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72">
        <v>44144</v>
      </c>
      <c r="C131" s="41" t="s">
        <v>334</v>
      </c>
      <c r="D131" s="41" t="s">
        <v>335</v>
      </c>
      <c r="E131" s="18" t="s">
        <v>336</v>
      </c>
      <c r="F131" s="84" t="s">
        <v>337</v>
      </c>
      <c r="G131" s="14" t="s">
        <v>122</v>
      </c>
      <c r="H131" s="42" t="s">
        <v>338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11"/>
      <c r="C132" s="12" t="s">
        <v>339</v>
      </c>
      <c r="D132" s="12" t="s">
        <v>340</v>
      </c>
      <c r="E132" s="20" t="s">
        <v>341</v>
      </c>
      <c r="F132" s="25"/>
      <c r="G132" s="15"/>
      <c r="H132" s="12" t="s">
        <v>291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11"/>
      <c r="C133" s="12" t="s">
        <v>342</v>
      </c>
      <c r="D133" s="12" t="s">
        <v>343</v>
      </c>
      <c r="E133" s="20" t="s">
        <v>344</v>
      </c>
      <c r="F133" s="25" t="s">
        <v>39</v>
      </c>
      <c r="G133" s="15" t="s">
        <v>13</v>
      </c>
      <c r="H133" s="12" t="s">
        <v>345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11">
        <v>44313</v>
      </c>
      <c r="C134" s="67" t="s">
        <v>346</v>
      </c>
      <c r="D134" s="12" t="s">
        <v>347</v>
      </c>
      <c r="E134" s="12" t="s">
        <v>348</v>
      </c>
      <c r="F134" s="19">
        <v>1059</v>
      </c>
      <c r="G134" s="15" t="s">
        <v>349</v>
      </c>
      <c r="H134" s="12" t="s">
        <v>350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11">
        <v>44313</v>
      </c>
      <c r="C135" s="67" t="s">
        <v>346</v>
      </c>
      <c r="D135" s="12" t="s">
        <v>351</v>
      </c>
      <c r="E135" s="12" t="s">
        <v>348</v>
      </c>
      <c r="F135" s="19" t="s">
        <v>352</v>
      </c>
      <c r="G135" s="16" t="s">
        <v>353</v>
      </c>
      <c r="H135" s="12" t="s">
        <v>350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40">
        <v>44165</v>
      </c>
      <c r="C136" s="70" t="s">
        <v>208</v>
      </c>
      <c r="D136" s="41" t="s">
        <v>354</v>
      </c>
      <c r="E136" s="85" t="s">
        <v>355</v>
      </c>
      <c r="F136" s="19" t="s">
        <v>210</v>
      </c>
      <c r="G136" s="19" t="s">
        <v>158</v>
      </c>
      <c r="H136" s="42" t="s">
        <v>356</v>
      </c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40">
        <v>44165</v>
      </c>
      <c r="C137" s="70" t="s">
        <v>208</v>
      </c>
      <c r="D137" s="41" t="s">
        <v>354</v>
      </c>
      <c r="E137" s="85" t="s">
        <v>357</v>
      </c>
      <c r="F137" s="19" t="s">
        <v>210</v>
      </c>
      <c r="G137" s="19" t="s">
        <v>158</v>
      </c>
      <c r="H137" s="86" t="s">
        <v>358</v>
      </c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11"/>
      <c r="C138" s="67" t="s">
        <v>208</v>
      </c>
      <c r="D138" s="12" t="s">
        <v>359</v>
      </c>
      <c r="E138" s="12" t="s">
        <v>360</v>
      </c>
      <c r="F138" s="53" t="s">
        <v>347</v>
      </c>
      <c r="G138" s="14" t="s">
        <v>213</v>
      </c>
      <c r="H138" s="12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11"/>
      <c r="C139" s="67" t="s">
        <v>361</v>
      </c>
      <c r="D139" s="43" t="s">
        <v>362</v>
      </c>
      <c r="E139" s="43"/>
      <c r="F139" s="78" t="s">
        <v>212</v>
      </c>
      <c r="G139" s="16" t="s">
        <v>363</v>
      </c>
      <c r="H139" s="43" t="s">
        <v>364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11"/>
      <c r="C140" s="67" t="s">
        <v>361</v>
      </c>
      <c r="D140" s="43" t="s">
        <v>362</v>
      </c>
      <c r="E140" s="43"/>
      <c r="F140" s="78" t="s">
        <v>212</v>
      </c>
      <c r="G140" s="16" t="s">
        <v>365</v>
      </c>
      <c r="H140" s="43" t="s">
        <v>366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16"/>
      <c r="C141" s="67" t="s">
        <v>361</v>
      </c>
      <c r="D141" s="43" t="s">
        <v>362</v>
      </c>
      <c r="E141" s="78" t="s">
        <v>367</v>
      </c>
      <c r="F141" s="16" t="s">
        <v>368</v>
      </c>
      <c r="G141" s="16" t="s">
        <v>369</v>
      </c>
      <c r="H141" s="43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11"/>
      <c r="C142" s="67" t="s">
        <v>361</v>
      </c>
      <c r="D142" s="43" t="s">
        <v>370</v>
      </c>
      <c r="E142" s="43"/>
      <c r="F142" s="78" t="s">
        <v>212</v>
      </c>
      <c r="G142" s="16" t="s">
        <v>371</v>
      </c>
      <c r="H142" s="43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11"/>
      <c r="C143" s="67" t="s">
        <v>361</v>
      </c>
      <c r="D143" s="43" t="s">
        <v>370</v>
      </c>
      <c r="E143" s="43" t="s">
        <v>372</v>
      </c>
      <c r="F143" s="78" t="s">
        <v>373</v>
      </c>
      <c r="G143" s="16" t="s">
        <v>374</v>
      </c>
      <c r="H143" s="43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11"/>
      <c r="C144" s="67" t="s">
        <v>361</v>
      </c>
      <c r="D144" s="12" t="s">
        <v>209</v>
      </c>
      <c r="E144" s="12"/>
      <c r="F144" s="53" t="s">
        <v>210</v>
      </c>
      <c r="G144" s="15" t="s">
        <v>101</v>
      </c>
      <c r="H144" s="12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16">
        <v>44295</v>
      </c>
      <c r="C145" s="64" t="s">
        <v>375</v>
      </c>
      <c r="D145" s="17" t="s">
        <v>376</v>
      </c>
      <c r="E145" s="18" t="s">
        <v>377</v>
      </c>
      <c r="F145" s="19" t="s">
        <v>378</v>
      </c>
      <c r="G145" s="14" t="s">
        <v>101</v>
      </c>
      <c r="H145" s="12" t="s">
        <v>379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16">
        <v>44295</v>
      </c>
      <c r="C146" s="64" t="s">
        <v>375</v>
      </c>
      <c r="D146" s="17" t="s">
        <v>376</v>
      </c>
      <c r="E146" s="18" t="s">
        <v>377</v>
      </c>
      <c r="F146" s="19" t="s">
        <v>380</v>
      </c>
      <c r="G146" s="14" t="s">
        <v>101</v>
      </c>
      <c r="H146" s="12" t="s">
        <v>381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16">
        <v>44147</v>
      </c>
      <c r="C147" s="64" t="s">
        <v>375</v>
      </c>
      <c r="D147" s="17" t="s">
        <v>382</v>
      </c>
      <c r="E147" s="18" t="s">
        <v>383</v>
      </c>
      <c r="F147" s="19" t="s">
        <v>380</v>
      </c>
      <c r="G147" s="14" t="s">
        <v>101</v>
      </c>
      <c r="H147" s="12" t="s">
        <v>384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11"/>
      <c r="C148" s="12" t="s">
        <v>385</v>
      </c>
      <c r="D148" s="12" t="s">
        <v>386</v>
      </c>
      <c r="E148" s="20" t="s">
        <v>387</v>
      </c>
      <c r="F148" s="25" t="s">
        <v>388</v>
      </c>
      <c r="G148" s="15" t="s">
        <v>389</v>
      </c>
      <c r="H148" s="1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72">
        <v>44162</v>
      </c>
      <c r="C149" s="70" t="s">
        <v>233</v>
      </c>
      <c r="D149" s="41" t="s">
        <v>390</v>
      </c>
      <c r="E149" s="19" t="s">
        <v>391</v>
      </c>
      <c r="F149" s="19" t="s">
        <v>100</v>
      </c>
      <c r="G149" s="19" t="s">
        <v>138</v>
      </c>
      <c r="H149" s="86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40">
        <v>44302</v>
      </c>
      <c r="C150" s="70" t="s">
        <v>233</v>
      </c>
      <c r="D150" s="41" t="s">
        <v>392</v>
      </c>
      <c r="E150" s="19" t="s">
        <v>305</v>
      </c>
      <c r="F150" s="19" t="s">
        <v>137</v>
      </c>
      <c r="G150" s="19" t="s">
        <v>101</v>
      </c>
      <c r="H150" s="42" t="s">
        <v>139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72"/>
      <c r="C151" s="70" t="s">
        <v>233</v>
      </c>
      <c r="D151" s="41" t="s">
        <v>393</v>
      </c>
      <c r="E151" s="19" t="s">
        <v>393</v>
      </c>
      <c r="F151" s="19" t="s">
        <v>100</v>
      </c>
      <c r="G151" s="19" t="s">
        <v>223</v>
      </c>
      <c r="H151" s="42" t="s">
        <v>394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40">
        <v>44139</v>
      </c>
      <c r="C152" s="70" t="s">
        <v>233</v>
      </c>
      <c r="D152" s="41" t="s">
        <v>230</v>
      </c>
      <c r="E152" s="19" t="s">
        <v>395</v>
      </c>
      <c r="F152" s="19" t="s">
        <v>100</v>
      </c>
      <c r="G152" s="19" t="s">
        <v>223</v>
      </c>
      <c r="H152" s="42" t="s">
        <v>396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87">
        <v>44302</v>
      </c>
      <c r="C153" s="12" t="s">
        <v>397</v>
      </c>
      <c r="D153" s="12" t="s">
        <v>398</v>
      </c>
      <c r="E153" s="12" t="s">
        <v>399</v>
      </c>
      <c r="F153" s="25" t="s">
        <v>39</v>
      </c>
      <c r="G153" s="15" t="s">
        <v>13</v>
      </c>
      <c r="H153" s="12" t="s">
        <v>23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87">
        <v>44302</v>
      </c>
      <c r="C154" s="12" t="s">
        <v>397</v>
      </c>
      <c r="D154" s="12" t="s">
        <v>400</v>
      </c>
      <c r="E154" s="12"/>
      <c r="F154" s="25" t="s">
        <v>30</v>
      </c>
      <c r="G154" s="15" t="s">
        <v>13</v>
      </c>
      <c r="H154" s="1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11"/>
      <c r="C155" s="12" t="s">
        <v>401</v>
      </c>
      <c r="D155" s="12" t="s">
        <v>402</v>
      </c>
      <c r="E155" s="12" t="s">
        <v>403</v>
      </c>
      <c r="F155" s="14" t="s">
        <v>404</v>
      </c>
      <c r="G155" s="15" t="s">
        <v>13</v>
      </c>
      <c r="H155" s="1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11"/>
      <c r="C156" s="12" t="s">
        <v>405</v>
      </c>
      <c r="D156" s="12" t="s">
        <v>406</v>
      </c>
      <c r="E156" s="12" t="s">
        <v>407</v>
      </c>
      <c r="F156" s="25" t="s">
        <v>30</v>
      </c>
      <c r="G156" s="15" t="s">
        <v>13</v>
      </c>
      <c r="H156" s="12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11"/>
      <c r="C157" s="12" t="s">
        <v>408</v>
      </c>
      <c r="D157" s="12" t="s">
        <v>409</v>
      </c>
      <c r="E157" s="12"/>
      <c r="F157" s="25"/>
      <c r="G157" s="15"/>
      <c r="H157" s="12" t="s">
        <v>291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11"/>
      <c r="C158" s="12" t="s">
        <v>410</v>
      </c>
      <c r="D158" s="12" t="s">
        <v>411</v>
      </c>
      <c r="E158" s="12"/>
      <c r="F158" s="25"/>
      <c r="G158" s="15"/>
      <c r="H158" s="12" t="s">
        <v>291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11"/>
      <c r="C159" s="12" t="s">
        <v>410</v>
      </c>
      <c r="D159" s="12" t="s">
        <v>411</v>
      </c>
      <c r="E159" s="12"/>
      <c r="F159" s="25"/>
      <c r="G159" s="15"/>
      <c r="H159" s="12" t="s">
        <v>292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11"/>
      <c r="C160" s="12" t="s">
        <v>412</v>
      </c>
      <c r="D160" s="12" t="s">
        <v>413</v>
      </c>
      <c r="E160" s="12" t="s">
        <v>414</v>
      </c>
      <c r="F160" s="25" t="s">
        <v>30</v>
      </c>
      <c r="G160" s="15"/>
      <c r="H160" s="12" t="s">
        <v>415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11">
        <v>44923</v>
      </c>
      <c r="C161" s="12" t="s">
        <v>9</v>
      </c>
      <c r="D161" s="12" t="s">
        <v>416</v>
      </c>
      <c r="E161" s="12" t="s">
        <v>417</v>
      </c>
      <c r="F161" s="22" t="s">
        <v>418</v>
      </c>
      <c r="G161" s="15" t="s">
        <v>13</v>
      </c>
      <c r="H161" s="12" t="s">
        <v>419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11">
        <v>44566</v>
      </c>
      <c r="C162" s="12" t="s">
        <v>420</v>
      </c>
      <c r="D162" s="12" t="s">
        <v>78</v>
      </c>
      <c r="E162" s="12" t="s">
        <v>421</v>
      </c>
      <c r="F162" s="14" t="s">
        <v>422</v>
      </c>
      <c r="G162" s="15" t="s">
        <v>133</v>
      </c>
      <c r="H162" s="12" t="s">
        <v>291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16">
        <v>44588</v>
      </c>
      <c r="C163" s="17" t="s">
        <v>420</v>
      </c>
      <c r="D163" s="17" t="s">
        <v>423</v>
      </c>
      <c r="E163" s="88" t="s">
        <v>424</v>
      </c>
      <c r="F163" s="19" t="s">
        <v>378</v>
      </c>
      <c r="G163" s="14" t="s">
        <v>101</v>
      </c>
      <c r="H163" s="12" t="s">
        <v>425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16">
        <v>44588</v>
      </c>
      <c r="C164" s="17" t="s">
        <v>420</v>
      </c>
      <c r="D164" s="17" t="s">
        <v>426</v>
      </c>
      <c r="E164" s="88" t="s">
        <v>427</v>
      </c>
      <c r="F164" s="19" t="s">
        <v>378</v>
      </c>
      <c r="G164" s="14" t="s">
        <v>101</v>
      </c>
      <c r="H164" s="12" t="s">
        <v>425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16">
        <v>44588</v>
      </c>
      <c r="C165" s="17" t="s">
        <v>420</v>
      </c>
      <c r="D165" s="17" t="s">
        <v>428</v>
      </c>
      <c r="E165" s="88" t="s">
        <v>429</v>
      </c>
      <c r="F165" s="19" t="s">
        <v>378</v>
      </c>
      <c r="G165" s="14" t="s">
        <v>101</v>
      </c>
      <c r="H165" s="12" t="s">
        <v>430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16">
        <v>44636</v>
      </c>
      <c r="C166" s="17" t="s">
        <v>420</v>
      </c>
      <c r="D166" s="17" t="s">
        <v>233</v>
      </c>
      <c r="E166" s="18" t="s">
        <v>431</v>
      </c>
      <c r="F166" s="19" t="s">
        <v>100</v>
      </c>
      <c r="G166" s="14" t="s">
        <v>432</v>
      </c>
      <c r="H166" s="12" t="s">
        <v>433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16">
        <v>44565</v>
      </c>
      <c r="C167" s="17" t="s">
        <v>420</v>
      </c>
      <c r="D167" s="17" t="s">
        <v>434</v>
      </c>
      <c r="E167" s="18" t="s">
        <v>435</v>
      </c>
      <c r="F167" s="19" t="s">
        <v>436</v>
      </c>
      <c r="G167" s="14" t="s">
        <v>437</v>
      </c>
      <c r="H167" s="12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4"/>
      <c r="C168" s="4"/>
      <c r="D168" s="4"/>
      <c r="E168" s="4"/>
      <c r="F168" s="35"/>
      <c r="G168" s="36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4"/>
      <c r="C169" s="4"/>
      <c r="D169" s="4"/>
      <c r="E169" s="4"/>
      <c r="F169" s="35"/>
      <c r="G169" s="36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4"/>
      <c r="C170" s="4"/>
      <c r="D170" s="4"/>
      <c r="E170" s="4"/>
      <c r="F170" s="35"/>
      <c r="G170" s="36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4"/>
      <c r="C171" s="4"/>
      <c r="D171" s="4"/>
      <c r="E171" s="4"/>
      <c r="F171" s="35"/>
      <c r="G171" s="36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4"/>
      <c r="C172" s="4"/>
      <c r="D172" s="4"/>
      <c r="E172" s="4"/>
      <c r="F172" s="35"/>
      <c r="G172" s="36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4"/>
      <c r="C173" s="4"/>
      <c r="D173" s="4"/>
      <c r="E173" s="4"/>
      <c r="F173" s="35"/>
      <c r="G173" s="36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4"/>
      <c r="C174" s="4"/>
      <c r="D174" s="4"/>
      <c r="E174" s="4"/>
      <c r="F174" s="35"/>
      <c r="G174" s="36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4"/>
      <c r="C175" s="4"/>
      <c r="D175" s="4"/>
      <c r="E175" s="4"/>
      <c r="F175" s="35"/>
      <c r="G175" s="36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4"/>
      <c r="C176" s="4"/>
      <c r="D176" s="4"/>
      <c r="E176" s="4"/>
      <c r="F176" s="35"/>
      <c r="G176" s="36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4"/>
      <c r="C177" s="4"/>
      <c r="D177" s="4"/>
      <c r="E177" s="4"/>
      <c r="F177" s="35"/>
      <c r="G177" s="36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4"/>
      <c r="C178" s="4"/>
      <c r="D178" s="4"/>
      <c r="E178" s="4"/>
      <c r="F178" s="35"/>
      <c r="G178" s="36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4"/>
      <c r="C179" s="4"/>
      <c r="D179" s="4"/>
      <c r="E179" s="4"/>
      <c r="F179" s="35"/>
      <c r="G179" s="36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4"/>
      <c r="C180" s="4"/>
      <c r="D180" s="4"/>
      <c r="E180" s="4"/>
      <c r="F180" s="35"/>
      <c r="G180" s="36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4"/>
      <c r="C181" s="4"/>
      <c r="D181" s="4"/>
      <c r="E181" s="4"/>
      <c r="F181" s="35"/>
      <c r="G181" s="36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4"/>
      <c r="C182" s="4"/>
      <c r="D182" s="4"/>
      <c r="E182" s="4"/>
      <c r="F182" s="35"/>
      <c r="G182" s="36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4"/>
      <c r="C183" s="4"/>
      <c r="D183" s="4"/>
      <c r="E183" s="4"/>
      <c r="F183" s="35"/>
      <c r="G183" s="36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4"/>
      <c r="C184" s="4"/>
      <c r="D184" s="4"/>
      <c r="E184" s="4"/>
      <c r="F184" s="35"/>
      <c r="G184" s="36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4"/>
      <c r="C185" s="4"/>
      <c r="D185" s="4"/>
      <c r="E185" s="4"/>
      <c r="F185" s="35"/>
      <c r="G185" s="36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4"/>
      <c r="C186" s="4"/>
      <c r="D186" s="4"/>
      <c r="E186" s="4"/>
      <c r="F186" s="35"/>
      <c r="G186" s="36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4"/>
      <c r="C187" s="4"/>
      <c r="D187" s="4"/>
      <c r="E187" s="4"/>
      <c r="F187" s="35"/>
      <c r="G187" s="36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4"/>
      <c r="C188" s="4"/>
      <c r="D188" s="4"/>
      <c r="E188" s="4"/>
      <c r="F188" s="35"/>
      <c r="G188" s="36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4"/>
      <c r="C189" s="4"/>
      <c r="D189" s="4"/>
      <c r="E189" s="4"/>
      <c r="F189" s="35"/>
      <c r="G189" s="36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4"/>
      <c r="C190" s="4"/>
      <c r="D190" s="4"/>
      <c r="E190" s="4"/>
      <c r="F190" s="35"/>
      <c r="G190" s="36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4"/>
      <c r="C191" s="4"/>
      <c r="D191" s="4"/>
      <c r="E191" s="4"/>
      <c r="F191" s="35"/>
      <c r="G191" s="36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4"/>
      <c r="C192" s="4"/>
      <c r="D192" s="4"/>
      <c r="E192" s="4"/>
      <c r="F192" s="35"/>
      <c r="G192" s="36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4"/>
      <c r="C193" s="4"/>
      <c r="D193" s="4"/>
      <c r="E193" s="4"/>
      <c r="F193" s="35"/>
      <c r="G193" s="36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4"/>
      <c r="C194" s="4"/>
      <c r="D194" s="4"/>
      <c r="E194" s="4"/>
      <c r="F194" s="35"/>
      <c r="G194" s="36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4"/>
      <c r="C195" s="4"/>
      <c r="D195" s="4"/>
      <c r="E195" s="4"/>
      <c r="F195" s="35"/>
      <c r="G195" s="36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4"/>
      <c r="C196" s="4"/>
      <c r="D196" s="4"/>
      <c r="E196" s="4"/>
      <c r="F196" s="35"/>
      <c r="G196" s="36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4"/>
      <c r="C197" s="4"/>
      <c r="D197" s="4"/>
      <c r="E197" s="4"/>
      <c r="F197" s="35"/>
      <c r="G197" s="36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4"/>
      <c r="C198" s="4"/>
      <c r="D198" s="4"/>
      <c r="E198" s="4"/>
      <c r="F198" s="35"/>
      <c r="G198" s="36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4"/>
      <c r="C199" s="4"/>
      <c r="D199" s="4"/>
      <c r="E199" s="4"/>
      <c r="F199" s="35"/>
      <c r="G199" s="36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4"/>
      <c r="C200" s="4"/>
      <c r="D200" s="4"/>
      <c r="E200" s="4"/>
      <c r="F200" s="35"/>
      <c r="G200" s="36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4"/>
      <c r="C201" s="4"/>
      <c r="D201" s="4"/>
      <c r="E201" s="4"/>
      <c r="F201" s="35"/>
      <c r="G201" s="36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4"/>
      <c r="C202" s="4"/>
      <c r="D202" s="4"/>
      <c r="E202" s="4"/>
      <c r="F202" s="35"/>
      <c r="G202" s="36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4"/>
      <c r="C203" s="4"/>
      <c r="D203" s="4"/>
      <c r="E203" s="4"/>
      <c r="F203" s="35"/>
      <c r="G203" s="36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4"/>
      <c r="C204" s="4"/>
      <c r="D204" s="4"/>
      <c r="E204" s="4"/>
      <c r="F204" s="35"/>
      <c r="G204" s="36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4"/>
      <c r="C205" s="4"/>
      <c r="D205" s="4"/>
      <c r="E205" s="4"/>
      <c r="F205" s="35"/>
      <c r="G205" s="36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4"/>
      <c r="C206" s="4"/>
      <c r="D206" s="4"/>
      <c r="E206" s="4"/>
      <c r="F206" s="35"/>
      <c r="G206" s="36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4"/>
      <c r="C207" s="4"/>
      <c r="D207" s="4"/>
      <c r="E207" s="4"/>
      <c r="F207" s="35"/>
      <c r="G207" s="36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4"/>
      <c r="C208" s="4"/>
      <c r="D208" s="4"/>
      <c r="E208" s="4"/>
      <c r="F208" s="35"/>
      <c r="G208" s="36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4"/>
      <c r="C209" s="4"/>
      <c r="D209" s="4"/>
      <c r="E209" s="4"/>
      <c r="F209" s="35"/>
      <c r="G209" s="36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4"/>
      <c r="C210" s="4"/>
      <c r="D210" s="4"/>
      <c r="E210" s="4"/>
      <c r="F210" s="35"/>
      <c r="G210" s="36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4"/>
      <c r="C211" s="4"/>
      <c r="D211" s="4"/>
      <c r="E211" s="4"/>
      <c r="F211" s="35"/>
      <c r="G211" s="36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4"/>
      <c r="C212" s="4"/>
      <c r="D212" s="4"/>
      <c r="E212" s="4"/>
      <c r="F212" s="35"/>
      <c r="G212" s="36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4"/>
      <c r="C213" s="4"/>
      <c r="D213" s="4"/>
      <c r="E213" s="4"/>
      <c r="F213" s="35"/>
      <c r="G213" s="36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4"/>
      <c r="C214" s="4"/>
      <c r="D214" s="4"/>
      <c r="E214" s="4"/>
      <c r="F214" s="35"/>
      <c r="G214" s="36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4"/>
      <c r="C215" s="4"/>
      <c r="D215" s="4"/>
      <c r="E215" s="4"/>
      <c r="F215" s="35"/>
      <c r="G215" s="36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4"/>
      <c r="C216" s="4"/>
      <c r="D216" s="4"/>
      <c r="E216" s="4"/>
      <c r="F216" s="35"/>
      <c r="G216" s="36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4"/>
      <c r="C217" s="4"/>
      <c r="D217" s="4"/>
      <c r="E217" s="4"/>
      <c r="F217" s="35"/>
      <c r="G217" s="36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4"/>
      <c r="C218" s="4"/>
      <c r="D218" s="4"/>
      <c r="E218" s="4"/>
      <c r="F218" s="35"/>
      <c r="G218" s="36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4"/>
      <c r="C219" s="4"/>
      <c r="D219" s="4"/>
      <c r="E219" s="4"/>
      <c r="F219" s="35"/>
      <c r="G219" s="36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4"/>
      <c r="C220" s="4"/>
      <c r="D220" s="4"/>
      <c r="E220" s="4"/>
      <c r="F220" s="35"/>
      <c r="G220" s="36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4"/>
      <c r="C221" s="4"/>
      <c r="D221" s="4"/>
      <c r="E221" s="4"/>
      <c r="F221" s="35"/>
      <c r="G221" s="36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4"/>
      <c r="C222" s="4"/>
      <c r="D222" s="4"/>
      <c r="E222" s="4"/>
      <c r="F222" s="35"/>
      <c r="G222" s="36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4"/>
      <c r="C223" s="4"/>
      <c r="D223" s="4"/>
      <c r="E223" s="4"/>
      <c r="F223" s="35"/>
      <c r="G223" s="36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4"/>
      <c r="C224" s="4"/>
      <c r="D224" s="4"/>
      <c r="E224" s="4"/>
      <c r="F224" s="35"/>
      <c r="G224" s="36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4"/>
      <c r="C225" s="4"/>
      <c r="D225" s="4"/>
      <c r="E225" s="4"/>
      <c r="F225" s="35"/>
      <c r="G225" s="36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4"/>
      <c r="C226" s="4"/>
      <c r="D226" s="4"/>
      <c r="E226" s="4"/>
      <c r="F226" s="35"/>
      <c r="G226" s="36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4"/>
      <c r="C227" s="4"/>
      <c r="D227" s="4"/>
      <c r="E227" s="4"/>
      <c r="F227" s="35"/>
      <c r="G227" s="36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4"/>
      <c r="C228" s="4"/>
      <c r="D228" s="4"/>
      <c r="E228" s="4"/>
      <c r="F228" s="35"/>
      <c r="G228" s="36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4"/>
      <c r="C229" s="4"/>
      <c r="D229" s="4"/>
      <c r="E229" s="4"/>
      <c r="F229" s="35"/>
      <c r="G229" s="36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4"/>
      <c r="C230" s="4"/>
      <c r="D230" s="4"/>
      <c r="E230" s="4"/>
      <c r="F230" s="35"/>
      <c r="G230" s="36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4"/>
      <c r="C231" s="4"/>
      <c r="D231" s="4"/>
      <c r="E231" s="4"/>
      <c r="F231" s="35"/>
      <c r="G231" s="36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4"/>
      <c r="C232" s="4"/>
      <c r="D232" s="4"/>
      <c r="E232" s="4"/>
      <c r="F232" s="35"/>
      <c r="G232" s="36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4"/>
      <c r="C233" s="4"/>
      <c r="D233" s="4"/>
      <c r="E233" s="4"/>
      <c r="F233" s="35"/>
      <c r="G233" s="36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4"/>
      <c r="C234" s="4"/>
      <c r="D234" s="4"/>
      <c r="E234" s="4"/>
      <c r="F234" s="35"/>
      <c r="G234" s="36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4"/>
      <c r="C235" s="4"/>
      <c r="D235" s="4"/>
      <c r="E235" s="4"/>
      <c r="F235" s="35"/>
      <c r="G235" s="36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4"/>
      <c r="C236" s="4"/>
      <c r="D236" s="4"/>
      <c r="E236" s="4"/>
      <c r="F236" s="35"/>
      <c r="G236" s="36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4"/>
      <c r="C237" s="4"/>
      <c r="D237" s="4"/>
      <c r="E237" s="4"/>
      <c r="F237" s="35"/>
      <c r="G237" s="36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4"/>
      <c r="C238" s="4"/>
      <c r="D238" s="4"/>
      <c r="E238" s="4"/>
      <c r="F238" s="35"/>
      <c r="G238" s="36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4"/>
      <c r="C239" s="4"/>
      <c r="D239" s="4"/>
      <c r="E239" s="4"/>
      <c r="F239" s="35"/>
      <c r="G239" s="36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4"/>
      <c r="C240" s="4"/>
      <c r="D240" s="4"/>
      <c r="E240" s="4"/>
      <c r="F240" s="35"/>
      <c r="G240" s="36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4"/>
      <c r="C241" s="4"/>
      <c r="D241" s="4"/>
      <c r="E241" s="4"/>
      <c r="F241" s="35"/>
      <c r="G241" s="36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4"/>
      <c r="C242" s="4"/>
      <c r="D242" s="4"/>
      <c r="E242" s="4"/>
      <c r="F242" s="35"/>
      <c r="G242" s="36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4"/>
      <c r="C243" s="4"/>
      <c r="D243" s="4"/>
      <c r="E243" s="4"/>
      <c r="F243" s="35"/>
      <c r="G243" s="36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4"/>
      <c r="C244" s="4"/>
      <c r="D244" s="4"/>
      <c r="E244" s="4"/>
      <c r="F244" s="35"/>
      <c r="G244" s="36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4"/>
      <c r="C245" s="4"/>
      <c r="D245" s="4"/>
      <c r="E245" s="4"/>
      <c r="F245" s="35"/>
      <c r="G245" s="36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4"/>
      <c r="C246" s="4"/>
      <c r="D246" s="4"/>
      <c r="E246" s="4"/>
      <c r="F246" s="35"/>
      <c r="G246" s="36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4"/>
      <c r="C247" s="4"/>
      <c r="D247" s="4"/>
      <c r="E247" s="4"/>
      <c r="F247" s="35"/>
      <c r="G247" s="36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4"/>
      <c r="C248" s="4"/>
      <c r="D248" s="4"/>
      <c r="E248" s="4"/>
      <c r="F248" s="35"/>
      <c r="G248" s="36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4"/>
      <c r="C249" s="4"/>
      <c r="D249" s="4"/>
      <c r="E249" s="4"/>
      <c r="F249" s="35"/>
      <c r="G249" s="36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4"/>
      <c r="C250" s="4"/>
      <c r="D250" s="4"/>
      <c r="E250" s="4"/>
      <c r="F250" s="35"/>
      <c r="G250" s="36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4"/>
      <c r="C251" s="4"/>
      <c r="D251" s="4"/>
      <c r="E251" s="4"/>
      <c r="F251" s="35"/>
      <c r="G251" s="36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4"/>
      <c r="C252" s="4"/>
      <c r="D252" s="4"/>
      <c r="E252" s="4"/>
      <c r="F252" s="35"/>
      <c r="G252" s="36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4"/>
      <c r="C253" s="4"/>
      <c r="D253" s="4"/>
      <c r="E253" s="4"/>
      <c r="F253" s="35"/>
      <c r="G253" s="36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4"/>
      <c r="C254" s="4"/>
      <c r="D254" s="4"/>
      <c r="E254" s="4"/>
      <c r="F254" s="35"/>
      <c r="G254" s="36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4"/>
      <c r="C255" s="4"/>
      <c r="D255" s="4"/>
      <c r="E255" s="4"/>
      <c r="F255" s="35"/>
      <c r="G255" s="36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4"/>
      <c r="C256" s="4"/>
      <c r="D256" s="4"/>
      <c r="E256" s="4"/>
      <c r="F256" s="35"/>
      <c r="G256" s="36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4"/>
      <c r="C257" s="4"/>
      <c r="D257" s="4"/>
      <c r="E257" s="4"/>
      <c r="F257" s="35"/>
      <c r="G257" s="36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4"/>
      <c r="C258" s="4"/>
      <c r="D258" s="4"/>
      <c r="E258" s="4"/>
      <c r="F258" s="35"/>
      <c r="G258" s="36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4"/>
      <c r="C259" s="4"/>
      <c r="D259" s="4"/>
      <c r="E259" s="4"/>
      <c r="F259" s="35"/>
      <c r="G259" s="36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4"/>
      <c r="C260" s="4"/>
      <c r="D260" s="4"/>
      <c r="E260" s="4"/>
      <c r="F260" s="35"/>
      <c r="G260" s="36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4"/>
      <c r="C261" s="4"/>
      <c r="D261" s="4"/>
      <c r="E261" s="4"/>
      <c r="F261" s="35"/>
      <c r="G261" s="36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4"/>
      <c r="C262" s="4"/>
      <c r="D262" s="4"/>
      <c r="E262" s="4"/>
      <c r="F262" s="35"/>
      <c r="G262" s="36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4"/>
      <c r="C263" s="4"/>
      <c r="D263" s="4"/>
      <c r="E263" s="4"/>
      <c r="F263" s="35"/>
      <c r="G263" s="36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4"/>
      <c r="C264" s="4"/>
      <c r="D264" s="4"/>
      <c r="E264" s="4"/>
      <c r="F264" s="35"/>
      <c r="G264" s="36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4"/>
      <c r="C265" s="4"/>
      <c r="D265" s="4"/>
      <c r="E265" s="4"/>
      <c r="F265" s="35"/>
      <c r="G265" s="36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4"/>
      <c r="C266" s="4"/>
      <c r="D266" s="4"/>
      <c r="E266" s="4"/>
      <c r="F266" s="35"/>
      <c r="G266" s="36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4"/>
      <c r="C267" s="4"/>
      <c r="D267" s="4"/>
      <c r="E267" s="4"/>
      <c r="F267" s="35"/>
      <c r="G267" s="36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4"/>
      <c r="C268" s="4"/>
      <c r="D268" s="4"/>
      <c r="E268" s="4"/>
      <c r="F268" s="35"/>
      <c r="G268" s="36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4"/>
      <c r="C269" s="4"/>
      <c r="D269" s="4"/>
      <c r="E269" s="4"/>
      <c r="F269" s="35"/>
      <c r="G269" s="36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4"/>
      <c r="C270" s="4"/>
      <c r="D270" s="4"/>
      <c r="E270" s="4"/>
      <c r="F270" s="35"/>
      <c r="G270" s="36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4"/>
      <c r="C271" s="4"/>
      <c r="D271" s="4"/>
      <c r="E271" s="4"/>
      <c r="F271" s="35"/>
      <c r="G271" s="36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4"/>
      <c r="C272" s="4"/>
      <c r="D272" s="4"/>
      <c r="E272" s="4"/>
      <c r="F272" s="35"/>
      <c r="G272" s="36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4"/>
      <c r="C273" s="4"/>
      <c r="D273" s="4"/>
      <c r="E273" s="4"/>
      <c r="F273" s="35"/>
      <c r="G273" s="36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4"/>
      <c r="C274" s="4"/>
      <c r="D274" s="4"/>
      <c r="E274" s="4"/>
      <c r="F274" s="35"/>
      <c r="G274" s="36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4"/>
      <c r="C275" s="4"/>
      <c r="D275" s="4"/>
      <c r="E275" s="4"/>
      <c r="F275" s="35"/>
      <c r="G275" s="36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4"/>
      <c r="C276" s="4"/>
      <c r="D276" s="4"/>
      <c r="E276" s="4"/>
      <c r="F276" s="35"/>
      <c r="G276" s="36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4"/>
      <c r="C277" s="4"/>
      <c r="D277" s="4"/>
      <c r="E277" s="4"/>
      <c r="F277" s="35"/>
      <c r="G277" s="36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4"/>
      <c r="C278" s="4"/>
      <c r="D278" s="4"/>
      <c r="E278" s="4"/>
      <c r="F278" s="35"/>
      <c r="G278" s="36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4"/>
      <c r="C279" s="4"/>
      <c r="D279" s="4"/>
      <c r="E279" s="4"/>
      <c r="F279" s="35"/>
      <c r="G279" s="36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4"/>
      <c r="C280" s="4"/>
      <c r="D280" s="4"/>
      <c r="E280" s="4"/>
      <c r="F280" s="35"/>
      <c r="G280" s="36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4"/>
      <c r="C281" s="4"/>
      <c r="D281" s="4"/>
      <c r="E281" s="4"/>
      <c r="F281" s="35"/>
      <c r="G281" s="36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4"/>
      <c r="C282" s="4"/>
      <c r="D282" s="4"/>
      <c r="E282" s="4"/>
      <c r="F282" s="35"/>
      <c r="G282" s="36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4"/>
      <c r="C283" s="4"/>
      <c r="D283" s="4"/>
      <c r="E283" s="4"/>
      <c r="F283" s="35"/>
      <c r="G283" s="36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4"/>
      <c r="C284" s="4"/>
      <c r="D284" s="4"/>
      <c r="E284" s="4"/>
      <c r="F284" s="35"/>
      <c r="G284" s="36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4"/>
      <c r="C285" s="4"/>
      <c r="D285" s="4"/>
      <c r="E285" s="4"/>
      <c r="F285" s="35"/>
      <c r="G285" s="36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4"/>
      <c r="C286" s="4"/>
      <c r="D286" s="4"/>
      <c r="E286" s="4"/>
      <c r="F286" s="35"/>
      <c r="G286" s="36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4"/>
      <c r="C287" s="4"/>
      <c r="D287" s="4"/>
      <c r="E287" s="4"/>
      <c r="F287" s="35"/>
      <c r="G287" s="36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4"/>
      <c r="C288" s="4"/>
      <c r="D288" s="4"/>
      <c r="E288" s="4"/>
      <c r="F288" s="35"/>
      <c r="G288" s="36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4"/>
      <c r="C289" s="4"/>
      <c r="D289" s="4"/>
      <c r="E289" s="4"/>
      <c r="F289" s="35"/>
      <c r="G289" s="36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4"/>
      <c r="C290" s="4"/>
      <c r="D290" s="4"/>
      <c r="E290" s="4"/>
      <c r="F290" s="35"/>
      <c r="G290" s="36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4"/>
      <c r="C291" s="4"/>
      <c r="D291" s="4"/>
      <c r="E291" s="4"/>
      <c r="F291" s="35"/>
      <c r="G291" s="36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4"/>
      <c r="C292" s="4"/>
      <c r="D292" s="4"/>
      <c r="E292" s="4"/>
      <c r="F292" s="35"/>
      <c r="G292" s="36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4"/>
      <c r="C293" s="4"/>
      <c r="D293" s="4"/>
      <c r="E293" s="4"/>
      <c r="F293" s="35"/>
      <c r="G293" s="36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4"/>
      <c r="C294" s="4"/>
      <c r="D294" s="4"/>
      <c r="E294" s="4"/>
      <c r="F294" s="35"/>
      <c r="G294" s="36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4"/>
      <c r="C295" s="4"/>
      <c r="D295" s="4"/>
      <c r="E295" s="4"/>
      <c r="F295" s="35"/>
      <c r="G295" s="36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4"/>
      <c r="C296" s="4"/>
      <c r="D296" s="4"/>
      <c r="E296" s="4"/>
      <c r="F296" s="35"/>
      <c r="G296" s="36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4"/>
      <c r="C297" s="4"/>
      <c r="D297" s="4"/>
      <c r="E297" s="4"/>
      <c r="F297" s="35"/>
      <c r="G297" s="36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4"/>
      <c r="C298" s="4"/>
      <c r="D298" s="4"/>
      <c r="E298" s="4"/>
      <c r="F298" s="35"/>
      <c r="G298" s="36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4"/>
      <c r="C299" s="4"/>
      <c r="D299" s="4"/>
      <c r="E299" s="4"/>
      <c r="F299" s="35"/>
      <c r="G299" s="36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4"/>
      <c r="C300" s="4"/>
      <c r="D300" s="4"/>
      <c r="E300" s="4"/>
      <c r="F300" s="35"/>
      <c r="G300" s="36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4"/>
      <c r="C301" s="4"/>
      <c r="D301" s="4"/>
      <c r="E301" s="4"/>
      <c r="F301" s="35"/>
      <c r="G301" s="36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4"/>
      <c r="C302" s="4"/>
      <c r="D302" s="4"/>
      <c r="E302" s="4"/>
      <c r="F302" s="35"/>
      <c r="G302" s="36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4"/>
      <c r="C303" s="4"/>
      <c r="D303" s="4"/>
      <c r="E303" s="4"/>
      <c r="F303" s="35"/>
      <c r="G303" s="36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4"/>
      <c r="C304" s="4"/>
      <c r="D304" s="4"/>
      <c r="E304" s="4"/>
      <c r="F304" s="35"/>
      <c r="G304" s="36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4"/>
      <c r="C305" s="4"/>
      <c r="D305" s="4"/>
      <c r="E305" s="4"/>
      <c r="F305" s="35"/>
      <c r="G305" s="36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4"/>
      <c r="C306" s="4"/>
      <c r="D306" s="4"/>
      <c r="E306" s="4"/>
      <c r="F306" s="35"/>
      <c r="G306" s="36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4"/>
      <c r="C307" s="4"/>
      <c r="D307" s="4"/>
      <c r="E307" s="4"/>
      <c r="F307" s="35"/>
      <c r="G307" s="36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4"/>
      <c r="C308" s="4"/>
      <c r="D308" s="4"/>
      <c r="E308" s="4"/>
      <c r="F308" s="35"/>
      <c r="G308" s="36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4"/>
      <c r="C309" s="4"/>
      <c r="D309" s="4"/>
      <c r="E309" s="4"/>
      <c r="F309" s="35"/>
      <c r="G309" s="36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4"/>
      <c r="C310" s="4"/>
      <c r="D310" s="4"/>
      <c r="E310" s="4"/>
      <c r="F310" s="35"/>
      <c r="G310" s="36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4"/>
      <c r="C311" s="4"/>
      <c r="D311" s="4"/>
      <c r="E311" s="4"/>
      <c r="F311" s="35"/>
      <c r="G311" s="36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4"/>
      <c r="C312" s="4"/>
      <c r="D312" s="4"/>
      <c r="E312" s="4"/>
      <c r="F312" s="35"/>
      <c r="G312" s="36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4"/>
      <c r="C313" s="4"/>
      <c r="D313" s="4"/>
      <c r="E313" s="4"/>
      <c r="F313" s="35"/>
      <c r="G313" s="36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4"/>
      <c r="C314" s="4"/>
      <c r="D314" s="4"/>
      <c r="E314" s="4"/>
      <c r="F314" s="35"/>
      <c r="G314" s="36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4"/>
      <c r="C315" s="4"/>
      <c r="D315" s="4"/>
      <c r="E315" s="4"/>
      <c r="F315" s="35"/>
      <c r="G315" s="36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4"/>
      <c r="C316" s="4"/>
      <c r="D316" s="4"/>
      <c r="E316" s="4"/>
      <c r="F316" s="35"/>
      <c r="G316" s="36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4"/>
      <c r="C317" s="4"/>
      <c r="D317" s="4"/>
      <c r="E317" s="4"/>
      <c r="F317" s="35"/>
      <c r="G317" s="36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4"/>
      <c r="C318" s="4"/>
      <c r="D318" s="4"/>
      <c r="E318" s="4"/>
      <c r="F318" s="35"/>
      <c r="G318" s="36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4"/>
      <c r="C319" s="4"/>
      <c r="D319" s="4"/>
      <c r="E319" s="4"/>
      <c r="F319" s="35"/>
      <c r="G319" s="36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4"/>
      <c r="C320" s="4"/>
      <c r="D320" s="4"/>
      <c r="E320" s="4"/>
      <c r="F320" s="35"/>
      <c r="G320" s="36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4"/>
      <c r="C321" s="4"/>
      <c r="D321" s="4"/>
      <c r="E321" s="4"/>
      <c r="F321" s="35"/>
      <c r="G321" s="36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4"/>
      <c r="C322" s="4"/>
      <c r="D322" s="4"/>
      <c r="E322" s="4"/>
      <c r="F322" s="35"/>
      <c r="G322" s="36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4"/>
      <c r="C323" s="4"/>
      <c r="D323" s="4"/>
      <c r="E323" s="4"/>
      <c r="F323" s="35"/>
      <c r="G323" s="36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4"/>
      <c r="C324" s="4"/>
      <c r="D324" s="4"/>
      <c r="E324" s="4"/>
      <c r="F324" s="35"/>
      <c r="G324" s="36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4"/>
      <c r="C325" s="4"/>
      <c r="D325" s="4"/>
      <c r="E325" s="4"/>
      <c r="F325" s="35"/>
      <c r="G325" s="36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4"/>
      <c r="C326" s="4"/>
      <c r="D326" s="4"/>
      <c r="E326" s="4"/>
      <c r="F326" s="35"/>
      <c r="G326" s="36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4"/>
      <c r="C327" s="4"/>
      <c r="D327" s="4"/>
      <c r="E327" s="4"/>
      <c r="F327" s="35"/>
      <c r="G327" s="36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4"/>
      <c r="C328" s="4"/>
      <c r="D328" s="4"/>
      <c r="E328" s="4"/>
      <c r="F328" s="35"/>
      <c r="G328" s="36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4"/>
      <c r="C329" s="4"/>
      <c r="D329" s="4"/>
      <c r="E329" s="4"/>
      <c r="F329" s="35"/>
      <c r="G329" s="36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4"/>
      <c r="C330" s="4"/>
      <c r="D330" s="4"/>
      <c r="E330" s="4"/>
      <c r="F330" s="35"/>
      <c r="G330" s="36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4"/>
      <c r="C331" s="4"/>
      <c r="D331" s="4"/>
      <c r="E331" s="4"/>
      <c r="F331" s="35"/>
      <c r="G331" s="36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4"/>
      <c r="C332" s="4"/>
      <c r="D332" s="4"/>
      <c r="E332" s="4"/>
      <c r="F332" s="35"/>
      <c r="G332" s="36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4"/>
      <c r="C333" s="4"/>
      <c r="D333" s="4"/>
      <c r="E333" s="4"/>
      <c r="F333" s="35"/>
      <c r="G333" s="36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4"/>
      <c r="C334" s="4"/>
      <c r="D334" s="4"/>
      <c r="E334" s="4"/>
      <c r="F334" s="35"/>
      <c r="G334" s="36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4"/>
      <c r="C335" s="4"/>
      <c r="D335" s="4"/>
      <c r="E335" s="4"/>
      <c r="F335" s="35"/>
      <c r="G335" s="36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4"/>
      <c r="C336" s="4"/>
      <c r="D336" s="4"/>
      <c r="E336" s="4"/>
      <c r="F336" s="35"/>
      <c r="G336" s="36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4"/>
      <c r="C337" s="4"/>
      <c r="D337" s="4"/>
      <c r="E337" s="4"/>
      <c r="F337" s="35"/>
      <c r="G337" s="36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4"/>
      <c r="C338" s="4"/>
      <c r="D338" s="4"/>
      <c r="E338" s="4"/>
      <c r="F338" s="35"/>
      <c r="G338" s="36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4"/>
      <c r="C339" s="4"/>
      <c r="D339" s="4"/>
      <c r="E339" s="4"/>
      <c r="F339" s="35"/>
      <c r="G339" s="36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4"/>
      <c r="C340" s="4"/>
      <c r="D340" s="4"/>
      <c r="E340" s="4"/>
      <c r="F340" s="35"/>
      <c r="G340" s="36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4"/>
      <c r="C341" s="4"/>
      <c r="D341" s="4"/>
      <c r="E341" s="4"/>
      <c r="F341" s="35"/>
      <c r="G341" s="36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4"/>
      <c r="C342" s="4"/>
      <c r="D342" s="4"/>
      <c r="E342" s="4"/>
      <c r="F342" s="35"/>
      <c r="G342" s="36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4"/>
      <c r="C343" s="4"/>
      <c r="D343" s="4"/>
      <c r="E343" s="4"/>
      <c r="F343" s="35"/>
      <c r="G343" s="36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4"/>
      <c r="C344" s="4"/>
      <c r="D344" s="4"/>
      <c r="E344" s="4"/>
      <c r="F344" s="35"/>
      <c r="G344" s="36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4"/>
      <c r="C345" s="4"/>
      <c r="D345" s="4"/>
      <c r="E345" s="4"/>
      <c r="F345" s="35"/>
      <c r="G345" s="36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4"/>
      <c r="C346" s="4"/>
      <c r="D346" s="4"/>
      <c r="E346" s="4"/>
      <c r="F346" s="35"/>
      <c r="G346" s="36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4"/>
      <c r="C347" s="4"/>
      <c r="D347" s="4"/>
      <c r="E347" s="4"/>
      <c r="F347" s="35"/>
      <c r="G347" s="36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4"/>
      <c r="C348" s="4"/>
      <c r="D348" s="4"/>
      <c r="E348" s="4"/>
      <c r="F348" s="35"/>
      <c r="G348" s="36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4"/>
      <c r="C349" s="4"/>
      <c r="D349" s="4"/>
      <c r="E349" s="4"/>
      <c r="F349" s="35"/>
      <c r="G349" s="36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4"/>
      <c r="C350" s="4"/>
      <c r="D350" s="4"/>
      <c r="E350" s="4"/>
      <c r="F350" s="35"/>
      <c r="G350" s="36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4"/>
      <c r="C351" s="4"/>
      <c r="D351" s="4"/>
      <c r="E351" s="4"/>
      <c r="F351" s="35"/>
      <c r="G351" s="36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4"/>
      <c r="C352" s="4"/>
      <c r="D352" s="4"/>
      <c r="E352" s="4"/>
      <c r="F352" s="35"/>
      <c r="G352" s="36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4"/>
      <c r="C353" s="4"/>
      <c r="D353" s="4"/>
      <c r="E353" s="4"/>
      <c r="F353" s="35"/>
      <c r="G353" s="36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4"/>
      <c r="C354" s="4"/>
      <c r="D354" s="4"/>
      <c r="E354" s="4"/>
      <c r="F354" s="35"/>
      <c r="G354" s="36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4"/>
      <c r="C355" s="4"/>
      <c r="D355" s="4"/>
      <c r="E355" s="4"/>
      <c r="F355" s="35"/>
      <c r="G355" s="36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4"/>
      <c r="C356" s="4"/>
      <c r="D356" s="4"/>
      <c r="E356" s="4"/>
      <c r="F356" s="35"/>
      <c r="G356" s="36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4"/>
      <c r="C357" s="4"/>
      <c r="D357" s="4"/>
      <c r="E357" s="4"/>
      <c r="F357" s="35"/>
      <c r="G357" s="36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4"/>
      <c r="C358" s="4"/>
      <c r="D358" s="4"/>
      <c r="E358" s="4"/>
      <c r="F358" s="35"/>
      <c r="G358" s="36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4"/>
      <c r="C359" s="4"/>
      <c r="D359" s="4"/>
      <c r="E359" s="4"/>
      <c r="F359" s="35"/>
      <c r="G359" s="36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4"/>
      <c r="C360" s="4"/>
      <c r="D360" s="4"/>
      <c r="E360" s="4"/>
      <c r="F360" s="35"/>
      <c r="G360" s="36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4"/>
      <c r="C361" s="4"/>
      <c r="D361" s="4"/>
      <c r="E361" s="4"/>
      <c r="F361" s="35"/>
      <c r="G361" s="36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4"/>
      <c r="C362" s="4"/>
      <c r="D362" s="4"/>
      <c r="E362" s="4"/>
      <c r="F362" s="35"/>
      <c r="G362" s="36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4"/>
      <c r="C363" s="4"/>
      <c r="D363" s="4"/>
      <c r="E363" s="4"/>
      <c r="F363" s="35"/>
      <c r="G363" s="36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4"/>
      <c r="C364" s="4"/>
      <c r="D364" s="4"/>
      <c r="E364" s="4"/>
      <c r="F364" s="35"/>
      <c r="G364" s="36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4"/>
      <c r="C365" s="4"/>
      <c r="D365" s="4"/>
      <c r="E365" s="4"/>
      <c r="F365" s="35"/>
      <c r="G365" s="36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4"/>
      <c r="C366" s="4"/>
      <c r="D366" s="4"/>
      <c r="E366" s="4"/>
      <c r="F366" s="35"/>
      <c r="G366" s="36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4"/>
      <c r="C367" s="4"/>
      <c r="D367" s="4"/>
      <c r="E367" s="4"/>
      <c r="F367" s="35"/>
      <c r="G367" s="36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4"/>
      <c r="C368" s="4"/>
      <c r="D368" s="4"/>
      <c r="E368" s="4"/>
      <c r="F368" s="35"/>
      <c r="G368" s="36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4"/>
      <c r="C369" s="4"/>
      <c r="D369" s="4"/>
      <c r="E369" s="4"/>
      <c r="F369" s="35"/>
      <c r="G369" s="36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4"/>
      <c r="C370" s="4"/>
      <c r="D370" s="4"/>
      <c r="E370" s="4"/>
      <c r="F370" s="35"/>
      <c r="G370" s="36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4"/>
      <c r="C371" s="4"/>
      <c r="D371" s="4"/>
      <c r="E371" s="4"/>
      <c r="F371" s="35"/>
      <c r="G371" s="36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4"/>
      <c r="C372" s="4"/>
      <c r="D372" s="4"/>
      <c r="E372" s="4"/>
      <c r="F372" s="35"/>
      <c r="G372" s="36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4"/>
      <c r="C373" s="4"/>
      <c r="D373" s="4"/>
      <c r="E373" s="4"/>
      <c r="F373" s="35"/>
      <c r="G373" s="36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4"/>
      <c r="C374" s="4"/>
      <c r="D374" s="4"/>
      <c r="E374" s="4"/>
      <c r="F374" s="35"/>
      <c r="G374" s="36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4"/>
      <c r="C375" s="4"/>
      <c r="D375" s="4"/>
      <c r="E375" s="4"/>
      <c r="F375" s="35"/>
      <c r="G375" s="36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4"/>
      <c r="C376" s="4"/>
      <c r="D376" s="4"/>
      <c r="E376" s="4"/>
      <c r="F376" s="35"/>
      <c r="G376" s="36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4"/>
      <c r="C377" s="4"/>
      <c r="D377" s="4"/>
      <c r="E377" s="4"/>
      <c r="F377" s="35"/>
      <c r="G377" s="36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4"/>
      <c r="C378" s="4"/>
      <c r="D378" s="4"/>
      <c r="E378" s="4"/>
      <c r="F378" s="35"/>
      <c r="G378" s="36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4"/>
      <c r="C379" s="4"/>
      <c r="D379" s="4"/>
      <c r="E379" s="4"/>
      <c r="F379" s="35"/>
      <c r="G379" s="36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4"/>
      <c r="C380" s="4"/>
      <c r="D380" s="4"/>
      <c r="E380" s="4"/>
      <c r="F380" s="35"/>
      <c r="G380" s="36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4"/>
      <c r="C381" s="4"/>
      <c r="D381" s="4"/>
      <c r="E381" s="4"/>
      <c r="F381" s="35"/>
      <c r="G381" s="36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4"/>
      <c r="C382" s="4"/>
      <c r="D382" s="4"/>
      <c r="E382" s="4"/>
      <c r="F382" s="35"/>
      <c r="G382" s="36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4"/>
      <c r="C383" s="4"/>
      <c r="D383" s="4"/>
      <c r="E383" s="4"/>
      <c r="F383" s="35"/>
      <c r="G383" s="36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4"/>
      <c r="C384" s="4"/>
      <c r="D384" s="4"/>
      <c r="E384" s="4"/>
      <c r="F384" s="35"/>
      <c r="G384" s="36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4"/>
      <c r="C385" s="4"/>
      <c r="D385" s="4"/>
      <c r="E385" s="4"/>
      <c r="F385" s="35"/>
      <c r="G385" s="36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4"/>
      <c r="C386" s="4"/>
      <c r="D386" s="4"/>
      <c r="E386" s="4"/>
      <c r="F386" s="35"/>
      <c r="G386" s="36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4"/>
      <c r="C387" s="4"/>
      <c r="D387" s="4"/>
      <c r="E387" s="4"/>
      <c r="F387" s="35"/>
      <c r="G387" s="36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4"/>
      <c r="C388" s="4"/>
      <c r="D388" s="4"/>
      <c r="E388" s="4"/>
      <c r="F388" s="35"/>
      <c r="G388" s="36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4"/>
      <c r="C389" s="4"/>
      <c r="D389" s="4"/>
      <c r="E389" s="4"/>
      <c r="F389" s="35"/>
      <c r="G389" s="36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4"/>
      <c r="C390" s="4"/>
      <c r="D390" s="4"/>
      <c r="E390" s="4"/>
      <c r="F390" s="35"/>
      <c r="G390" s="36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4"/>
      <c r="C391" s="4"/>
      <c r="D391" s="4"/>
      <c r="E391" s="4"/>
      <c r="F391" s="35"/>
      <c r="G391" s="36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4"/>
      <c r="C392" s="4"/>
      <c r="D392" s="4"/>
      <c r="E392" s="4"/>
      <c r="F392" s="35"/>
      <c r="G392" s="36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4"/>
      <c r="C393" s="4"/>
      <c r="D393" s="4"/>
      <c r="E393" s="4"/>
      <c r="F393" s="35"/>
      <c r="G393" s="36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4"/>
      <c r="C394" s="4"/>
      <c r="D394" s="4"/>
      <c r="E394" s="4"/>
      <c r="F394" s="35"/>
      <c r="G394" s="36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4"/>
      <c r="C395" s="4"/>
      <c r="D395" s="4"/>
      <c r="E395" s="4"/>
      <c r="F395" s="35"/>
      <c r="G395" s="36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4"/>
      <c r="C396" s="4"/>
      <c r="D396" s="4"/>
      <c r="E396" s="4"/>
      <c r="F396" s="35"/>
      <c r="G396" s="36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4"/>
      <c r="C397" s="4"/>
      <c r="D397" s="4"/>
      <c r="E397" s="4"/>
      <c r="F397" s="35"/>
      <c r="G397" s="36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4"/>
      <c r="C398" s="4"/>
      <c r="D398" s="4"/>
      <c r="E398" s="4"/>
      <c r="F398" s="35"/>
      <c r="G398" s="36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4"/>
      <c r="C399" s="4"/>
      <c r="D399" s="4"/>
      <c r="E399" s="4"/>
      <c r="F399" s="35"/>
      <c r="G399" s="36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4"/>
      <c r="C400" s="4"/>
      <c r="D400" s="4"/>
      <c r="E400" s="4"/>
      <c r="F400" s="35"/>
      <c r="G400" s="36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4"/>
      <c r="C401" s="4"/>
      <c r="D401" s="4"/>
      <c r="E401" s="4"/>
      <c r="F401" s="35"/>
      <c r="G401" s="36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4"/>
      <c r="C402" s="4"/>
      <c r="D402" s="4"/>
      <c r="E402" s="4"/>
      <c r="F402" s="35"/>
      <c r="G402" s="36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4"/>
      <c r="C403" s="4"/>
      <c r="D403" s="4"/>
      <c r="E403" s="4"/>
      <c r="F403" s="35"/>
      <c r="G403" s="36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4"/>
      <c r="C404" s="4"/>
      <c r="D404" s="4"/>
      <c r="E404" s="4"/>
      <c r="F404" s="35"/>
      <c r="G404" s="36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4"/>
      <c r="C405" s="4"/>
      <c r="D405" s="4"/>
      <c r="E405" s="4"/>
      <c r="F405" s="35"/>
      <c r="G405" s="36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4"/>
      <c r="C406" s="4"/>
      <c r="D406" s="4"/>
      <c r="E406" s="4"/>
      <c r="F406" s="35"/>
      <c r="G406" s="36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4"/>
      <c r="C407" s="4"/>
      <c r="D407" s="4"/>
      <c r="E407" s="4"/>
      <c r="F407" s="35"/>
      <c r="G407" s="36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4"/>
      <c r="C408" s="4"/>
      <c r="D408" s="4"/>
      <c r="E408" s="4"/>
      <c r="F408" s="35"/>
      <c r="G408" s="36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4"/>
      <c r="C409" s="4"/>
      <c r="D409" s="4"/>
      <c r="E409" s="4"/>
      <c r="F409" s="35"/>
      <c r="G409" s="36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4"/>
      <c r="C410" s="4"/>
      <c r="D410" s="4"/>
      <c r="E410" s="4"/>
      <c r="F410" s="35"/>
      <c r="G410" s="36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4"/>
      <c r="C411" s="4"/>
      <c r="D411" s="4"/>
      <c r="E411" s="4"/>
      <c r="F411" s="35"/>
      <c r="G411" s="36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4"/>
      <c r="C412" s="4"/>
      <c r="D412" s="4"/>
      <c r="E412" s="4"/>
      <c r="F412" s="35"/>
      <c r="G412" s="36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4"/>
      <c r="C413" s="4"/>
      <c r="D413" s="4"/>
      <c r="E413" s="4"/>
      <c r="F413" s="35"/>
      <c r="G413" s="36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4"/>
      <c r="C414" s="4"/>
      <c r="D414" s="4"/>
      <c r="E414" s="4"/>
      <c r="F414" s="35"/>
      <c r="G414" s="36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4"/>
      <c r="C415" s="4"/>
      <c r="D415" s="4"/>
      <c r="E415" s="4"/>
      <c r="F415" s="35"/>
      <c r="G415" s="36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4"/>
      <c r="C416" s="4"/>
      <c r="D416" s="4"/>
      <c r="E416" s="4"/>
      <c r="F416" s="35"/>
      <c r="G416" s="36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4"/>
      <c r="C417" s="4"/>
      <c r="D417" s="4"/>
      <c r="E417" s="4"/>
      <c r="F417" s="35"/>
      <c r="G417" s="36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4"/>
      <c r="C418" s="4"/>
      <c r="D418" s="4"/>
      <c r="E418" s="4"/>
      <c r="F418" s="35"/>
      <c r="G418" s="36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4"/>
      <c r="C419" s="4"/>
      <c r="D419" s="4"/>
      <c r="E419" s="4"/>
      <c r="F419" s="35"/>
      <c r="G419" s="36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4"/>
      <c r="C420" s="4"/>
      <c r="D420" s="4"/>
      <c r="E420" s="4"/>
      <c r="F420" s="35"/>
      <c r="G420" s="36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4"/>
      <c r="C421" s="4"/>
      <c r="D421" s="4"/>
      <c r="E421" s="4"/>
      <c r="F421" s="35"/>
      <c r="G421" s="36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4"/>
      <c r="C422" s="4"/>
      <c r="D422" s="4"/>
      <c r="E422" s="4"/>
      <c r="F422" s="35"/>
      <c r="G422" s="36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4"/>
      <c r="C423" s="4"/>
      <c r="D423" s="4"/>
      <c r="E423" s="4"/>
      <c r="F423" s="35"/>
      <c r="G423" s="36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4"/>
      <c r="C424" s="4"/>
      <c r="D424" s="4"/>
      <c r="E424" s="4"/>
      <c r="F424" s="35"/>
      <c r="G424" s="36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4"/>
      <c r="C425" s="4"/>
      <c r="D425" s="4"/>
      <c r="E425" s="4"/>
      <c r="F425" s="35"/>
      <c r="G425" s="36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4"/>
      <c r="C426" s="4"/>
      <c r="D426" s="4"/>
      <c r="E426" s="4"/>
      <c r="F426" s="35"/>
      <c r="G426" s="36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4"/>
      <c r="C427" s="4"/>
      <c r="D427" s="4"/>
      <c r="E427" s="4"/>
      <c r="F427" s="35"/>
      <c r="G427" s="36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4"/>
      <c r="C428" s="4"/>
      <c r="D428" s="4"/>
      <c r="E428" s="4"/>
      <c r="F428" s="35"/>
      <c r="G428" s="36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4"/>
      <c r="C429" s="4"/>
      <c r="D429" s="4"/>
      <c r="E429" s="4"/>
      <c r="F429" s="35"/>
      <c r="G429" s="36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4"/>
      <c r="C430" s="4"/>
      <c r="D430" s="4"/>
      <c r="E430" s="4"/>
      <c r="F430" s="35"/>
      <c r="G430" s="36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4"/>
      <c r="C431" s="4"/>
      <c r="D431" s="4"/>
      <c r="E431" s="4"/>
      <c r="F431" s="35"/>
      <c r="G431" s="36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4"/>
      <c r="C432" s="4"/>
      <c r="D432" s="4"/>
      <c r="E432" s="4"/>
      <c r="F432" s="35"/>
      <c r="G432" s="36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4"/>
      <c r="C433" s="4"/>
      <c r="D433" s="4"/>
      <c r="E433" s="4"/>
      <c r="F433" s="35"/>
      <c r="G433" s="36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4"/>
      <c r="C434" s="4"/>
      <c r="D434" s="4"/>
      <c r="E434" s="4"/>
      <c r="F434" s="35"/>
      <c r="G434" s="36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4"/>
      <c r="C435" s="4"/>
      <c r="D435" s="4"/>
      <c r="E435" s="4"/>
      <c r="F435" s="35"/>
      <c r="G435" s="36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4"/>
      <c r="C436" s="4"/>
      <c r="D436" s="4"/>
      <c r="E436" s="4"/>
      <c r="F436" s="35"/>
      <c r="G436" s="36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4"/>
      <c r="C437" s="4"/>
      <c r="D437" s="4"/>
      <c r="E437" s="4"/>
      <c r="F437" s="35"/>
      <c r="G437" s="36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4"/>
      <c r="C438" s="4"/>
      <c r="D438" s="4"/>
      <c r="E438" s="4"/>
      <c r="F438" s="35"/>
      <c r="G438" s="36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4"/>
      <c r="C439" s="4"/>
      <c r="D439" s="4"/>
      <c r="E439" s="4"/>
      <c r="F439" s="35"/>
      <c r="G439" s="36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4"/>
      <c r="C440" s="4"/>
      <c r="D440" s="4"/>
      <c r="E440" s="4"/>
      <c r="F440" s="35"/>
      <c r="G440" s="36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4"/>
      <c r="C441" s="4"/>
      <c r="D441" s="4"/>
      <c r="E441" s="4"/>
      <c r="F441" s="35"/>
      <c r="G441" s="36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4"/>
      <c r="C442" s="4"/>
      <c r="D442" s="4"/>
      <c r="E442" s="4"/>
      <c r="F442" s="35"/>
      <c r="G442" s="36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4"/>
      <c r="C443" s="4"/>
      <c r="D443" s="4"/>
      <c r="E443" s="4"/>
      <c r="F443" s="35"/>
      <c r="G443" s="36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4"/>
      <c r="C444" s="4"/>
      <c r="D444" s="4"/>
      <c r="E444" s="4"/>
      <c r="F444" s="35"/>
      <c r="G444" s="36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4"/>
      <c r="C445" s="4"/>
      <c r="D445" s="4"/>
      <c r="E445" s="4"/>
      <c r="F445" s="35"/>
      <c r="G445" s="36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4"/>
      <c r="C446" s="4"/>
      <c r="D446" s="4"/>
      <c r="E446" s="4"/>
      <c r="F446" s="35"/>
      <c r="G446" s="36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4"/>
      <c r="C447" s="4"/>
      <c r="D447" s="4"/>
      <c r="E447" s="4"/>
      <c r="F447" s="35"/>
      <c r="G447" s="36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4"/>
      <c r="C448" s="4"/>
      <c r="D448" s="4"/>
      <c r="E448" s="4"/>
      <c r="F448" s="35"/>
      <c r="G448" s="36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4"/>
      <c r="C449" s="4"/>
      <c r="D449" s="4"/>
      <c r="E449" s="4"/>
      <c r="F449" s="35"/>
      <c r="G449" s="36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4"/>
      <c r="C450" s="4"/>
      <c r="D450" s="4"/>
      <c r="E450" s="4"/>
      <c r="F450" s="35"/>
      <c r="G450" s="36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4"/>
      <c r="C451" s="4"/>
      <c r="D451" s="4"/>
      <c r="E451" s="4"/>
      <c r="F451" s="35"/>
      <c r="G451" s="36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4"/>
      <c r="C452" s="4"/>
      <c r="D452" s="4"/>
      <c r="E452" s="4"/>
      <c r="F452" s="35"/>
      <c r="G452" s="36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4"/>
      <c r="C453" s="4"/>
      <c r="D453" s="4"/>
      <c r="E453" s="4"/>
      <c r="F453" s="35"/>
      <c r="G453" s="36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4"/>
      <c r="C454" s="4"/>
      <c r="D454" s="4"/>
      <c r="E454" s="4"/>
      <c r="F454" s="35"/>
      <c r="G454" s="36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4"/>
      <c r="C455" s="4"/>
      <c r="D455" s="4"/>
      <c r="E455" s="4"/>
      <c r="F455" s="35"/>
      <c r="G455" s="36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4"/>
      <c r="C456" s="4"/>
      <c r="D456" s="4"/>
      <c r="E456" s="4"/>
      <c r="F456" s="35"/>
      <c r="G456" s="36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4"/>
      <c r="C457" s="4"/>
      <c r="D457" s="4"/>
      <c r="E457" s="4"/>
      <c r="F457" s="35"/>
      <c r="G457" s="36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4"/>
      <c r="C458" s="4"/>
      <c r="D458" s="4"/>
      <c r="E458" s="4"/>
      <c r="F458" s="35"/>
      <c r="G458" s="36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4"/>
      <c r="C459" s="4"/>
      <c r="D459" s="4"/>
      <c r="E459" s="4"/>
      <c r="F459" s="35"/>
      <c r="G459" s="36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4"/>
      <c r="C460" s="4"/>
      <c r="D460" s="4"/>
      <c r="E460" s="4"/>
      <c r="F460" s="35"/>
      <c r="G460" s="36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4"/>
      <c r="C461" s="4"/>
      <c r="D461" s="4"/>
      <c r="E461" s="4"/>
      <c r="F461" s="35"/>
      <c r="G461" s="36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4"/>
      <c r="C462" s="4"/>
      <c r="D462" s="4"/>
      <c r="E462" s="4"/>
      <c r="F462" s="35"/>
      <c r="G462" s="36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4"/>
      <c r="C463" s="4"/>
      <c r="D463" s="4"/>
      <c r="E463" s="4"/>
      <c r="F463" s="35"/>
      <c r="G463" s="36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4"/>
      <c r="C464" s="4"/>
      <c r="D464" s="4"/>
      <c r="E464" s="4"/>
      <c r="F464" s="35"/>
      <c r="G464" s="36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4"/>
      <c r="C465" s="4"/>
      <c r="D465" s="4"/>
      <c r="E465" s="4"/>
      <c r="F465" s="35"/>
      <c r="G465" s="36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4"/>
      <c r="C466" s="4"/>
      <c r="D466" s="4"/>
      <c r="E466" s="4"/>
      <c r="F466" s="35"/>
      <c r="G466" s="36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4"/>
      <c r="C467" s="4"/>
      <c r="D467" s="4"/>
      <c r="E467" s="4"/>
      <c r="F467" s="35"/>
      <c r="G467" s="36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4"/>
      <c r="C468" s="4"/>
      <c r="D468" s="4"/>
      <c r="E468" s="4"/>
      <c r="F468" s="35"/>
      <c r="G468" s="36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4"/>
      <c r="C469" s="4"/>
      <c r="D469" s="4"/>
      <c r="E469" s="4"/>
      <c r="F469" s="35"/>
      <c r="G469" s="36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4"/>
      <c r="C470" s="4"/>
      <c r="D470" s="4"/>
      <c r="E470" s="4"/>
      <c r="F470" s="35"/>
      <c r="G470" s="36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4"/>
      <c r="C471" s="4"/>
      <c r="D471" s="4"/>
      <c r="E471" s="4"/>
      <c r="F471" s="35"/>
      <c r="G471" s="36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4"/>
      <c r="C472" s="4"/>
      <c r="D472" s="4"/>
      <c r="E472" s="4"/>
      <c r="F472" s="35"/>
      <c r="G472" s="36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4"/>
      <c r="C473" s="4"/>
      <c r="D473" s="4"/>
      <c r="E473" s="4"/>
      <c r="F473" s="35"/>
      <c r="G473" s="36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4"/>
      <c r="C474" s="4"/>
      <c r="D474" s="4"/>
      <c r="E474" s="4"/>
      <c r="F474" s="35"/>
      <c r="G474" s="36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4"/>
      <c r="C475" s="4"/>
      <c r="D475" s="4"/>
      <c r="E475" s="4"/>
      <c r="F475" s="35"/>
      <c r="G475" s="36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4"/>
      <c r="C476" s="4"/>
      <c r="D476" s="4"/>
      <c r="E476" s="4"/>
      <c r="F476" s="35"/>
      <c r="G476" s="36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4"/>
      <c r="C477" s="4"/>
      <c r="D477" s="4"/>
      <c r="E477" s="4"/>
      <c r="F477" s="35"/>
      <c r="G477" s="36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4"/>
      <c r="C478" s="4"/>
      <c r="D478" s="4"/>
      <c r="E478" s="4"/>
      <c r="F478" s="35"/>
      <c r="G478" s="36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4"/>
      <c r="C479" s="4"/>
      <c r="D479" s="4"/>
      <c r="E479" s="4"/>
      <c r="F479" s="35"/>
      <c r="G479" s="36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4"/>
      <c r="C480" s="4"/>
      <c r="D480" s="4"/>
      <c r="E480" s="4"/>
      <c r="F480" s="35"/>
      <c r="G480" s="36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4"/>
      <c r="C481" s="4"/>
      <c r="D481" s="4"/>
      <c r="E481" s="4"/>
      <c r="F481" s="35"/>
      <c r="G481" s="36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4"/>
      <c r="C482" s="4"/>
      <c r="D482" s="4"/>
      <c r="E482" s="4"/>
      <c r="F482" s="35"/>
      <c r="G482" s="36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4"/>
      <c r="C483" s="4"/>
      <c r="D483" s="4"/>
      <c r="E483" s="4"/>
      <c r="F483" s="35"/>
      <c r="G483" s="36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4"/>
      <c r="C484" s="4"/>
      <c r="D484" s="4"/>
      <c r="E484" s="4"/>
      <c r="F484" s="35"/>
      <c r="G484" s="36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4"/>
      <c r="C485" s="4"/>
      <c r="D485" s="4"/>
      <c r="E485" s="4"/>
      <c r="F485" s="35"/>
      <c r="G485" s="36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4"/>
      <c r="C486" s="4"/>
      <c r="D486" s="4"/>
      <c r="E486" s="4"/>
      <c r="F486" s="35"/>
      <c r="G486" s="36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4"/>
      <c r="C487" s="4"/>
      <c r="D487" s="4"/>
      <c r="E487" s="4"/>
      <c r="F487" s="35"/>
      <c r="G487" s="36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4"/>
      <c r="C488" s="4"/>
      <c r="D488" s="4"/>
      <c r="E488" s="4"/>
      <c r="F488" s="35"/>
      <c r="G488" s="36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4"/>
      <c r="C489" s="4"/>
      <c r="D489" s="4"/>
      <c r="E489" s="4"/>
      <c r="F489" s="35"/>
      <c r="G489" s="36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4"/>
      <c r="C490" s="4"/>
      <c r="D490" s="4"/>
      <c r="E490" s="4"/>
      <c r="F490" s="35"/>
      <c r="G490" s="36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4"/>
      <c r="C491" s="4"/>
      <c r="D491" s="4"/>
      <c r="E491" s="4"/>
      <c r="F491" s="35"/>
      <c r="G491" s="36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4"/>
      <c r="C492" s="4"/>
      <c r="D492" s="4"/>
      <c r="E492" s="4"/>
      <c r="F492" s="35"/>
      <c r="G492" s="36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4"/>
      <c r="C493" s="4"/>
      <c r="D493" s="4"/>
      <c r="E493" s="4"/>
      <c r="F493" s="35"/>
      <c r="G493" s="36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4"/>
      <c r="C494" s="4"/>
      <c r="D494" s="4"/>
      <c r="E494" s="4"/>
      <c r="F494" s="35"/>
      <c r="G494" s="36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4"/>
      <c r="C495" s="4"/>
      <c r="D495" s="4"/>
      <c r="E495" s="4"/>
      <c r="F495" s="35"/>
      <c r="G495" s="36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4"/>
      <c r="C496" s="4"/>
      <c r="D496" s="4"/>
      <c r="E496" s="4"/>
      <c r="F496" s="35"/>
      <c r="G496" s="36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4"/>
      <c r="C497" s="4"/>
      <c r="D497" s="4"/>
      <c r="E497" s="4"/>
      <c r="F497" s="35"/>
      <c r="G497" s="36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4"/>
      <c r="C498" s="4"/>
      <c r="D498" s="4"/>
      <c r="E498" s="4"/>
      <c r="F498" s="35"/>
      <c r="G498" s="36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4"/>
      <c r="C499" s="4"/>
      <c r="D499" s="4"/>
      <c r="E499" s="4"/>
      <c r="F499" s="35"/>
      <c r="G499" s="36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4"/>
      <c r="C500" s="4"/>
      <c r="D500" s="4"/>
      <c r="E500" s="4"/>
      <c r="F500" s="35"/>
      <c r="G500" s="36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4"/>
      <c r="C501" s="4"/>
      <c r="D501" s="4"/>
      <c r="E501" s="4"/>
      <c r="F501" s="35"/>
      <c r="G501" s="36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4"/>
      <c r="C502" s="4"/>
      <c r="D502" s="4"/>
      <c r="E502" s="4"/>
      <c r="F502" s="35"/>
      <c r="G502" s="36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4"/>
      <c r="C503" s="4"/>
      <c r="D503" s="4"/>
      <c r="E503" s="4"/>
      <c r="F503" s="35"/>
      <c r="G503" s="36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4"/>
      <c r="C504" s="4"/>
      <c r="D504" s="4"/>
      <c r="E504" s="4"/>
      <c r="F504" s="35"/>
      <c r="G504" s="36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4"/>
      <c r="C505" s="4"/>
      <c r="D505" s="4"/>
      <c r="E505" s="4"/>
      <c r="F505" s="35"/>
      <c r="G505" s="36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4"/>
      <c r="C506" s="4"/>
      <c r="D506" s="4"/>
      <c r="E506" s="4"/>
      <c r="F506" s="35"/>
      <c r="G506" s="36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4"/>
      <c r="C507" s="4"/>
      <c r="D507" s="4"/>
      <c r="E507" s="4"/>
      <c r="F507" s="35"/>
      <c r="G507" s="36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4"/>
      <c r="C508" s="4"/>
      <c r="D508" s="4"/>
      <c r="E508" s="4"/>
      <c r="F508" s="35"/>
      <c r="G508" s="36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4"/>
      <c r="C509" s="4"/>
      <c r="D509" s="4"/>
      <c r="E509" s="4"/>
      <c r="F509" s="35"/>
      <c r="G509" s="36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4"/>
      <c r="C510" s="4"/>
      <c r="D510" s="4"/>
      <c r="E510" s="4"/>
      <c r="F510" s="35"/>
      <c r="G510" s="36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4"/>
      <c r="C511" s="4"/>
      <c r="D511" s="4"/>
      <c r="E511" s="4"/>
      <c r="F511" s="35"/>
      <c r="G511" s="36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4"/>
      <c r="C512" s="4"/>
      <c r="D512" s="4"/>
      <c r="E512" s="4"/>
      <c r="F512" s="35"/>
      <c r="G512" s="36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4"/>
      <c r="C513" s="4"/>
      <c r="D513" s="4"/>
      <c r="E513" s="4"/>
      <c r="F513" s="35"/>
      <c r="G513" s="36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4"/>
      <c r="C514" s="4"/>
      <c r="D514" s="4"/>
      <c r="E514" s="4"/>
      <c r="F514" s="35"/>
      <c r="G514" s="36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4"/>
      <c r="C515" s="4"/>
      <c r="D515" s="4"/>
      <c r="E515" s="4"/>
      <c r="F515" s="35"/>
      <c r="G515" s="36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4"/>
      <c r="C516" s="4"/>
      <c r="D516" s="4"/>
      <c r="E516" s="4"/>
      <c r="F516" s="35"/>
      <c r="G516" s="36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4"/>
      <c r="C517" s="4"/>
      <c r="D517" s="4"/>
      <c r="E517" s="4"/>
      <c r="F517" s="35"/>
      <c r="G517" s="36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4"/>
      <c r="C518" s="4"/>
      <c r="D518" s="4"/>
      <c r="E518" s="4"/>
      <c r="F518" s="35"/>
      <c r="G518" s="36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4"/>
      <c r="C519" s="4"/>
      <c r="D519" s="4"/>
      <c r="E519" s="4"/>
      <c r="F519" s="35"/>
      <c r="G519" s="36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4"/>
      <c r="C520" s="4"/>
      <c r="D520" s="4"/>
      <c r="E520" s="4"/>
      <c r="F520" s="35"/>
      <c r="G520" s="36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4"/>
      <c r="C521" s="4"/>
      <c r="D521" s="4"/>
      <c r="E521" s="4"/>
      <c r="F521" s="35"/>
      <c r="G521" s="36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4"/>
      <c r="C522" s="4"/>
      <c r="D522" s="4"/>
      <c r="E522" s="4"/>
      <c r="F522" s="35"/>
      <c r="G522" s="36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4"/>
      <c r="C523" s="4"/>
      <c r="D523" s="4"/>
      <c r="E523" s="4"/>
      <c r="F523" s="35"/>
      <c r="G523" s="36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4"/>
      <c r="C524" s="4"/>
      <c r="D524" s="4"/>
      <c r="E524" s="4"/>
      <c r="F524" s="35"/>
      <c r="G524" s="36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4"/>
      <c r="C525" s="4"/>
      <c r="D525" s="4"/>
      <c r="E525" s="4"/>
      <c r="F525" s="35"/>
      <c r="G525" s="36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4"/>
      <c r="C526" s="4"/>
      <c r="D526" s="4"/>
      <c r="E526" s="4"/>
      <c r="F526" s="35"/>
      <c r="G526" s="36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4"/>
      <c r="C527" s="4"/>
      <c r="D527" s="4"/>
      <c r="E527" s="4"/>
      <c r="F527" s="35"/>
      <c r="G527" s="36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4"/>
      <c r="C528" s="4"/>
      <c r="D528" s="4"/>
      <c r="E528" s="4"/>
      <c r="F528" s="35"/>
      <c r="G528" s="36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4"/>
      <c r="C529" s="4"/>
      <c r="D529" s="4"/>
      <c r="E529" s="4"/>
      <c r="F529" s="35"/>
      <c r="G529" s="36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4"/>
      <c r="C530" s="4"/>
      <c r="D530" s="4"/>
      <c r="E530" s="4"/>
      <c r="F530" s="35"/>
      <c r="G530" s="36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4"/>
      <c r="C531" s="4"/>
      <c r="D531" s="4"/>
      <c r="E531" s="4"/>
      <c r="F531" s="35"/>
      <c r="G531" s="36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4"/>
      <c r="C532" s="4"/>
      <c r="D532" s="4"/>
      <c r="E532" s="4"/>
      <c r="F532" s="35"/>
      <c r="G532" s="36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4"/>
      <c r="C533" s="4"/>
      <c r="D533" s="4"/>
      <c r="E533" s="4"/>
      <c r="F533" s="35"/>
      <c r="G533" s="36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4"/>
      <c r="C534" s="4"/>
      <c r="D534" s="4"/>
      <c r="E534" s="4"/>
      <c r="F534" s="35"/>
      <c r="G534" s="36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4"/>
      <c r="C535" s="4"/>
      <c r="D535" s="4"/>
      <c r="E535" s="4"/>
      <c r="F535" s="35"/>
      <c r="G535" s="36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4"/>
      <c r="C536" s="4"/>
      <c r="D536" s="4"/>
      <c r="E536" s="4"/>
      <c r="F536" s="35"/>
      <c r="G536" s="36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4"/>
      <c r="C537" s="4"/>
      <c r="D537" s="4"/>
      <c r="E537" s="4"/>
      <c r="F537" s="35"/>
      <c r="G537" s="36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4"/>
      <c r="C538" s="4"/>
      <c r="D538" s="4"/>
      <c r="E538" s="4"/>
      <c r="F538" s="35"/>
      <c r="G538" s="36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4"/>
      <c r="C539" s="4"/>
      <c r="D539" s="4"/>
      <c r="E539" s="4"/>
      <c r="F539" s="35"/>
      <c r="G539" s="36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4"/>
      <c r="C540" s="4"/>
      <c r="D540" s="4"/>
      <c r="E540" s="4"/>
      <c r="F540" s="35"/>
      <c r="G540" s="36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4"/>
      <c r="C541" s="4"/>
      <c r="D541" s="4"/>
      <c r="E541" s="4"/>
      <c r="F541" s="35"/>
      <c r="G541" s="36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4"/>
      <c r="C542" s="4"/>
      <c r="D542" s="4"/>
      <c r="E542" s="4"/>
      <c r="F542" s="35"/>
      <c r="G542" s="36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4"/>
      <c r="C543" s="4"/>
      <c r="D543" s="4"/>
      <c r="E543" s="4"/>
      <c r="F543" s="35"/>
      <c r="G543" s="36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4"/>
      <c r="C544" s="4"/>
      <c r="D544" s="4"/>
      <c r="E544" s="4"/>
      <c r="F544" s="35"/>
      <c r="G544" s="36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4"/>
      <c r="C545" s="4"/>
      <c r="D545" s="4"/>
      <c r="E545" s="4"/>
      <c r="F545" s="35"/>
      <c r="G545" s="36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4"/>
      <c r="C546" s="4"/>
      <c r="D546" s="4"/>
      <c r="E546" s="4"/>
      <c r="F546" s="35"/>
      <c r="G546" s="36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4"/>
      <c r="C547" s="4"/>
      <c r="D547" s="4"/>
      <c r="E547" s="4"/>
      <c r="F547" s="35"/>
      <c r="G547" s="36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4"/>
      <c r="C548" s="4"/>
      <c r="D548" s="4"/>
      <c r="E548" s="4"/>
      <c r="F548" s="35"/>
      <c r="G548" s="36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4"/>
      <c r="C549" s="4"/>
      <c r="D549" s="4"/>
      <c r="E549" s="4"/>
      <c r="F549" s="35"/>
      <c r="G549" s="36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4"/>
      <c r="C550" s="4"/>
      <c r="D550" s="4"/>
      <c r="E550" s="4"/>
      <c r="F550" s="35"/>
      <c r="G550" s="36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4"/>
      <c r="C551" s="4"/>
      <c r="D551" s="4"/>
      <c r="E551" s="4"/>
      <c r="F551" s="35"/>
      <c r="G551" s="36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4"/>
      <c r="C552" s="4"/>
      <c r="D552" s="4"/>
      <c r="E552" s="4"/>
      <c r="F552" s="35"/>
      <c r="G552" s="36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4"/>
      <c r="C553" s="4"/>
      <c r="D553" s="4"/>
      <c r="E553" s="4"/>
      <c r="F553" s="35"/>
      <c r="G553" s="36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4"/>
      <c r="C554" s="4"/>
      <c r="D554" s="4"/>
      <c r="E554" s="4"/>
      <c r="F554" s="35"/>
      <c r="G554" s="36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4"/>
      <c r="C555" s="4"/>
      <c r="D555" s="4"/>
      <c r="E555" s="4"/>
      <c r="F555" s="35"/>
      <c r="G555" s="36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4"/>
      <c r="C556" s="4"/>
      <c r="D556" s="4"/>
      <c r="E556" s="4"/>
      <c r="F556" s="35"/>
      <c r="G556" s="36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4"/>
      <c r="C557" s="4"/>
      <c r="D557" s="4"/>
      <c r="E557" s="4"/>
      <c r="F557" s="35"/>
      <c r="G557" s="36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4"/>
      <c r="C558" s="4"/>
      <c r="D558" s="4"/>
      <c r="E558" s="4"/>
      <c r="F558" s="35"/>
      <c r="G558" s="36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4"/>
      <c r="C559" s="4"/>
      <c r="D559" s="4"/>
      <c r="E559" s="4"/>
      <c r="F559" s="35"/>
      <c r="G559" s="36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4"/>
      <c r="C560" s="4"/>
      <c r="D560" s="4"/>
      <c r="E560" s="4"/>
      <c r="F560" s="35"/>
      <c r="G560" s="36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4"/>
      <c r="C561" s="4"/>
      <c r="D561" s="4"/>
      <c r="E561" s="4"/>
      <c r="F561" s="35"/>
      <c r="G561" s="36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4"/>
      <c r="C562" s="4"/>
      <c r="D562" s="4"/>
      <c r="E562" s="4"/>
      <c r="F562" s="35"/>
      <c r="G562" s="36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4"/>
      <c r="C563" s="4"/>
      <c r="D563" s="4"/>
      <c r="E563" s="4"/>
      <c r="F563" s="35"/>
      <c r="G563" s="36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4"/>
      <c r="C564" s="4"/>
      <c r="D564" s="4"/>
      <c r="E564" s="4"/>
      <c r="F564" s="35"/>
      <c r="G564" s="36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4"/>
      <c r="C565" s="4"/>
      <c r="D565" s="4"/>
      <c r="E565" s="4"/>
      <c r="F565" s="35"/>
      <c r="G565" s="36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4"/>
      <c r="C566" s="4"/>
      <c r="D566" s="4"/>
      <c r="E566" s="4"/>
      <c r="F566" s="35"/>
      <c r="G566" s="36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4"/>
      <c r="C567" s="4"/>
      <c r="D567" s="4"/>
      <c r="E567" s="4"/>
      <c r="F567" s="35"/>
      <c r="G567" s="36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4"/>
      <c r="C568" s="4"/>
      <c r="D568" s="4"/>
      <c r="E568" s="4"/>
      <c r="F568" s="35"/>
      <c r="G568" s="36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4"/>
      <c r="C569" s="4"/>
      <c r="D569" s="4"/>
      <c r="E569" s="4"/>
      <c r="F569" s="35"/>
      <c r="G569" s="36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4"/>
      <c r="C570" s="4"/>
      <c r="D570" s="4"/>
      <c r="E570" s="4"/>
      <c r="F570" s="35"/>
      <c r="G570" s="36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4"/>
      <c r="C571" s="4"/>
      <c r="D571" s="4"/>
      <c r="E571" s="4"/>
      <c r="F571" s="35"/>
      <c r="G571" s="36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4"/>
      <c r="C572" s="4"/>
      <c r="D572" s="4"/>
      <c r="E572" s="4"/>
      <c r="F572" s="35"/>
      <c r="G572" s="36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4"/>
      <c r="C573" s="4"/>
      <c r="D573" s="4"/>
      <c r="E573" s="4"/>
      <c r="F573" s="35"/>
      <c r="G573" s="36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4"/>
      <c r="C574" s="4"/>
      <c r="D574" s="4"/>
      <c r="E574" s="4"/>
      <c r="F574" s="35"/>
      <c r="G574" s="36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4"/>
      <c r="C575" s="4"/>
      <c r="D575" s="4"/>
      <c r="E575" s="4"/>
      <c r="F575" s="35"/>
      <c r="G575" s="36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4"/>
      <c r="C576" s="4"/>
      <c r="D576" s="4"/>
      <c r="E576" s="4"/>
      <c r="F576" s="35"/>
      <c r="G576" s="36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4"/>
      <c r="C577" s="4"/>
      <c r="D577" s="4"/>
      <c r="E577" s="4"/>
      <c r="F577" s="35"/>
      <c r="G577" s="36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4"/>
      <c r="C578" s="4"/>
      <c r="D578" s="4"/>
      <c r="E578" s="4"/>
      <c r="F578" s="35"/>
      <c r="G578" s="36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4"/>
      <c r="C579" s="4"/>
      <c r="D579" s="4"/>
      <c r="E579" s="4"/>
      <c r="F579" s="35"/>
      <c r="G579" s="36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4"/>
      <c r="C580" s="4"/>
      <c r="D580" s="4"/>
      <c r="E580" s="4"/>
      <c r="F580" s="35"/>
      <c r="G580" s="36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4"/>
      <c r="C581" s="4"/>
      <c r="D581" s="4"/>
      <c r="E581" s="4"/>
      <c r="F581" s="35"/>
      <c r="G581" s="36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4"/>
      <c r="C582" s="4"/>
      <c r="D582" s="4"/>
      <c r="E582" s="4"/>
      <c r="F582" s="35"/>
      <c r="G582" s="36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4"/>
      <c r="C583" s="4"/>
      <c r="D583" s="4"/>
      <c r="E583" s="4"/>
      <c r="F583" s="35"/>
      <c r="G583" s="36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4"/>
      <c r="C584" s="4"/>
      <c r="D584" s="4"/>
      <c r="E584" s="4"/>
      <c r="F584" s="35"/>
      <c r="G584" s="36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4"/>
      <c r="C585" s="4"/>
      <c r="D585" s="4"/>
      <c r="E585" s="4"/>
      <c r="F585" s="35"/>
      <c r="G585" s="36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4"/>
      <c r="C586" s="4"/>
      <c r="D586" s="4"/>
      <c r="E586" s="4"/>
      <c r="F586" s="35"/>
      <c r="G586" s="36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4"/>
      <c r="C587" s="4"/>
      <c r="D587" s="4"/>
      <c r="E587" s="4"/>
      <c r="F587" s="35"/>
      <c r="G587" s="36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4"/>
      <c r="C588" s="4"/>
      <c r="D588" s="4"/>
      <c r="E588" s="4"/>
      <c r="F588" s="35"/>
      <c r="G588" s="36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4"/>
      <c r="C589" s="4"/>
      <c r="D589" s="4"/>
      <c r="E589" s="4"/>
      <c r="F589" s="35"/>
      <c r="G589" s="36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4"/>
      <c r="C590" s="4"/>
      <c r="D590" s="4"/>
      <c r="E590" s="4"/>
      <c r="F590" s="35"/>
      <c r="G590" s="36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4"/>
      <c r="C591" s="4"/>
      <c r="D591" s="4"/>
      <c r="E591" s="4"/>
      <c r="F591" s="35"/>
      <c r="G591" s="36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4"/>
      <c r="C592" s="4"/>
      <c r="D592" s="4"/>
      <c r="E592" s="4"/>
      <c r="F592" s="35"/>
      <c r="G592" s="36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4"/>
      <c r="C593" s="4"/>
      <c r="D593" s="4"/>
      <c r="E593" s="4"/>
      <c r="F593" s="35"/>
      <c r="G593" s="36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4"/>
      <c r="C594" s="4"/>
      <c r="D594" s="4"/>
      <c r="E594" s="4"/>
      <c r="F594" s="35"/>
      <c r="G594" s="36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4"/>
      <c r="C595" s="4"/>
      <c r="D595" s="4"/>
      <c r="E595" s="4"/>
      <c r="F595" s="35"/>
      <c r="G595" s="36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4"/>
      <c r="C596" s="4"/>
      <c r="D596" s="4"/>
      <c r="E596" s="4"/>
      <c r="F596" s="35"/>
      <c r="G596" s="36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4"/>
      <c r="C597" s="4"/>
      <c r="D597" s="4"/>
      <c r="E597" s="4"/>
      <c r="F597" s="35"/>
      <c r="G597" s="36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4"/>
      <c r="C598" s="4"/>
      <c r="D598" s="4"/>
      <c r="E598" s="4"/>
      <c r="F598" s="35"/>
      <c r="G598" s="36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4"/>
      <c r="C599" s="4"/>
      <c r="D599" s="4"/>
      <c r="E599" s="4"/>
      <c r="F599" s="35"/>
      <c r="G599" s="36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4"/>
      <c r="C600" s="4"/>
      <c r="D600" s="4"/>
      <c r="E600" s="4"/>
      <c r="F600" s="35"/>
      <c r="G600" s="36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4"/>
      <c r="C601" s="4"/>
      <c r="D601" s="4"/>
      <c r="E601" s="4"/>
      <c r="F601" s="35"/>
      <c r="G601" s="36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4"/>
      <c r="C602" s="4"/>
      <c r="D602" s="4"/>
      <c r="E602" s="4"/>
      <c r="F602" s="35"/>
      <c r="G602" s="36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4"/>
      <c r="C603" s="4"/>
      <c r="D603" s="4"/>
      <c r="E603" s="4"/>
      <c r="F603" s="35"/>
      <c r="G603" s="36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4"/>
      <c r="C604" s="4"/>
      <c r="D604" s="4"/>
      <c r="E604" s="4"/>
      <c r="F604" s="35"/>
      <c r="G604" s="36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4"/>
      <c r="C605" s="4"/>
      <c r="D605" s="4"/>
      <c r="E605" s="4"/>
      <c r="F605" s="35"/>
      <c r="G605" s="36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4"/>
      <c r="C606" s="4"/>
      <c r="D606" s="4"/>
      <c r="E606" s="4"/>
      <c r="F606" s="35"/>
      <c r="G606" s="36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4"/>
      <c r="C607" s="4"/>
      <c r="D607" s="4"/>
      <c r="E607" s="4"/>
      <c r="F607" s="35"/>
      <c r="G607" s="36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4"/>
      <c r="C608" s="4"/>
      <c r="D608" s="4"/>
      <c r="E608" s="4"/>
      <c r="F608" s="35"/>
      <c r="G608" s="36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4"/>
      <c r="C609" s="4"/>
      <c r="D609" s="4"/>
      <c r="E609" s="4"/>
      <c r="F609" s="35"/>
      <c r="G609" s="36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4"/>
      <c r="C610" s="4"/>
      <c r="D610" s="4"/>
      <c r="E610" s="4"/>
      <c r="F610" s="35"/>
      <c r="G610" s="36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4"/>
      <c r="C611" s="4"/>
      <c r="D611" s="4"/>
      <c r="E611" s="4"/>
      <c r="F611" s="35"/>
      <c r="G611" s="36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4"/>
      <c r="C612" s="4"/>
      <c r="D612" s="4"/>
      <c r="E612" s="4"/>
      <c r="F612" s="35"/>
      <c r="G612" s="36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4"/>
      <c r="C613" s="4"/>
      <c r="D613" s="4"/>
      <c r="E613" s="4"/>
      <c r="F613" s="35"/>
      <c r="G613" s="36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4"/>
      <c r="C614" s="4"/>
      <c r="D614" s="4"/>
      <c r="E614" s="4"/>
      <c r="F614" s="35"/>
      <c r="G614" s="36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4"/>
      <c r="C615" s="4"/>
      <c r="D615" s="4"/>
      <c r="E615" s="4"/>
      <c r="F615" s="35"/>
      <c r="G615" s="36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4"/>
      <c r="C616" s="4"/>
      <c r="D616" s="4"/>
      <c r="E616" s="4"/>
      <c r="F616" s="35"/>
      <c r="G616" s="36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4"/>
      <c r="C617" s="4"/>
      <c r="D617" s="4"/>
      <c r="E617" s="4"/>
      <c r="F617" s="35"/>
      <c r="G617" s="36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4"/>
      <c r="C618" s="4"/>
      <c r="D618" s="4"/>
      <c r="E618" s="4"/>
      <c r="F618" s="35"/>
      <c r="G618" s="36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4"/>
      <c r="C619" s="4"/>
      <c r="D619" s="4"/>
      <c r="E619" s="4"/>
      <c r="F619" s="35"/>
      <c r="G619" s="36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4"/>
      <c r="C620" s="4"/>
      <c r="D620" s="4"/>
      <c r="E620" s="4"/>
      <c r="F620" s="35"/>
      <c r="G620" s="36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4"/>
      <c r="C621" s="4"/>
      <c r="D621" s="4"/>
      <c r="E621" s="4"/>
      <c r="F621" s="35"/>
      <c r="G621" s="36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4"/>
      <c r="C622" s="4"/>
      <c r="D622" s="4"/>
      <c r="E622" s="4"/>
      <c r="F622" s="35"/>
      <c r="G622" s="36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4"/>
      <c r="C623" s="4"/>
      <c r="D623" s="4"/>
      <c r="E623" s="4"/>
      <c r="F623" s="35"/>
      <c r="G623" s="36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4"/>
      <c r="C624" s="4"/>
      <c r="D624" s="4"/>
      <c r="E624" s="4"/>
      <c r="F624" s="35"/>
      <c r="G624" s="36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4"/>
      <c r="C625" s="4"/>
      <c r="D625" s="4"/>
      <c r="E625" s="4"/>
      <c r="F625" s="35"/>
      <c r="G625" s="36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4"/>
      <c r="C626" s="4"/>
      <c r="D626" s="4"/>
      <c r="E626" s="4"/>
      <c r="F626" s="35"/>
      <c r="G626" s="36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4"/>
      <c r="C627" s="4"/>
      <c r="D627" s="4"/>
      <c r="E627" s="4"/>
      <c r="F627" s="35"/>
      <c r="G627" s="36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4"/>
      <c r="C628" s="4"/>
      <c r="D628" s="4"/>
      <c r="E628" s="4"/>
      <c r="F628" s="35"/>
      <c r="G628" s="36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4"/>
      <c r="C629" s="4"/>
      <c r="D629" s="4"/>
      <c r="E629" s="4"/>
      <c r="F629" s="35"/>
      <c r="G629" s="36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4"/>
      <c r="C630" s="4"/>
      <c r="D630" s="4"/>
      <c r="E630" s="4"/>
      <c r="F630" s="35"/>
      <c r="G630" s="36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4"/>
      <c r="C631" s="4"/>
      <c r="D631" s="4"/>
      <c r="E631" s="4"/>
      <c r="F631" s="35"/>
      <c r="G631" s="36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4"/>
      <c r="C632" s="4"/>
      <c r="D632" s="4"/>
      <c r="E632" s="4"/>
      <c r="F632" s="35"/>
      <c r="G632" s="36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4"/>
      <c r="C633" s="4"/>
      <c r="D633" s="4"/>
      <c r="E633" s="4"/>
      <c r="F633" s="35"/>
      <c r="G633" s="36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4"/>
      <c r="C634" s="4"/>
      <c r="D634" s="4"/>
      <c r="E634" s="4"/>
      <c r="F634" s="35"/>
      <c r="G634" s="36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4"/>
      <c r="C635" s="4"/>
      <c r="D635" s="4"/>
      <c r="E635" s="4"/>
      <c r="F635" s="35"/>
      <c r="G635" s="36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4"/>
      <c r="C636" s="4"/>
      <c r="D636" s="4"/>
      <c r="E636" s="4"/>
      <c r="F636" s="35"/>
      <c r="G636" s="36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4"/>
      <c r="C637" s="4"/>
      <c r="D637" s="4"/>
      <c r="E637" s="4"/>
      <c r="F637" s="35"/>
      <c r="G637" s="36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4"/>
      <c r="C638" s="4"/>
      <c r="D638" s="4"/>
      <c r="E638" s="4"/>
      <c r="F638" s="35"/>
      <c r="G638" s="36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4"/>
      <c r="C639" s="4"/>
      <c r="D639" s="4"/>
      <c r="E639" s="4"/>
      <c r="F639" s="35"/>
      <c r="G639" s="36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4"/>
      <c r="C640" s="4"/>
      <c r="D640" s="4"/>
      <c r="E640" s="4"/>
      <c r="F640" s="35"/>
      <c r="G640" s="36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4"/>
      <c r="C641" s="4"/>
      <c r="D641" s="4"/>
      <c r="E641" s="4"/>
      <c r="F641" s="35"/>
      <c r="G641" s="36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4"/>
      <c r="C642" s="4"/>
      <c r="D642" s="4"/>
      <c r="E642" s="4"/>
      <c r="F642" s="35"/>
      <c r="G642" s="36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4"/>
      <c r="C643" s="4"/>
      <c r="D643" s="4"/>
      <c r="E643" s="4"/>
      <c r="F643" s="35"/>
      <c r="G643" s="36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4"/>
      <c r="C644" s="4"/>
      <c r="D644" s="4"/>
      <c r="E644" s="4"/>
      <c r="F644" s="35"/>
      <c r="G644" s="36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4"/>
      <c r="C645" s="4"/>
      <c r="D645" s="4"/>
      <c r="E645" s="4"/>
      <c r="F645" s="35"/>
      <c r="G645" s="36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4"/>
      <c r="C646" s="4"/>
      <c r="D646" s="4"/>
      <c r="E646" s="4"/>
      <c r="F646" s="35"/>
      <c r="G646" s="36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4"/>
      <c r="C647" s="4"/>
      <c r="D647" s="4"/>
      <c r="E647" s="4"/>
      <c r="F647" s="35"/>
      <c r="G647" s="36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4"/>
      <c r="C648" s="4"/>
      <c r="D648" s="4"/>
      <c r="E648" s="4"/>
      <c r="F648" s="35"/>
      <c r="G648" s="36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4"/>
      <c r="C649" s="4"/>
      <c r="D649" s="4"/>
      <c r="E649" s="4"/>
      <c r="F649" s="35"/>
      <c r="G649" s="36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4"/>
      <c r="C650" s="4"/>
      <c r="D650" s="4"/>
      <c r="E650" s="4"/>
      <c r="F650" s="35"/>
      <c r="G650" s="36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4"/>
      <c r="C651" s="4"/>
      <c r="D651" s="4"/>
      <c r="E651" s="4"/>
      <c r="F651" s="35"/>
      <c r="G651" s="36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4"/>
      <c r="C652" s="4"/>
      <c r="D652" s="4"/>
      <c r="E652" s="4"/>
      <c r="F652" s="35"/>
      <c r="G652" s="36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4"/>
      <c r="C653" s="4"/>
      <c r="D653" s="4"/>
      <c r="E653" s="4"/>
      <c r="F653" s="35"/>
      <c r="G653" s="36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4"/>
      <c r="C654" s="4"/>
      <c r="D654" s="4"/>
      <c r="E654" s="4"/>
      <c r="F654" s="35"/>
      <c r="G654" s="36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4"/>
      <c r="C655" s="4"/>
      <c r="D655" s="4"/>
      <c r="E655" s="4"/>
      <c r="F655" s="35"/>
      <c r="G655" s="36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4"/>
      <c r="C656" s="4"/>
      <c r="D656" s="4"/>
      <c r="E656" s="4"/>
      <c r="F656" s="35"/>
      <c r="G656" s="36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4"/>
      <c r="C657" s="4"/>
      <c r="D657" s="4"/>
      <c r="E657" s="4"/>
      <c r="F657" s="35"/>
      <c r="G657" s="36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4"/>
      <c r="C658" s="4"/>
      <c r="D658" s="4"/>
      <c r="E658" s="4"/>
      <c r="F658" s="35"/>
      <c r="G658" s="36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4"/>
      <c r="C659" s="4"/>
      <c r="D659" s="4"/>
      <c r="E659" s="4"/>
      <c r="F659" s="35"/>
      <c r="G659" s="36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4"/>
      <c r="C660" s="4"/>
      <c r="D660" s="4"/>
      <c r="E660" s="4"/>
      <c r="F660" s="35"/>
      <c r="G660" s="36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4"/>
      <c r="C661" s="4"/>
      <c r="D661" s="4"/>
      <c r="E661" s="4"/>
      <c r="F661" s="35"/>
      <c r="G661" s="36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4"/>
      <c r="C662" s="4"/>
      <c r="D662" s="4"/>
      <c r="E662" s="4"/>
      <c r="F662" s="35"/>
      <c r="G662" s="36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4"/>
      <c r="C663" s="4"/>
      <c r="D663" s="4"/>
      <c r="E663" s="4"/>
      <c r="F663" s="35"/>
      <c r="G663" s="36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4"/>
      <c r="C664" s="4"/>
      <c r="D664" s="4"/>
      <c r="E664" s="4"/>
      <c r="F664" s="35"/>
      <c r="G664" s="36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4"/>
      <c r="C665" s="4"/>
      <c r="D665" s="4"/>
      <c r="E665" s="4"/>
      <c r="F665" s="35"/>
      <c r="G665" s="36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4"/>
      <c r="C666" s="4"/>
      <c r="D666" s="4"/>
      <c r="E666" s="4"/>
      <c r="F666" s="35"/>
      <c r="G666" s="36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4"/>
      <c r="C667" s="4"/>
      <c r="D667" s="4"/>
      <c r="E667" s="4"/>
      <c r="F667" s="35"/>
      <c r="G667" s="36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4"/>
      <c r="C668" s="4"/>
      <c r="D668" s="4"/>
      <c r="E668" s="4"/>
      <c r="F668" s="35"/>
      <c r="G668" s="36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4"/>
      <c r="C669" s="4"/>
      <c r="D669" s="4"/>
      <c r="E669" s="4"/>
      <c r="F669" s="35"/>
      <c r="G669" s="36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4"/>
      <c r="C670" s="4"/>
      <c r="D670" s="4"/>
      <c r="E670" s="4"/>
      <c r="F670" s="35"/>
      <c r="G670" s="36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4"/>
      <c r="C671" s="4"/>
      <c r="D671" s="4"/>
      <c r="E671" s="4"/>
      <c r="F671" s="35"/>
      <c r="G671" s="36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4"/>
      <c r="C672" s="4"/>
      <c r="D672" s="4"/>
      <c r="E672" s="4"/>
      <c r="F672" s="35"/>
      <c r="G672" s="36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4"/>
      <c r="C673" s="4"/>
      <c r="D673" s="4"/>
      <c r="E673" s="4"/>
      <c r="F673" s="35"/>
      <c r="G673" s="36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4"/>
      <c r="C674" s="4"/>
      <c r="D674" s="4"/>
      <c r="E674" s="4"/>
      <c r="F674" s="35"/>
      <c r="G674" s="36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4"/>
      <c r="C675" s="4"/>
      <c r="D675" s="4"/>
      <c r="E675" s="4"/>
      <c r="F675" s="35"/>
      <c r="G675" s="36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4"/>
      <c r="C676" s="4"/>
      <c r="D676" s="4"/>
      <c r="E676" s="4"/>
      <c r="F676" s="35"/>
      <c r="G676" s="36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4"/>
      <c r="C677" s="4"/>
      <c r="D677" s="4"/>
      <c r="E677" s="4"/>
      <c r="F677" s="35"/>
      <c r="G677" s="36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4"/>
      <c r="C678" s="4"/>
      <c r="D678" s="4"/>
      <c r="E678" s="4"/>
      <c r="F678" s="35"/>
      <c r="G678" s="36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4"/>
      <c r="C679" s="4"/>
      <c r="D679" s="4"/>
      <c r="E679" s="4"/>
      <c r="F679" s="35"/>
      <c r="G679" s="36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4"/>
      <c r="C680" s="4"/>
      <c r="D680" s="4"/>
      <c r="E680" s="4"/>
      <c r="F680" s="35"/>
      <c r="G680" s="36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4"/>
      <c r="C681" s="4"/>
      <c r="D681" s="4"/>
      <c r="E681" s="4"/>
      <c r="F681" s="35"/>
      <c r="G681" s="36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4"/>
      <c r="C682" s="4"/>
      <c r="D682" s="4"/>
      <c r="E682" s="4"/>
      <c r="F682" s="35"/>
      <c r="G682" s="36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4"/>
      <c r="C683" s="4"/>
      <c r="D683" s="4"/>
      <c r="E683" s="4"/>
      <c r="F683" s="35"/>
      <c r="G683" s="36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4"/>
      <c r="C684" s="4"/>
      <c r="D684" s="4"/>
      <c r="E684" s="4"/>
      <c r="F684" s="35"/>
      <c r="G684" s="36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4"/>
      <c r="C685" s="4"/>
      <c r="D685" s="4"/>
      <c r="E685" s="4"/>
      <c r="F685" s="35"/>
      <c r="G685" s="36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4"/>
      <c r="C686" s="4"/>
      <c r="D686" s="4"/>
      <c r="E686" s="4"/>
      <c r="F686" s="35"/>
      <c r="G686" s="36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4"/>
      <c r="C687" s="4"/>
      <c r="D687" s="4"/>
      <c r="E687" s="4"/>
      <c r="F687" s="35"/>
      <c r="G687" s="36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4"/>
      <c r="C688" s="4"/>
      <c r="D688" s="4"/>
      <c r="E688" s="4"/>
      <c r="F688" s="35"/>
      <c r="G688" s="36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4"/>
      <c r="C689" s="4"/>
      <c r="D689" s="4"/>
      <c r="E689" s="4"/>
      <c r="F689" s="35"/>
      <c r="G689" s="36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4"/>
      <c r="C690" s="4"/>
      <c r="D690" s="4"/>
      <c r="E690" s="4"/>
      <c r="F690" s="35"/>
      <c r="G690" s="36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4"/>
      <c r="C691" s="4"/>
      <c r="D691" s="4"/>
      <c r="E691" s="4"/>
      <c r="F691" s="35"/>
      <c r="G691" s="36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4"/>
      <c r="C692" s="4"/>
      <c r="D692" s="4"/>
      <c r="E692" s="4"/>
      <c r="F692" s="35"/>
      <c r="G692" s="36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4"/>
      <c r="C693" s="4"/>
      <c r="D693" s="4"/>
      <c r="E693" s="4"/>
      <c r="F693" s="35"/>
      <c r="G693" s="36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4"/>
      <c r="C694" s="4"/>
      <c r="D694" s="4"/>
      <c r="E694" s="4"/>
      <c r="F694" s="35"/>
      <c r="G694" s="36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4"/>
      <c r="C695" s="4"/>
      <c r="D695" s="4"/>
      <c r="E695" s="4"/>
      <c r="F695" s="35"/>
      <c r="G695" s="36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4"/>
      <c r="C696" s="4"/>
      <c r="D696" s="4"/>
      <c r="E696" s="4"/>
      <c r="F696" s="35"/>
      <c r="G696" s="36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4"/>
      <c r="C697" s="4"/>
      <c r="D697" s="4"/>
      <c r="E697" s="4"/>
      <c r="F697" s="35"/>
      <c r="G697" s="36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4"/>
      <c r="C698" s="4"/>
      <c r="D698" s="4"/>
      <c r="E698" s="4"/>
      <c r="F698" s="35"/>
      <c r="G698" s="36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4"/>
      <c r="C699" s="4"/>
      <c r="D699" s="4"/>
      <c r="E699" s="4"/>
      <c r="F699" s="35"/>
      <c r="G699" s="36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4"/>
      <c r="C700" s="4"/>
      <c r="D700" s="4"/>
      <c r="E700" s="4"/>
      <c r="F700" s="35"/>
      <c r="G700" s="36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4"/>
      <c r="C701" s="4"/>
      <c r="D701" s="4"/>
      <c r="E701" s="4"/>
      <c r="F701" s="35"/>
      <c r="G701" s="36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4"/>
      <c r="C702" s="4"/>
      <c r="D702" s="4"/>
      <c r="E702" s="4"/>
      <c r="F702" s="35"/>
      <c r="G702" s="36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4"/>
      <c r="C703" s="4"/>
      <c r="D703" s="4"/>
      <c r="E703" s="4"/>
      <c r="F703" s="35"/>
      <c r="G703" s="36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4"/>
      <c r="C704" s="4"/>
      <c r="D704" s="4"/>
      <c r="E704" s="4"/>
      <c r="F704" s="35"/>
      <c r="G704" s="36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4"/>
      <c r="C705" s="4"/>
      <c r="D705" s="4"/>
      <c r="E705" s="4"/>
      <c r="F705" s="35"/>
      <c r="G705" s="36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4"/>
      <c r="C706" s="4"/>
      <c r="D706" s="4"/>
      <c r="E706" s="4"/>
      <c r="F706" s="35"/>
      <c r="G706" s="36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4"/>
      <c r="C707" s="4"/>
      <c r="D707" s="4"/>
      <c r="E707" s="4"/>
      <c r="F707" s="35"/>
      <c r="G707" s="36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4"/>
      <c r="C708" s="4"/>
      <c r="D708" s="4"/>
      <c r="E708" s="4"/>
      <c r="F708" s="35"/>
      <c r="G708" s="36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4"/>
      <c r="C709" s="4"/>
      <c r="D709" s="4"/>
      <c r="E709" s="4"/>
      <c r="F709" s="35"/>
      <c r="G709" s="36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4"/>
      <c r="C710" s="4"/>
      <c r="D710" s="4"/>
      <c r="E710" s="4"/>
      <c r="F710" s="35"/>
      <c r="G710" s="36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4"/>
      <c r="C711" s="4"/>
      <c r="D711" s="4"/>
      <c r="E711" s="4"/>
      <c r="F711" s="35"/>
      <c r="G711" s="36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4"/>
      <c r="C712" s="4"/>
      <c r="D712" s="4"/>
      <c r="E712" s="4"/>
      <c r="F712" s="35"/>
      <c r="G712" s="36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4"/>
      <c r="C713" s="4"/>
      <c r="D713" s="4"/>
      <c r="E713" s="4"/>
      <c r="F713" s="35"/>
      <c r="G713" s="36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4"/>
      <c r="C714" s="4"/>
      <c r="D714" s="4"/>
      <c r="E714" s="4"/>
      <c r="F714" s="35"/>
      <c r="G714" s="36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4"/>
      <c r="C715" s="4"/>
      <c r="D715" s="4"/>
      <c r="E715" s="4"/>
      <c r="F715" s="35"/>
      <c r="G715" s="36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4"/>
      <c r="C716" s="4"/>
      <c r="D716" s="4"/>
      <c r="E716" s="4"/>
      <c r="F716" s="35"/>
      <c r="G716" s="36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4"/>
      <c r="C717" s="4"/>
      <c r="D717" s="4"/>
      <c r="E717" s="4"/>
      <c r="F717" s="35"/>
      <c r="G717" s="36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4"/>
      <c r="C718" s="4"/>
      <c r="D718" s="4"/>
      <c r="E718" s="4"/>
      <c r="F718" s="35"/>
      <c r="G718" s="36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4"/>
      <c r="C719" s="4"/>
      <c r="D719" s="4"/>
      <c r="E719" s="4"/>
      <c r="F719" s="35"/>
      <c r="G719" s="36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4"/>
      <c r="C720" s="4"/>
      <c r="D720" s="4"/>
      <c r="E720" s="4"/>
      <c r="F720" s="35"/>
      <c r="G720" s="36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4"/>
      <c r="C721" s="4"/>
      <c r="D721" s="4"/>
      <c r="E721" s="4"/>
      <c r="F721" s="35"/>
      <c r="G721" s="36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4"/>
      <c r="C722" s="4"/>
      <c r="D722" s="4"/>
      <c r="E722" s="4"/>
      <c r="F722" s="35"/>
      <c r="G722" s="36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4"/>
      <c r="C723" s="4"/>
      <c r="D723" s="4"/>
      <c r="E723" s="4"/>
      <c r="F723" s="35"/>
      <c r="G723" s="36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4"/>
      <c r="C724" s="4"/>
      <c r="D724" s="4"/>
      <c r="E724" s="4"/>
      <c r="F724" s="35"/>
      <c r="G724" s="36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4"/>
      <c r="C725" s="4"/>
      <c r="D725" s="4"/>
      <c r="E725" s="4"/>
      <c r="F725" s="35"/>
      <c r="G725" s="36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4"/>
      <c r="C726" s="4"/>
      <c r="D726" s="4"/>
      <c r="E726" s="4"/>
      <c r="F726" s="35"/>
      <c r="G726" s="36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4"/>
      <c r="C727" s="4"/>
      <c r="D727" s="4"/>
      <c r="E727" s="4"/>
      <c r="F727" s="35"/>
      <c r="G727" s="36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4"/>
      <c r="C728" s="4"/>
      <c r="D728" s="4"/>
      <c r="E728" s="4"/>
      <c r="F728" s="35"/>
      <c r="G728" s="36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4"/>
      <c r="C729" s="4"/>
      <c r="D729" s="4"/>
      <c r="E729" s="4"/>
      <c r="F729" s="35"/>
      <c r="G729" s="36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4"/>
      <c r="C730" s="4"/>
      <c r="D730" s="4"/>
      <c r="E730" s="4"/>
      <c r="F730" s="35"/>
      <c r="G730" s="36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4"/>
      <c r="C731" s="4"/>
      <c r="D731" s="4"/>
      <c r="E731" s="4"/>
      <c r="F731" s="35"/>
      <c r="G731" s="36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4"/>
      <c r="C732" s="4"/>
      <c r="D732" s="4"/>
      <c r="E732" s="4"/>
      <c r="F732" s="35"/>
      <c r="G732" s="36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4"/>
      <c r="C733" s="4"/>
      <c r="D733" s="4"/>
      <c r="E733" s="4"/>
      <c r="F733" s="35"/>
      <c r="G733" s="36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4"/>
      <c r="C734" s="4"/>
      <c r="D734" s="4"/>
      <c r="E734" s="4"/>
      <c r="F734" s="35"/>
      <c r="G734" s="36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4"/>
      <c r="C735" s="4"/>
      <c r="D735" s="4"/>
      <c r="E735" s="4"/>
      <c r="F735" s="35"/>
      <c r="G735" s="36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4"/>
      <c r="C736" s="4"/>
      <c r="D736" s="4"/>
      <c r="E736" s="4"/>
      <c r="F736" s="35"/>
      <c r="G736" s="36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4"/>
      <c r="C737" s="4"/>
      <c r="D737" s="4"/>
      <c r="E737" s="4"/>
      <c r="F737" s="35"/>
      <c r="G737" s="36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4"/>
      <c r="C738" s="4"/>
      <c r="D738" s="4"/>
      <c r="E738" s="4"/>
      <c r="F738" s="35"/>
      <c r="G738" s="36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4"/>
      <c r="C739" s="4"/>
      <c r="D739" s="4"/>
      <c r="E739" s="4"/>
      <c r="F739" s="35"/>
      <c r="G739" s="36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4"/>
      <c r="C740" s="4"/>
      <c r="D740" s="4"/>
      <c r="E740" s="4"/>
      <c r="F740" s="35"/>
      <c r="G740" s="36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4"/>
      <c r="C741" s="4"/>
      <c r="D741" s="4"/>
      <c r="E741" s="4"/>
      <c r="F741" s="35"/>
      <c r="G741" s="36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4"/>
      <c r="C742" s="4"/>
      <c r="D742" s="4"/>
      <c r="E742" s="4"/>
      <c r="F742" s="35"/>
      <c r="G742" s="36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4"/>
      <c r="C743" s="4"/>
      <c r="D743" s="4"/>
      <c r="E743" s="4"/>
      <c r="F743" s="35"/>
      <c r="G743" s="36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4"/>
      <c r="C744" s="4"/>
      <c r="D744" s="4"/>
      <c r="E744" s="4"/>
      <c r="F744" s="35"/>
      <c r="G744" s="36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4"/>
      <c r="C745" s="4"/>
      <c r="D745" s="4"/>
      <c r="E745" s="4"/>
      <c r="F745" s="35"/>
      <c r="G745" s="36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4"/>
      <c r="C746" s="4"/>
      <c r="D746" s="4"/>
      <c r="E746" s="4"/>
      <c r="F746" s="35"/>
      <c r="G746" s="36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4"/>
      <c r="C747" s="4"/>
      <c r="D747" s="4"/>
      <c r="E747" s="4"/>
      <c r="F747" s="35"/>
      <c r="G747" s="36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4"/>
      <c r="C748" s="4"/>
      <c r="D748" s="4"/>
      <c r="E748" s="4"/>
      <c r="F748" s="35"/>
      <c r="G748" s="36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4"/>
      <c r="C749" s="4"/>
      <c r="D749" s="4"/>
      <c r="E749" s="4"/>
      <c r="F749" s="35"/>
      <c r="G749" s="36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4"/>
      <c r="C750" s="4"/>
      <c r="D750" s="4"/>
      <c r="E750" s="4"/>
      <c r="F750" s="35"/>
      <c r="G750" s="36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4"/>
      <c r="C751" s="4"/>
      <c r="D751" s="4"/>
      <c r="E751" s="4"/>
      <c r="F751" s="35"/>
      <c r="G751" s="36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4"/>
      <c r="C752" s="4"/>
      <c r="D752" s="4"/>
      <c r="E752" s="4"/>
      <c r="F752" s="35"/>
      <c r="G752" s="36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4"/>
      <c r="C753" s="4"/>
      <c r="D753" s="4"/>
      <c r="E753" s="4"/>
      <c r="F753" s="35"/>
      <c r="G753" s="36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4"/>
      <c r="C754" s="4"/>
      <c r="D754" s="4"/>
      <c r="E754" s="4"/>
      <c r="F754" s="35"/>
      <c r="G754" s="36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4"/>
      <c r="C755" s="4"/>
      <c r="D755" s="4"/>
      <c r="E755" s="4"/>
      <c r="F755" s="35"/>
      <c r="G755" s="36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4"/>
      <c r="C756" s="4"/>
      <c r="D756" s="4"/>
      <c r="E756" s="4"/>
      <c r="F756" s="35"/>
      <c r="G756" s="36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4"/>
      <c r="C757" s="4"/>
      <c r="D757" s="4"/>
      <c r="E757" s="4"/>
      <c r="F757" s="35"/>
      <c r="G757" s="36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4"/>
      <c r="C758" s="4"/>
      <c r="D758" s="4"/>
      <c r="E758" s="4"/>
      <c r="F758" s="35"/>
      <c r="G758" s="36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4"/>
      <c r="C759" s="4"/>
      <c r="D759" s="4"/>
      <c r="E759" s="4"/>
      <c r="F759" s="35"/>
      <c r="G759" s="36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4"/>
      <c r="C760" s="4"/>
      <c r="D760" s="4"/>
      <c r="E760" s="4"/>
      <c r="F760" s="35"/>
      <c r="G760" s="36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4"/>
      <c r="C761" s="4"/>
      <c r="D761" s="4"/>
      <c r="E761" s="4"/>
      <c r="F761" s="35"/>
      <c r="G761" s="36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4"/>
      <c r="C762" s="4"/>
      <c r="D762" s="4"/>
      <c r="E762" s="4"/>
      <c r="F762" s="35"/>
      <c r="G762" s="36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4"/>
      <c r="C763" s="4"/>
      <c r="D763" s="4"/>
      <c r="E763" s="4"/>
      <c r="F763" s="35"/>
      <c r="G763" s="36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4"/>
      <c r="C764" s="4"/>
      <c r="D764" s="4"/>
      <c r="E764" s="4"/>
      <c r="F764" s="35"/>
      <c r="G764" s="36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4"/>
      <c r="C765" s="4"/>
      <c r="D765" s="4"/>
      <c r="E765" s="4"/>
      <c r="F765" s="35"/>
      <c r="G765" s="36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4"/>
      <c r="C766" s="4"/>
      <c r="D766" s="4"/>
      <c r="E766" s="4"/>
      <c r="F766" s="35"/>
      <c r="G766" s="36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4"/>
      <c r="C767" s="4"/>
      <c r="D767" s="4"/>
      <c r="E767" s="4"/>
      <c r="F767" s="35"/>
      <c r="G767" s="36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4"/>
      <c r="C768" s="4"/>
      <c r="D768" s="4"/>
      <c r="E768" s="4"/>
      <c r="F768" s="35"/>
      <c r="G768" s="36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4"/>
      <c r="C769" s="4"/>
      <c r="D769" s="4"/>
      <c r="E769" s="4"/>
      <c r="F769" s="35"/>
      <c r="G769" s="36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4"/>
      <c r="C770" s="4"/>
      <c r="D770" s="4"/>
      <c r="E770" s="4"/>
      <c r="F770" s="35"/>
      <c r="G770" s="36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4"/>
      <c r="C771" s="4"/>
      <c r="D771" s="4"/>
      <c r="E771" s="4"/>
      <c r="F771" s="35"/>
      <c r="G771" s="36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4"/>
      <c r="C772" s="4"/>
      <c r="D772" s="4"/>
      <c r="E772" s="4"/>
      <c r="F772" s="35"/>
      <c r="G772" s="36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4"/>
      <c r="C773" s="4"/>
      <c r="D773" s="4"/>
      <c r="E773" s="4"/>
      <c r="F773" s="35"/>
      <c r="G773" s="36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4"/>
      <c r="C774" s="4"/>
      <c r="D774" s="4"/>
      <c r="E774" s="4"/>
      <c r="F774" s="35"/>
      <c r="G774" s="36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4"/>
      <c r="C775" s="4"/>
      <c r="D775" s="4"/>
      <c r="E775" s="4"/>
      <c r="F775" s="35"/>
      <c r="G775" s="36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4"/>
      <c r="C776" s="4"/>
      <c r="D776" s="4"/>
      <c r="E776" s="4"/>
      <c r="F776" s="35"/>
      <c r="G776" s="36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4"/>
      <c r="C777" s="4"/>
      <c r="D777" s="4"/>
      <c r="E777" s="4"/>
      <c r="F777" s="35"/>
      <c r="G777" s="36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4"/>
      <c r="C778" s="4"/>
      <c r="D778" s="4"/>
      <c r="E778" s="4"/>
      <c r="F778" s="35"/>
      <c r="G778" s="36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4"/>
      <c r="C779" s="4"/>
      <c r="D779" s="4"/>
      <c r="E779" s="4"/>
      <c r="F779" s="35"/>
      <c r="G779" s="36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4"/>
      <c r="C780" s="4"/>
      <c r="D780" s="4"/>
      <c r="E780" s="4"/>
      <c r="F780" s="35"/>
      <c r="G780" s="36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4"/>
      <c r="C781" s="4"/>
      <c r="D781" s="4"/>
      <c r="E781" s="4"/>
      <c r="F781" s="35"/>
      <c r="G781" s="36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4"/>
      <c r="C782" s="4"/>
      <c r="D782" s="4"/>
      <c r="E782" s="4"/>
      <c r="F782" s="35"/>
      <c r="G782" s="36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4"/>
      <c r="C783" s="4"/>
      <c r="D783" s="4"/>
      <c r="E783" s="4"/>
      <c r="F783" s="35"/>
      <c r="G783" s="36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4"/>
      <c r="C784" s="4"/>
      <c r="D784" s="4"/>
      <c r="E784" s="4"/>
      <c r="F784" s="35"/>
      <c r="G784" s="36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4"/>
      <c r="C785" s="4"/>
      <c r="D785" s="4"/>
      <c r="E785" s="4"/>
      <c r="F785" s="35"/>
      <c r="G785" s="36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4"/>
      <c r="C786" s="4"/>
      <c r="D786" s="4"/>
      <c r="E786" s="4"/>
      <c r="F786" s="35"/>
      <c r="G786" s="36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4"/>
      <c r="C787" s="4"/>
      <c r="D787" s="4"/>
      <c r="E787" s="4"/>
      <c r="F787" s="35"/>
      <c r="G787" s="36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4"/>
      <c r="C788" s="4"/>
      <c r="D788" s="4"/>
      <c r="E788" s="4"/>
      <c r="F788" s="35"/>
      <c r="G788" s="36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4"/>
      <c r="C789" s="4"/>
      <c r="D789" s="4"/>
      <c r="E789" s="4"/>
      <c r="F789" s="35"/>
      <c r="G789" s="36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4"/>
      <c r="C790" s="4"/>
      <c r="D790" s="4"/>
      <c r="E790" s="4"/>
      <c r="F790" s="35"/>
      <c r="G790" s="36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4"/>
      <c r="C791" s="4"/>
      <c r="D791" s="4"/>
      <c r="E791" s="4"/>
      <c r="F791" s="35"/>
      <c r="G791" s="36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4"/>
      <c r="C792" s="4"/>
      <c r="D792" s="4"/>
      <c r="E792" s="4"/>
      <c r="F792" s="35"/>
      <c r="G792" s="36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4"/>
      <c r="C793" s="4"/>
      <c r="D793" s="4"/>
      <c r="E793" s="4"/>
      <c r="F793" s="35"/>
      <c r="G793" s="36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4"/>
      <c r="C794" s="4"/>
      <c r="D794" s="4"/>
      <c r="E794" s="4"/>
      <c r="F794" s="35"/>
      <c r="G794" s="36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4"/>
      <c r="C795" s="4"/>
      <c r="D795" s="4"/>
      <c r="E795" s="4"/>
      <c r="F795" s="35"/>
      <c r="G795" s="36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4"/>
      <c r="C796" s="4"/>
      <c r="D796" s="4"/>
      <c r="E796" s="4"/>
      <c r="F796" s="35"/>
      <c r="G796" s="36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4"/>
      <c r="C797" s="4"/>
      <c r="D797" s="4"/>
      <c r="E797" s="4"/>
      <c r="F797" s="35"/>
      <c r="G797" s="36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4"/>
      <c r="C798" s="4"/>
      <c r="D798" s="4"/>
      <c r="E798" s="4"/>
      <c r="F798" s="35"/>
      <c r="G798" s="36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4"/>
      <c r="C799" s="4"/>
      <c r="D799" s="4"/>
      <c r="E799" s="4"/>
      <c r="F799" s="35"/>
      <c r="G799" s="36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4"/>
      <c r="C800" s="4"/>
      <c r="D800" s="4"/>
      <c r="E800" s="4"/>
      <c r="F800" s="35"/>
      <c r="G800" s="36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4"/>
      <c r="C801" s="4"/>
      <c r="D801" s="4"/>
      <c r="E801" s="4"/>
      <c r="F801" s="35"/>
      <c r="G801" s="36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4"/>
      <c r="C802" s="4"/>
      <c r="D802" s="4"/>
      <c r="E802" s="4"/>
      <c r="F802" s="35"/>
      <c r="G802" s="36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4"/>
      <c r="C803" s="4"/>
      <c r="D803" s="4"/>
      <c r="E803" s="4"/>
      <c r="F803" s="35"/>
      <c r="G803" s="36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4"/>
      <c r="C804" s="4"/>
      <c r="D804" s="4"/>
      <c r="E804" s="4"/>
      <c r="F804" s="35"/>
      <c r="G804" s="36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4"/>
      <c r="C805" s="4"/>
      <c r="D805" s="4"/>
      <c r="E805" s="4"/>
      <c r="F805" s="35"/>
      <c r="G805" s="36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4"/>
      <c r="C806" s="4"/>
      <c r="D806" s="4"/>
      <c r="E806" s="4"/>
      <c r="F806" s="35"/>
      <c r="G806" s="36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4"/>
      <c r="C807" s="4"/>
      <c r="D807" s="4"/>
      <c r="E807" s="4"/>
      <c r="F807" s="35"/>
      <c r="G807" s="36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4"/>
      <c r="C808" s="4"/>
      <c r="D808" s="4"/>
      <c r="E808" s="4"/>
      <c r="F808" s="35"/>
      <c r="G808" s="36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4"/>
      <c r="C809" s="4"/>
      <c r="D809" s="4"/>
      <c r="E809" s="4"/>
      <c r="F809" s="35"/>
      <c r="G809" s="36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4"/>
      <c r="C810" s="4"/>
      <c r="D810" s="4"/>
      <c r="E810" s="4"/>
      <c r="F810" s="35"/>
      <c r="G810" s="36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4"/>
      <c r="C811" s="4"/>
      <c r="D811" s="4"/>
      <c r="E811" s="4"/>
      <c r="F811" s="35"/>
      <c r="G811" s="36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4"/>
      <c r="C812" s="4"/>
      <c r="D812" s="4"/>
      <c r="E812" s="4"/>
      <c r="F812" s="35"/>
      <c r="G812" s="36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4"/>
      <c r="C813" s="4"/>
      <c r="D813" s="4"/>
      <c r="E813" s="4"/>
      <c r="F813" s="35"/>
      <c r="G813" s="36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4"/>
      <c r="C814" s="4"/>
      <c r="D814" s="4"/>
      <c r="E814" s="4"/>
      <c r="F814" s="35"/>
      <c r="G814" s="36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4"/>
      <c r="C815" s="4"/>
      <c r="D815" s="4"/>
      <c r="E815" s="4"/>
      <c r="F815" s="35"/>
      <c r="G815" s="36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4"/>
      <c r="C816" s="4"/>
      <c r="D816" s="4"/>
      <c r="E816" s="4"/>
      <c r="F816" s="35"/>
      <c r="G816" s="36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4"/>
      <c r="C817" s="4"/>
      <c r="D817" s="4"/>
      <c r="E817" s="4"/>
      <c r="F817" s="35"/>
      <c r="G817" s="36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4"/>
      <c r="C818" s="4"/>
      <c r="D818" s="4"/>
      <c r="E818" s="4"/>
      <c r="F818" s="35"/>
      <c r="G818" s="36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4"/>
      <c r="C819" s="4"/>
      <c r="D819" s="4"/>
      <c r="E819" s="4"/>
      <c r="F819" s="35"/>
      <c r="G819" s="36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4"/>
      <c r="C820" s="4"/>
      <c r="D820" s="4"/>
      <c r="E820" s="4"/>
      <c r="F820" s="35"/>
      <c r="G820" s="36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4"/>
      <c r="C821" s="4"/>
      <c r="D821" s="4"/>
      <c r="E821" s="4"/>
      <c r="F821" s="35"/>
      <c r="G821" s="36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4"/>
      <c r="C822" s="4"/>
      <c r="D822" s="4"/>
      <c r="E822" s="4"/>
      <c r="F822" s="35"/>
      <c r="G822" s="36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4"/>
      <c r="C823" s="4"/>
      <c r="D823" s="4"/>
      <c r="E823" s="4"/>
      <c r="F823" s="35"/>
      <c r="G823" s="36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4"/>
      <c r="C824" s="4"/>
      <c r="D824" s="4"/>
      <c r="E824" s="4"/>
      <c r="F824" s="35"/>
      <c r="G824" s="36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4"/>
      <c r="C825" s="4"/>
      <c r="D825" s="4"/>
      <c r="E825" s="4"/>
      <c r="F825" s="35"/>
      <c r="G825" s="36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4"/>
      <c r="C826" s="4"/>
      <c r="D826" s="4"/>
      <c r="E826" s="4"/>
      <c r="F826" s="35"/>
      <c r="G826" s="36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4"/>
      <c r="C827" s="4"/>
      <c r="D827" s="4"/>
      <c r="E827" s="4"/>
      <c r="F827" s="35"/>
      <c r="G827" s="36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4"/>
      <c r="C828" s="4"/>
      <c r="D828" s="4"/>
      <c r="E828" s="4"/>
      <c r="F828" s="35"/>
      <c r="G828" s="36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4"/>
      <c r="C829" s="4"/>
      <c r="D829" s="4"/>
      <c r="E829" s="4"/>
      <c r="F829" s="35"/>
      <c r="G829" s="36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4"/>
      <c r="C830" s="4"/>
      <c r="D830" s="4"/>
      <c r="E830" s="4"/>
      <c r="F830" s="35"/>
      <c r="G830" s="36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4"/>
      <c r="C831" s="4"/>
      <c r="D831" s="4"/>
      <c r="E831" s="4"/>
      <c r="F831" s="35"/>
      <c r="G831" s="36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4"/>
      <c r="C832" s="4"/>
      <c r="D832" s="4"/>
      <c r="E832" s="4"/>
      <c r="F832" s="35"/>
      <c r="G832" s="36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4"/>
      <c r="C833" s="4"/>
      <c r="D833" s="4"/>
      <c r="E833" s="4"/>
      <c r="F833" s="35"/>
      <c r="G833" s="36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4"/>
      <c r="C834" s="4"/>
      <c r="D834" s="4"/>
      <c r="E834" s="4"/>
      <c r="F834" s="35"/>
      <c r="G834" s="36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4"/>
      <c r="C835" s="4"/>
      <c r="D835" s="4"/>
      <c r="E835" s="4"/>
      <c r="F835" s="35"/>
      <c r="G835" s="36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4"/>
      <c r="C836" s="4"/>
      <c r="D836" s="4"/>
      <c r="E836" s="4"/>
      <c r="F836" s="35"/>
      <c r="G836" s="36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4"/>
      <c r="C837" s="4"/>
      <c r="D837" s="4"/>
      <c r="E837" s="4"/>
      <c r="F837" s="35"/>
      <c r="G837" s="36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4"/>
      <c r="C838" s="4"/>
      <c r="D838" s="4"/>
      <c r="E838" s="4"/>
      <c r="F838" s="35"/>
      <c r="G838" s="36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4"/>
      <c r="C839" s="4"/>
      <c r="D839" s="4"/>
      <c r="E839" s="4"/>
      <c r="F839" s="35"/>
      <c r="G839" s="36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4"/>
      <c r="C840" s="4"/>
      <c r="D840" s="4"/>
      <c r="E840" s="4"/>
      <c r="F840" s="35"/>
      <c r="G840" s="36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4"/>
      <c r="C841" s="4"/>
      <c r="D841" s="4"/>
      <c r="E841" s="4"/>
      <c r="F841" s="35"/>
      <c r="G841" s="36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4"/>
      <c r="C842" s="4"/>
      <c r="D842" s="4"/>
      <c r="E842" s="4"/>
      <c r="F842" s="35"/>
      <c r="G842" s="36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4"/>
      <c r="C843" s="4"/>
      <c r="D843" s="4"/>
      <c r="E843" s="4"/>
      <c r="F843" s="35"/>
      <c r="G843" s="36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4"/>
      <c r="C844" s="4"/>
      <c r="D844" s="4"/>
      <c r="E844" s="4"/>
      <c r="F844" s="35"/>
      <c r="G844" s="36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4"/>
      <c r="C845" s="4"/>
      <c r="D845" s="4"/>
      <c r="E845" s="4"/>
      <c r="F845" s="35"/>
      <c r="G845" s="36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4"/>
      <c r="C846" s="4"/>
      <c r="D846" s="4"/>
      <c r="E846" s="4"/>
      <c r="F846" s="35"/>
      <c r="G846" s="36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4"/>
      <c r="C847" s="4"/>
      <c r="D847" s="4"/>
      <c r="E847" s="4"/>
      <c r="F847" s="35"/>
      <c r="G847" s="36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4"/>
      <c r="C848" s="4"/>
      <c r="D848" s="4"/>
      <c r="E848" s="4"/>
      <c r="F848" s="35"/>
      <c r="G848" s="36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4"/>
      <c r="C849" s="4"/>
      <c r="D849" s="4"/>
      <c r="E849" s="4"/>
      <c r="F849" s="35"/>
      <c r="G849" s="36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4"/>
      <c r="C850" s="4"/>
      <c r="D850" s="4"/>
      <c r="E850" s="4"/>
      <c r="F850" s="35"/>
      <c r="G850" s="36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4"/>
      <c r="C851" s="4"/>
      <c r="D851" s="4"/>
      <c r="E851" s="4"/>
      <c r="F851" s="35"/>
      <c r="G851" s="36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4"/>
      <c r="C852" s="4"/>
      <c r="D852" s="4"/>
      <c r="E852" s="4"/>
      <c r="F852" s="35"/>
      <c r="G852" s="36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4"/>
      <c r="C853" s="4"/>
      <c r="D853" s="4"/>
      <c r="E853" s="4"/>
      <c r="F853" s="35"/>
      <c r="G853" s="36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4"/>
      <c r="C854" s="4"/>
      <c r="D854" s="4"/>
      <c r="E854" s="4"/>
      <c r="F854" s="35"/>
      <c r="G854" s="36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4"/>
      <c r="C855" s="4"/>
      <c r="D855" s="4"/>
      <c r="E855" s="4"/>
      <c r="F855" s="35"/>
      <c r="G855" s="36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4"/>
      <c r="C856" s="4"/>
      <c r="D856" s="4"/>
      <c r="E856" s="4"/>
      <c r="F856" s="35"/>
      <c r="G856" s="36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4"/>
      <c r="C857" s="4"/>
      <c r="D857" s="4"/>
      <c r="E857" s="4"/>
      <c r="F857" s="35"/>
      <c r="G857" s="36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4"/>
      <c r="C858" s="4"/>
      <c r="D858" s="4"/>
      <c r="E858" s="4"/>
      <c r="F858" s="35"/>
      <c r="G858" s="36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4"/>
      <c r="C859" s="4"/>
      <c r="D859" s="4"/>
      <c r="E859" s="4"/>
      <c r="F859" s="35"/>
      <c r="G859" s="36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4"/>
      <c r="C860" s="4"/>
      <c r="D860" s="4"/>
      <c r="E860" s="4"/>
      <c r="F860" s="35"/>
      <c r="G860" s="36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4"/>
      <c r="C861" s="4"/>
      <c r="D861" s="4"/>
      <c r="E861" s="4"/>
      <c r="F861" s="35"/>
      <c r="G861" s="36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4"/>
      <c r="C862" s="4"/>
      <c r="D862" s="4"/>
      <c r="E862" s="4"/>
      <c r="F862" s="35"/>
      <c r="G862" s="36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4"/>
      <c r="C863" s="4"/>
      <c r="D863" s="4"/>
      <c r="E863" s="4"/>
      <c r="F863" s="35"/>
      <c r="G863" s="36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4"/>
      <c r="C864" s="4"/>
      <c r="D864" s="4"/>
      <c r="E864" s="4"/>
      <c r="F864" s="35"/>
      <c r="G864" s="36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4"/>
      <c r="C865" s="4"/>
      <c r="D865" s="4"/>
      <c r="E865" s="4"/>
      <c r="F865" s="35"/>
      <c r="G865" s="36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4"/>
      <c r="C866" s="4"/>
      <c r="D866" s="4"/>
      <c r="E866" s="4"/>
      <c r="F866" s="35"/>
      <c r="G866" s="36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4"/>
      <c r="C867" s="4"/>
      <c r="D867" s="4"/>
      <c r="E867" s="4"/>
      <c r="F867" s="35"/>
      <c r="G867" s="36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4"/>
      <c r="C868" s="4"/>
      <c r="D868" s="4"/>
      <c r="E868" s="4"/>
      <c r="F868" s="35"/>
      <c r="G868" s="36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4"/>
      <c r="C869" s="4"/>
      <c r="D869" s="4"/>
      <c r="E869" s="4"/>
      <c r="F869" s="35"/>
      <c r="G869" s="36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4"/>
      <c r="C870" s="4"/>
      <c r="D870" s="4"/>
      <c r="E870" s="4"/>
      <c r="F870" s="35"/>
      <c r="G870" s="36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4"/>
      <c r="C871" s="4"/>
      <c r="D871" s="4"/>
      <c r="E871" s="4"/>
      <c r="F871" s="35"/>
      <c r="G871" s="36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4"/>
      <c r="C872" s="4"/>
      <c r="D872" s="4"/>
      <c r="E872" s="4"/>
      <c r="F872" s="35"/>
      <c r="G872" s="36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4"/>
      <c r="C873" s="4"/>
      <c r="D873" s="4"/>
      <c r="E873" s="4"/>
      <c r="F873" s="35"/>
      <c r="G873" s="36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4"/>
      <c r="C874" s="4"/>
      <c r="D874" s="4"/>
      <c r="E874" s="4"/>
      <c r="F874" s="35"/>
      <c r="G874" s="36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4"/>
      <c r="C875" s="4"/>
      <c r="D875" s="4"/>
      <c r="E875" s="4"/>
      <c r="F875" s="35"/>
      <c r="G875" s="36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4"/>
      <c r="C876" s="4"/>
      <c r="D876" s="4"/>
      <c r="E876" s="4"/>
      <c r="F876" s="35"/>
      <c r="G876" s="36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4"/>
      <c r="C877" s="4"/>
      <c r="D877" s="4"/>
      <c r="E877" s="4"/>
      <c r="F877" s="35"/>
      <c r="G877" s="36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4"/>
      <c r="C878" s="4"/>
      <c r="D878" s="4"/>
      <c r="E878" s="4"/>
      <c r="F878" s="35"/>
      <c r="G878" s="36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4"/>
      <c r="C879" s="4"/>
      <c r="D879" s="4"/>
      <c r="E879" s="4"/>
      <c r="F879" s="35"/>
      <c r="G879" s="36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4"/>
      <c r="C880" s="4"/>
      <c r="D880" s="4"/>
      <c r="E880" s="4"/>
      <c r="F880" s="35"/>
      <c r="G880" s="36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4"/>
      <c r="C881" s="4"/>
      <c r="D881" s="4"/>
      <c r="E881" s="4"/>
      <c r="F881" s="35"/>
      <c r="G881" s="36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4"/>
      <c r="C882" s="4"/>
      <c r="D882" s="4"/>
      <c r="E882" s="4"/>
      <c r="F882" s="35"/>
      <c r="G882" s="36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4"/>
      <c r="C883" s="4"/>
      <c r="D883" s="4"/>
      <c r="E883" s="4"/>
      <c r="F883" s="35"/>
      <c r="G883" s="36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4"/>
      <c r="C884" s="4"/>
      <c r="D884" s="4"/>
      <c r="E884" s="4"/>
      <c r="F884" s="35"/>
      <c r="G884" s="36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4"/>
      <c r="C885" s="4"/>
      <c r="D885" s="4"/>
      <c r="E885" s="4"/>
      <c r="F885" s="35"/>
      <c r="G885" s="36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4"/>
      <c r="C886" s="4"/>
      <c r="D886" s="4"/>
      <c r="E886" s="4"/>
      <c r="F886" s="35"/>
      <c r="G886" s="36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4"/>
      <c r="C887" s="4"/>
      <c r="D887" s="4"/>
      <c r="E887" s="4"/>
      <c r="F887" s="35"/>
      <c r="G887" s="36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4"/>
      <c r="C888" s="4"/>
      <c r="D888" s="4"/>
      <c r="E888" s="4"/>
      <c r="F888" s="35"/>
      <c r="G888" s="36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4"/>
      <c r="C889" s="4"/>
      <c r="D889" s="4"/>
      <c r="E889" s="4"/>
      <c r="F889" s="35"/>
      <c r="G889" s="36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4"/>
      <c r="C890" s="4"/>
      <c r="D890" s="4"/>
      <c r="E890" s="4"/>
      <c r="F890" s="35"/>
      <c r="G890" s="36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4"/>
      <c r="C891" s="4"/>
      <c r="D891" s="4"/>
      <c r="E891" s="4"/>
      <c r="F891" s="35"/>
      <c r="G891" s="36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4"/>
      <c r="C892" s="4"/>
      <c r="D892" s="4"/>
      <c r="E892" s="4"/>
      <c r="F892" s="35"/>
      <c r="G892" s="36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4"/>
      <c r="C893" s="4"/>
      <c r="D893" s="4"/>
      <c r="E893" s="4"/>
      <c r="F893" s="35"/>
      <c r="G893" s="36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4"/>
      <c r="C894" s="4"/>
      <c r="D894" s="4"/>
      <c r="E894" s="4"/>
      <c r="F894" s="35"/>
      <c r="G894" s="36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4"/>
      <c r="C895" s="4"/>
      <c r="D895" s="4"/>
      <c r="E895" s="4"/>
      <c r="F895" s="35"/>
      <c r="G895" s="36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4"/>
      <c r="C896" s="4"/>
      <c r="D896" s="4"/>
      <c r="E896" s="4"/>
      <c r="F896" s="35"/>
      <c r="G896" s="36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4"/>
      <c r="C897" s="4"/>
      <c r="D897" s="4"/>
      <c r="E897" s="4"/>
      <c r="F897" s="35"/>
      <c r="G897" s="36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4"/>
      <c r="C898" s="4"/>
      <c r="D898" s="4"/>
      <c r="E898" s="4"/>
      <c r="F898" s="35"/>
      <c r="G898" s="36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4"/>
      <c r="C899" s="4"/>
      <c r="D899" s="4"/>
      <c r="E899" s="4"/>
      <c r="F899" s="35"/>
      <c r="G899" s="36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4"/>
      <c r="C900" s="4"/>
      <c r="D900" s="4"/>
      <c r="E900" s="4"/>
      <c r="F900" s="35"/>
      <c r="G900" s="36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4"/>
      <c r="C901" s="4"/>
      <c r="D901" s="4"/>
      <c r="E901" s="4"/>
      <c r="F901" s="35"/>
      <c r="G901" s="36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4"/>
      <c r="C902" s="4"/>
      <c r="D902" s="4"/>
      <c r="E902" s="4"/>
      <c r="F902" s="35"/>
      <c r="G902" s="36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4"/>
      <c r="C903" s="4"/>
      <c r="D903" s="4"/>
      <c r="E903" s="4"/>
      <c r="F903" s="35"/>
      <c r="G903" s="36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4"/>
      <c r="C904" s="4"/>
      <c r="D904" s="4"/>
      <c r="E904" s="4"/>
      <c r="F904" s="35"/>
      <c r="G904" s="36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4"/>
      <c r="C905" s="4"/>
      <c r="D905" s="4"/>
      <c r="E905" s="4"/>
      <c r="F905" s="35"/>
      <c r="G905" s="36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4"/>
      <c r="C906" s="4"/>
      <c r="D906" s="4"/>
      <c r="E906" s="4"/>
      <c r="F906" s="35"/>
      <c r="G906" s="36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4"/>
      <c r="C907" s="4"/>
      <c r="D907" s="4"/>
      <c r="E907" s="4"/>
      <c r="F907" s="35"/>
      <c r="G907" s="36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4"/>
      <c r="C908" s="4"/>
      <c r="D908" s="4"/>
      <c r="E908" s="4"/>
      <c r="F908" s="35"/>
      <c r="G908" s="36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4"/>
      <c r="C909" s="4"/>
      <c r="D909" s="4"/>
      <c r="E909" s="4"/>
      <c r="F909" s="35"/>
      <c r="G909" s="36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4"/>
      <c r="C910" s="4"/>
      <c r="D910" s="4"/>
      <c r="E910" s="4"/>
      <c r="F910" s="35"/>
      <c r="G910" s="36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4"/>
      <c r="C911" s="4"/>
      <c r="D911" s="4"/>
      <c r="E911" s="4"/>
      <c r="F911" s="35"/>
      <c r="G911" s="36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4"/>
      <c r="C912" s="4"/>
      <c r="D912" s="4"/>
      <c r="E912" s="4"/>
      <c r="F912" s="35"/>
      <c r="G912" s="36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4"/>
      <c r="C913" s="4"/>
      <c r="D913" s="4"/>
      <c r="E913" s="4"/>
      <c r="F913" s="35"/>
      <c r="G913" s="36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4"/>
      <c r="C914" s="4"/>
      <c r="D914" s="4"/>
      <c r="E914" s="4"/>
      <c r="F914" s="35"/>
      <c r="G914" s="36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4"/>
      <c r="C915" s="4"/>
      <c r="D915" s="4"/>
      <c r="E915" s="4"/>
      <c r="F915" s="35"/>
      <c r="G915" s="36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4"/>
      <c r="C916" s="4"/>
      <c r="D916" s="4"/>
      <c r="E916" s="4"/>
      <c r="F916" s="35"/>
      <c r="G916" s="36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4"/>
      <c r="C917" s="4"/>
      <c r="D917" s="4"/>
      <c r="E917" s="4"/>
      <c r="F917" s="35"/>
      <c r="G917" s="36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4"/>
      <c r="C918" s="4"/>
      <c r="D918" s="4"/>
      <c r="E918" s="4"/>
      <c r="F918" s="35"/>
      <c r="G918" s="36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4"/>
      <c r="C919" s="4"/>
      <c r="D919" s="4"/>
      <c r="E919" s="4"/>
      <c r="F919" s="35"/>
      <c r="G919" s="36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4"/>
      <c r="C920" s="4"/>
      <c r="D920" s="4"/>
      <c r="E920" s="4"/>
      <c r="F920" s="35"/>
      <c r="G920" s="36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4"/>
      <c r="C921" s="4"/>
      <c r="D921" s="4"/>
      <c r="E921" s="4"/>
      <c r="F921" s="35"/>
      <c r="G921" s="36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4"/>
      <c r="C922" s="4"/>
      <c r="D922" s="4"/>
      <c r="E922" s="4"/>
      <c r="F922" s="35"/>
      <c r="G922" s="36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4"/>
      <c r="C923" s="4"/>
      <c r="D923" s="4"/>
      <c r="E923" s="4"/>
      <c r="F923" s="35"/>
      <c r="G923" s="36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4"/>
      <c r="C924" s="4"/>
      <c r="D924" s="4"/>
      <c r="E924" s="4"/>
      <c r="F924" s="35"/>
      <c r="G924" s="36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4"/>
      <c r="C925" s="4"/>
      <c r="D925" s="4"/>
      <c r="E925" s="4"/>
      <c r="F925" s="35"/>
      <c r="G925" s="36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4"/>
      <c r="C926" s="4"/>
      <c r="D926" s="4"/>
      <c r="E926" s="4"/>
      <c r="F926" s="35"/>
      <c r="G926" s="36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4"/>
      <c r="C927" s="4"/>
      <c r="D927" s="4"/>
      <c r="E927" s="4"/>
      <c r="F927" s="35"/>
      <c r="G927" s="36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4"/>
      <c r="C928" s="4"/>
      <c r="D928" s="4"/>
      <c r="E928" s="4"/>
      <c r="F928" s="35"/>
      <c r="G928" s="36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4"/>
      <c r="C929" s="4"/>
      <c r="D929" s="4"/>
      <c r="E929" s="4"/>
      <c r="F929" s="35"/>
      <c r="G929" s="36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4"/>
      <c r="C930" s="4"/>
      <c r="D930" s="4"/>
      <c r="E930" s="4"/>
      <c r="F930" s="35"/>
      <c r="G930" s="36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4"/>
      <c r="C931" s="4"/>
      <c r="D931" s="4"/>
      <c r="E931" s="4"/>
      <c r="F931" s="35"/>
      <c r="G931" s="36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4"/>
      <c r="C932" s="4"/>
      <c r="D932" s="4"/>
      <c r="E932" s="4"/>
      <c r="F932" s="35"/>
      <c r="G932" s="36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4"/>
      <c r="C933" s="4"/>
      <c r="D933" s="4"/>
      <c r="E933" s="4"/>
      <c r="F933" s="35"/>
      <c r="G933" s="36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4"/>
      <c r="C934" s="4"/>
      <c r="D934" s="4"/>
      <c r="E934" s="4"/>
      <c r="F934" s="35"/>
      <c r="G934" s="36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4"/>
      <c r="C935" s="4"/>
      <c r="D935" s="4"/>
      <c r="E935" s="4"/>
      <c r="F935" s="35"/>
      <c r="G935" s="36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4"/>
      <c r="C936" s="4"/>
      <c r="D936" s="4"/>
      <c r="E936" s="4"/>
      <c r="F936" s="35"/>
      <c r="G936" s="36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4"/>
      <c r="C937" s="4"/>
      <c r="D937" s="4"/>
      <c r="E937" s="4"/>
      <c r="F937" s="35"/>
      <c r="G937" s="36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4"/>
      <c r="C938" s="4"/>
      <c r="D938" s="4"/>
      <c r="E938" s="4"/>
      <c r="F938" s="35"/>
      <c r="G938" s="36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4"/>
      <c r="C939" s="4"/>
      <c r="D939" s="4"/>
      <c r="E939" s="4"/>
      <c r="F939" s="35"/>
      <c r="G939" s="36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4"/>
      <c r="C940" s="4"/>
      <c r="D940" s="4"/>
      <c r="E940" s="4"/>
      <c r="F940" s="35"/>
      <c r="G940" s="36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4"/>
      <c r="C941" s="4"/>
      <c r="D941" s="4"/>
      <c r="E941" s="4"/>
      <c r="F941" s="35"/>
      <c r="G941" s="36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4"/>
      <c r="C942" s="4"/>
      <c r="D942" s="4"/>
      <c r="E942" s="4"/>
      <c r="F942" s="35"/>
      <c r="G942" s="36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4"/>
      <c r="C943" s="4"/>
      <c r="D943" s="4"/>
      <c r="E943" s="4"/>
      <c r="F943" s="35"/>
      <c r="G943" s="36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4"/>
      <c r="C944" s="4"/>
      <c r="D944" s="4"/>
      <c r="E944" s="4"/>
      <c r="F944" s="35"/>
      <c r="G944" s="36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4"/>
      <c r="C945" s="4"/>
      <c r="D945" s="4"/>
      <c r="E945" s="4"/>
      <c r="F945" s="35"/>
      <c r="G945" s="36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4"/>
      <c r="C946" s="4"/>
      <c r="D946" s="4"/>
      <c r="E946" s="4"/>
      <c r="F946" s="35"/>
      <c r="G946" s="36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4"/>
      <c r="C947" s="4"/>
      <c r="D947" s="4"/>
      <c r="E947" s="4"/>
      <c r="F947" s="35"/>
      <c r="G947" s="36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4"/>
      <c r="C948" s="4"/>
      <c r="D948" s="4"/>
      <c r="E948" s="4"/>
      <c r="F948" s="35"/>
      <c r="G948" s="36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4"/>
      <c r="C949" s="4"/>
      <c r="D949" s="4"/>
      <c r="E949" s="4"/>
      <c r="F949" s="35"/>
      <c r="G949" s="36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4"/>
      <c r="C950" s="4"/>
      <c r="D950" s="4"/>
      <c r="E950" s="4"/>
      <c r="F950" s="35"/>
      <c r="G950" s="36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4"/>
      <c r="C951" s="4"/>
      <c r="D951" s="4"/>
      <c r="E951" s="4"/>
      <c r="F951" s="35"/>
      <c r="G951" s="36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4"/>
      <c r="C952" s="4"/>
      <c r="D952" s="4"/>
      <c r="E952" s="4"/>
      <c r="F952" s="35"/>
      <c r="G952" s="36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4"/>
      <c r="C953" s="4"/>
      <c r="D953" s="4"/>
      <c r="E953" s="4"/>
      <c r="F953" s="35"/>
      <c r="G953" s="36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4"/>
      <c r="C954" s="4"/>
      <c r="D954" s="4"/>
      <c r="E954" s="4"/>
      <c r="F954" s="35"/>
      <c r="G954" s="36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4"/>
      <c r="C955" s="4"/>
      <c r="D955" s="4"/>
      <c r="E955" s="4"/>
      <c r="F955" s="35"/>
      <c r="G955" s="36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4"/>
      <c r="C956" s="4"/>
      <c r="D956" s="4"/>
      <c r="E956" s="4"/>
      <c r="F956" s="35"/>
      <c r="G956" s="36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4"/>
      <c r="C957" s="4"/>
      <c r="D957" s="4"/>
      <c r="E957" s="4"/>
      <c r="F957" s="35"/>
      <c r="G957" s="36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4"/>
      <c r="C958" s="4"/>
      <c r="D958" s="4"/>
      <c r="E958" s="4"/>
      <c r="F958" s="35"/>
      <c r="G958" s="36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4"/>
      <c r="C959" s="4"/>
      <c r="D959" s="4"/>
      <c r="E959" s="4"/>
      <c r="F959" s="35"/>
      <c r="G959" s="36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4"/>
      <c r="C960" s="4"/>
      <c r="D960" s="4"/>
      <c r="E960" s="4"/>
      <c r="F960" s="35"/>
      <c r="G960" s="36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4"/>
      <c r="C961" s="4"/>
      <c r="D961" s="4"/>
      <c r="E961" s="4"/>
      <c r="F961" s="35"/>
      <c r="G961" s="36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4"/>
      <c r="C962" s="4"/>
      <c r="D962" s="4"/>
      <c r="E962" s="4"/>
      <c r="F962" s="35"/>
      <c r="G962" s="36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4"/>
      <c r="C963" s="4"/>
      <c r="D963" s="4"/>
      <c r="E963" s="4"/>
      <c r="F963" s="35"/>
      <c r="G963" s="36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4"/>
      <c r="C964" s="4"/>
      <c r="D964" s="4"/>
      <c r="E964" s="4"/>
      <c r="F964" s="35"/>
      <c r="G964" s="36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4"/>
      <c r="C965" s="4"/>
      <c r="D965" s="4"/>
      <c r="E965" s="4"/>
      <c r="F965" s="35"/>
      <c r="G965" s="36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4"/>
      <c r="C966" s="4"/>
      <c r="D966" s="4"/>
      <c r="E966" s="4"/>
      <c r="F966" s="35"/>
      <c r="G966" s="36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4"/>
      <c r="C967" s="4"/>
      <c r="D967" s="4"/>
      <c r="E967" s="4"/>
      <c r="F967" s="35"/>
      <c r="G967" s="36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4"/>
      <c r="C968" s="4"/>
      <c r="D968" s="4"/>
      <c r="E968" s="4"/>
      <c r="F968" s="35"/>
      <c r="G968" s="36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4"/>
      <c r="C969" s="4"/>
      <c r="D969" s="4"/>
      <c r="E969" s="4"/>
      <c r="F969" s="35"/>
      <c r="G969" s="36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4"/>
      <c r="C970" s="4"/>
      <c r="D970" s="4"/>
      <c r="E970" s="4"/>
      <c r="F970" s="35"/>
      <c r="G970" s="36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4"/>
      <c r="C971" s="4"/>
      <c r="D971" s="4"/>
      <c r="E971" s="4"/>
      <c r="F971" s="35"/>
      <c r="G971" s="36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4"/>
      <c r="C972" s="4"/>
      <c r="D972" s="4"/>
      <c r="E972" s="4"/>
      <c r="F972" s="35"/>
      <c r="G972" s="36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4"/>
      <c r="C973" s="4"/>
      <c r="D973" s="4"/>
      <c r="E973" s="4"/>
      <c r="F973" s="35"/>
      <c r="G973" s="36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4"/>
      <c r="C974" s="4"/>
      <c r="D974" s="4"/>
      <c r="E974" s="4"/>
      <c r="F974" s="35"/>
      <c r="G974" s="36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4"/>
      <c r="C975" s="4"/>
      <c r="D975" s="4"/>
      <c r="E975" s="4"/>
      <c r="F975" s="35"/>
      <c r="G975" s="36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4"/>
      <c r="C976" s="4"/>
      <c r="D976" s="4"/>
      <c r="E976" s="4"/>
      <c r="F976" s="35"/>
      <c r="G976" s="36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4"/>
      <c r="C977" s="4"/>
      <c r="D977" s="4"/>
      <c r="E977" s="4"/>
      <c r="F977" s="35"/>
      <c r="G977" s="36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4"/>
      <c r="C978" s="4"/>
      <c r="D978" s="4"/>
      <c r="E978" s="4"/>
      <c r="F978" s="35"/>
      <c r="G978" s="36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4"/>
      <c r="C979" s="4"/>
      <c r="D979" s="4"/>
      <c r="E979" s="4"/>
      <c r="F979" s="35"/>
      <c r="G979" s="36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4"/>
      <c r="C980" s="4"/>
      <c r="D980" s="4"/>
      <c r="E980" s="4"/>
      <c r="F980" s="35"/>
      <c r="G980" s="36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4"/>
      <c r="C981" s="4"/>
      <c r="D981" s="4"/>
      <c r="E981" s="4"/>
      <c r="F981" s="35"/>
      <c r="G981" s="36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4"/>
      <c r="C982" s="4"/>
      <c r="D982" s="4"/>
      <c r="E982" s="4"/>
      <c r="F982" s="35"/>
      <c r="G982" s="36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4"/>
      <c r="C983" s="4"/>
      <c r="D983" s="4"/>
      <c r="E983" s="4"/>
      <c r="F983" s="35"/>
      <c r="G983" s="36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4"/>
      <c r="C984" s="4"/>
      <c r="D984" s="4"/>
      <c r="E984" s="4"/>
      <c r="F984" s="35"/>
      <c r="G984" s="36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4"/>
      <c r="C985" s="4"/>
      <c r="D985" s="4"/>
      <c r="E985" s="4"/>
      <c r="F985" s="35"/>
      <c r="G985" s="36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4"/>
      <c r="C986" s="4"/>
      <c r="D986" s="4"/>
      <c r="E986" s="4"/>
      <c r="F986" s="35"/>
      <c r="G986" s="36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4"/>
      <c r="C987" s="4"/>
      <c r="D987" s="4"/>
      <c r="E987" s="4"/>
      <c r="F987" s="35"/>
      <c r="G987" s="36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4"/>
      <c r="C988" s="4"/>
      <c r="D988" s="4"/>
      <c r="E988" s="4"/>
      <c r="F988" s="35"/>
      <c r="G988" s="36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4"/>
      <c r="C989" s="4"/>
      <c r="D989" s="4"/>
      <c r="E989" s="4"/>
      <c r="F989" s="35"/>
      <c r="G989" s="36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4"/>
      <c r="C990" s="4"/>
      <c r="D990" s="4"/>
      <c r="E990" s="4"/>
      <c r="F990" s="35"/>
      <c r="G990" s="36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4"/>
      <c r="C991" s="4"/>
      <c r="D991" s="4"/>
      <c r="E991" s="4"/>
      <c r="F991" s="35"/>
      <c r="G991" s="36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4"/>
      <c r="C992" s="4"/>
      <c r="D992" s="4"/>
      <c r="E992" s="4"/>
      <c r="F992" s="35"/>
      <c r="G992" s="36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4"/>
      <c r="C993" s="4"/>
      <c r="D993" s="4"/>
      <c r="E993" s="4"/>
      <c r="F993" s="35"/>
      <c r="G993" s="36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4"/>
      <c r="C994" s="4"/>
      <c r="D994" s="4"/>
      <c r="E994" s="4"/>
      <c r="F994" s="35"/>
      <c r="G994" s="36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</sheetData>
  <autoFilter ref="B6:H98" xr:uid="{00000000-0009-0000-0000-000000000000}"/>
  <sortState xmlns:xlrd2="http://schemas.microsoft.com/office/spreadsheetml/2017/richdata2" ref="B7:H28">
    <sortCondition ref="D7:D28"/>
  </sortState>
  <mergeCells count="3">
    <mergeCell ref="B2:H2"/>
    <mergeCell ref="B3:H3"/>
    <mergeCell ref="B4:H4"/>
  </mergeCells>
  <hyperlinks>
    <hyperlink ref="E7" r:id="rId1" xr:uid="{00000000-0004-0000-0000-000000000000}"/>
    <hyperlink ref="E12" r:id="rId2" xr:uid="{00000000-0004-0000-0000-000001000000}"/>
    <hyperlink ref="E13" r:id="rId3" xr:uid="{00000000-0004-0000-0000-000002000000}"/>
    <hyperlink ref="F14" r:id="rId4" xr:uid="{00000000-0004-0000-0000-000003000000}"/>
    <hyperlink ref="F15" r:id="rId5" xr:uid="{00000000-0004-0000-0000-000004000000}"/>
    <hyperlink ref="E16" r:id="rId6" xr:uid="{00000000-0004-0000-0000-000005000000}"/>
    <hyperlink ref="H16" r:id="rId7" xr:uid="{00000000-0004-0000-0000-000006000000}"/>
    <hyperlink ref="E19" r:id="rId8" xr:uid="{00000000-0004-0000-0000-000007000000}"/>
    <hyperlink ref="H19" r:id="rId9" xr:uid="{00000000-0004-0000-0000-000008000000}"/>
    <hyperlink ref="E26" r:id="rId10" xr:uid="{00000000-0004-0000-0000-000009000000}"/>
    <hyperlink ref="E27" r:id="rId11" xr:uid="{00000000-0004-0000-0000-00000A000000}"/>
    <hyperlink ref="E28" r:id="rId12" xr:uid="{00000000-0004-0000-0000-00000B000000}"/>
    <hyperlink ref="E20" r:id="rId13" xr:uid="{00000000-0004-0000-0000-00000C000000}"/>
    <hyperlink ref="F20" r:id="rId14" xr:uid="{00000000-0004-0000-0000-00000D000000}"/>
    <hyperlink ref="F35" r:id="rId15" xr:uid="{00000000-0004-0000-0000-00000F000000}"/>
    <hyperlink ref="F36" r:id="rId16" xr:uid="{00000000-0004-0000-0000-000010000000}"/>
    <hyperlink ref="E11" r:id="rId17" xr:uid="{00000000-0004-0000-0000-000011000000}"/>
    <hyperlink ref="F38" r:id="rId18" xr:uid="{00000000-0004-0000-0000-000012000000}"/>
    <hyperlink ref="E39" r:id="rId19" xr:uid="{00000000-0004-0000-0000-000013000000}"/>
    <hyperlink ref="F39" r:id="rId20" xr:uid="{00000000-0004-0000-0000-000014000000}"/>
    <hyperlink ref="F40" r:id="rId21" xr:uid="{00000000-0004-0000-0000-000015000000}"/>
    <hyperlink ref="G40" r:id="rId22" xr:uid="{00000000-0004-0000-0000-000016000000}"/>
    <hyperlink ref="F41" r:id="rId23" xr:uid="{00000000-0004-0000-0000-000017000000}"/>
    <hyperlink ref="G41" r:id="rId24" xr:uid="{00000000-0004-0000-0000-000018000000}"/>
    <hyperlink ref="F42" r:id="rId25" xr:uid="{00000000-0004-0000-0000-000019000000}"/>
    <hyperlink ref="E43" r:id="rId26" xr:uid="{00000000-0004-0000-0000-00001A000000}"/>
    <hyperlink ref="F43" r:id="rId27" xr:uid="{00000000-0004-0000-0000-00001B000000}"/>
    <hyperlink ref="E45" r:id="rId28" xr:uid="{00000000-0004-0000-0000-00001C000000}"/>
    <hyperlink ref="H47" r:id="rId29" xr:uid="{00000000-0004-0000-0000-00001D000000}"/>
    <hyperlink ref="F48" r:id="rId30" xr:uid="{00000000-0004-0000-0000-00001E000000}"/>
    <hyperlink ref="E50" r:id="rId31" xr:uid="{00000000-0004-0000-0000-00001F000000}"/>
    <hyperlink ref="F50" r:id="rId32" xr:uid="{00000000-0004-0000-0000-000020000000}"/>
    <hyperlink ref="F52" r:id="rId33" xr:uid="{00000000-0004-0000-0000-000021000000}"/>
    <hyperlink ref="F53" r:id="rId34" xr:uid="{00000000-0004-0000-0000-000022000000}"/>
    <hyperlink ref="F54" r:id="rId35" xr:uid="{00000000-0004-0000-0000-000023000000}"/>
    <hyperlink ref="F56" r:id="rId36" xr:uid="{00000000-0004-0000-0000-000024000000}"/>
    <hyperlink ref="G57" r:id="rId37" xr:uid="{00000000-0004-0000-0000-000025000000}"/>
    <hyperlink ref="F58" r:id="rId38" xr:uid="{00000000-0004-0000-0000-000026000000}"/>
    <hyperlink ref="F67" r:id="rId39" xr:uid="{00000000-0004-0000-0000-000027000000}"/>
    <hyperlink ref="E78" r:id="rId40" xr:uid="{00000000-0004-0000-0000-000028000000}"/>
    <hyperlink ref="E80" r:id="rId41" xr:uid="{00000000-0004-0000-0000-000029000000}"/>
    <hyperlink ref="F81" r:id="rId42" xr:uid="{00000000-0004-0000-0000-00002A000000}"/>
    <hyperlink ref="E82" r:id="rId43" xr:uid="{00000000-0004-0000-0000-00002B000000}"/>
    <hyperlink ref="F82" r:id="rId44" xr:uid="{00000000-0004-0000-0000-00002C000000}"/>
    <hyperlink ref="H85" r:id="rId45" xr:uid="{00000000-0004-0000-0000-00002D000000}"/>
    <hyperlink ref="H86" r:id="rId46" xr:uid="{00000000-0004-0000-0000-00002E000000}"/>
    <hyperlink ref="F87" r:id="rId47" xr:uid="{00000000-0004-0000-0000-00002F000000}"/>
    <hyperlink ref="E89" r:id="rId48" xr:uid="{00000000-0004-0000-0000-000030000000}"/>
    <hyperlink ref="F89" r:id="rId49" xr:uid="{00000000-0004-0000-0000-000031000000}"/>
    <hyperlink ref="E91" r:id="rId50" xr:uid="{00000000-0004-0000-0000-000032000000}"/>
    <hyperlink ref="E93" r:id="rId51" xr:uid="{00000000-0004-0000-0000-000033000000}"/>
    <hyperlink ref="E94" r:id="rId52" xr:uid="{00000000-0004-0000-0000-000034000000}"/>
    <hyperlink ref="F97" r:id="rId53" xr:uid="{00000000-0004-0000-0000-000035000000}"/>
    <hyperlink ref="E105" r:id="rId54" xr:uid="{00000000-0004-0000-0000-000036000000}"/>
    <hyperlink ref="E106" r:id="rId55" xr:uid="{00000000-0004-0000-0000-000037000000}"/>
    <hyperlink ref="F107" r:id="rId56" xr:uid="{00000000-0004-0000-0000-000038000000}"/>
    <hyperlink ref="E109" r:id="rId57" xr:uid="{00000000-0004-0000-0000-000039000000}"/>
    <hyperlink ref="E110" r:id="rId58" xr:uid="{00000000-0004-0000-0000-00003A000000}"/>
    <hyperlink ref="F110" r:id="rId59" xr:uid="{00000000-0004-0000-0000-00003B000000}"/>
    <hyperlink ref="E111" r:id="rId60" xr:uid="{00000000-0004-0000-0000-00003C000000}"/>
    <hyperlink ref="F112" r:id="rId61" xr:uid="{00000000-0004-0000-0000-00003D000000}"/>
    <hyperlink ref="F115" r:id="rId62" xr:uid="{00000000-0004-0000-0000-00003E000000}"/>
    <hyperlink ref="E116" r:id="rId63" xr:uid="{00000000-0004-0000-0000-00003F000000}"/>
    <hyperlink ref="F116" r:id="rId64" xr:uid="{00000000-0004-0000-0000-000040000000}"/>
    <hyperlink ref="F117" r:id="rId65" xr:uid="{00000000-0004-0000-0000-000041000000}"/>
    <hyperlink ref="E118" r:id="rId66" xr:uid="{00000000-0004-0000-0000-000042000000}"/>
    <hyperlink ref="F118" r:id="rId67" xr:uid="{00000000-0004-0000-0000-000043000000}"/>
    <hyperlink ref="E123" r:id="rId68" xr:uid="{00000000-0004-0000-0000-000044000000}"/>
    <hyperlink ref="F123" r:id="rId69" xr:uid="{00000000-0004-0000-0000-000045000000}"/>
    <hyperlink ref="F125" r:id="rId70" xr:uid="{00000000-0004-0000-0000-000046000000}"/>
    <hyperlink ref="E126" r:id="rId71" xr:uid="{00000000-0004-0000-0000-000047000000}"/>
    <hyperlink ref="F126" r:id="rId72" xr:uid="{00000000-0004-0000-0000-000048000000}"/>
    <hyperlink ref="F130" r:id="rId73" xr:uid="{00000000-0004-0000-0000-000049000000}"/>
    <hyperlink ref="E132" r:id="rId74" xr:uid="{00000000-0004-0000-0000-00004A000000}"/>
    <hyperlink ref="E133" r:id="rId75" xr:uid="{00000000-0004-0000-0000-00004B000000}"/>
    <hyperlink ref="E136" r:id="rId76" xr:uid="{00000000-0004-0000-0000-00004C000000}"/>
    <hyperlink ref="E137" r:id="rId77" xr:uid="{00000000-0004-0000-0000-00004D000000}"/>
    <hyperlink ref="E148" r:id="rId78" xr:uid="{00000000-0004-0000-0000-00004E000000}"/>
    <hyperlink ref="F148" r:id="rId79" xr:uid="{00000000-0004-0000-0000-00004F000000}"/>
    <hyperlink ref="F156" r:id="rId80" xr:uid="{00000000-0004-0000-0000-000050000000}"/>
    <hyperlink ref="F161" r:id="rId81" xr:uid="{00000000-0004-0000-0000-000051000000}"/>
    <hyperlink ref="E24" r:id="rId82" xr:uid="{A8E41578-3831-4CEC-BABD-416EF645F752}"/>
  </hyperlinks>
  <pageMargins left="0.70866141732283472" right="0.70866141732283472" top="0.74803149606299213" bottom="0.74803149606299213" header="0" footer="0"/>
  <pageSetup paperSize="9" orientation="portrait"/>
  <headerFooter>
    <oddHeader>&amp;L&amp;D&amp;C&amp;F&amp;R&amp;T</oddHeader>
    <oddFooter>&amp;L&amp;A&amp;C&amp;P de</oddFooter>
  </headerFooter>
  <drawing r:id="rId83"/>
  <legacyDrawing r:id="rId8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1000"/>
  <sheetViews>
    <sheetView topLeftCell="A78" workbookViewId="0"/>
  </sheetViews>
  <sheetFormatPr baseColWidth="10" defaultColWidth="10.109375" defaultRowHeight="15" customHeight="1" x14ac:dyDescent="0.2"/>
  <cols>
    <col min="1" max="2" width="4.109375" customWidth="1"/>
    <col min="3" max="3" width="21.44140625" customWidth="1"/>
    <col min="4" max="4" width="16" customWidth="1"/>
    <col min="5" max="5" width="16.21875" customWidth="1"/>
    <col min="6" max="6" width="12.21875" customWidth="1"/>
    <col min="7" max="7" width="11.5546875" customWidth="1"/>
    <col min="8" max="8" width="4.77734375" customWidth="1"/>
    <col min="9" max="9" width="27.21875" customWidth="1"/>
    <col min="10" max="10" width="4.77734375" customWidth="1"/>
    <col min="11" max="15" width="11.5546875" customWidth="1"/>
    <col min="16" max="26" width="10.44140625" customWidth="1"/>
  </cols>
  <sheetData>
    <row r="1" spans="1:26" ht="18" customHeight="1" x14ac:dyDescent="0.25">
      <c r="A1" s="89"/>
      <c r="B1" s="89"/>
      <c r="C1" s="89"/>
      <c r="D1" s="90"/>
      <c r="E1" s="91"/>
      <c r="F1" s="89"/>
      <c r="G1" s="89"/>
      <c r="H1" s="89"/>
      <c r="I1" s="92"/>
      <c r="J1" s="93"/>
      <c r="K1" s="89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</row>
    <row r="2" spans="1:26" ht="18" customHeight="1" x14ac:dyDescent="0.25">
      <c r="A2" s="89"/>
      <c r="B2" s="89"/>
      <c r="C2" s="89"/>
      <c r="D2" s="89"/>
      <c r="E2" s="89"/>
      <c r="F2" s="89"/>
      <c r="G2" s="89"/>
      <c r="H2" s="89"/>
      <c r="I2" s="92"/>
      <c r="J2" s="93"/>
      <c r="K2" s="89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</row>
    <row r="3" spans="1:26" ht="18" customHeight="1" x14ac:dyDescent="0.25">
      <c r="A3" s="89"/>
      <c r="B3" s="89"/>
      <c r="C3" s="95"/>
      <c r="D3" s="90"/>
      <c r="E3" s="96"/>
      <c r="F3" s="89"/>
      <c r="G3" s="89"/>
      <c r="H3" s="89"/>
      <c r="I3" s="97"/>
      <c r="J3" s="93"/>
      <c r="K3" s="89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</row>
    <row r="4" spans="1:26" ht="18" customHeight="1" x14ac:dyDescent="0.25">
      <c r="A4" s="89"/>
      <c r="B4" s="98"/>
      <c r="C4" s="99"/>
      <c r="D4" s="100"/>
      <c r="E4" s="101"/>
      <c r="F4" s="99"/>
      <c r="G4" s="102"/>
      <c r="H4" s="89"/>
      <c r="I4" s="92" t="s">
        <v>438</v>
      </c>
      <c r="J4" s="93"/>
      <c r="K4" s="89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</row>
    <row r="5" spans="1:26" ht="18" customHeight="1" x14ac:dyDescent="0.25">
      <c r="A5" s="89"/>
      <c r="B5" s="103"/>
      <c r="C5" s="89" t="s">
        <v>439</v>
      </c>
      <c r="D5" s="90"/>
      <c r="E5" s="91"/>
      <c r="F5" s="104" t="s">
        <v>93</v>
      </c>
      <c r="G5" s="105"/>
      <c r="H5" s="89"/>
      <c r="I5" s="92"/>
      <c r="J5" s="93"/>
      <c r="K5" s="89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</row>
    <row r="6" spans="1:26" ht="18" customHeight="1" x14ac:dyDescent="0.25">
      <c r="A6" s="89"/>
      <c r="B6" s="103"/>
      <c r="C6" s="89" t="s">
        <v>440</v>
      </c>
      <c r="D6" s="90"/>
      <c r="E6" s="91"/>
      <c r="F6" s="89"/>
      <c r="G6" s="105"/>
      <c r="H6" s="89"/>
      <c r="I6" s="94" t="s">
        <v>441</v>
      </c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8" customHeight="1" x14ac:dyDescent="0.25">
      <c r="A7" s="89"/>
      <c r="B7" s="103"/>
      <c r="C7" s="89" t="s">
        <v>442</v>
      </c>
      <c r="D7" s="90"/>
      <c r="E7" s="91"/>
      <c r="F7" s="89"/>
      <c r="G7" s="105"/>
      <c r="H7" s="89"/>
      <c r="I7" s="106" t="s">
        <v>443</v>
      </c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8" customHeight="1" x14ac:dyDescent="0.25">
      <c r="A8" s="89"/>
      <c r="B8" s="103"/>
      <c r="C8" s="89" t="s">
        <v>441</v>
      </c>
      <c r="D8" s="107" t="s">
        <v>444</v>
      </c>
      <c r="E8" s="89"/>
      <c r="F8" s="108"/>
      <c r="G8" s="105"/>
      <c r="H8" s="89"/>
      <c r="I8" s="94" t="s">
        <v>445</v>
      </c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</row>
    <row r="9" spans="1:26" ht="18" customHeight="1" x14ac:dyDescent="0.25">
      <c r="A9" s="89"/>
      <c r="B9" s="103"/>
      <c r="C9" s="89" t="s">
        <v>446</v>
      </c>
      <c r="D9" s="90" t="s">
        <v>447</v>
      </c>
      <c r="E9" s="91"/>
      <c r="F9" s="89"/>
      <c r="G9" s="105"/>
      <c r="H9" s="89"/>
      <c r="I9" s="106" t="s">
        <v>447</v>
      </c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26" ht="18" customHeight="1" x14ac:dyDescent="0.25">
      <c r="A10" s="89"/>
      <c r="B10" s="103"/>
      <c r="C10" s="89" t="s">
        <v>448</v>
      </c>
      <c r="D10" s="90"/>
      <c r="E10" s="109">
        <v>1600</v>
      </c>
      <c r="F10" s="89"/>
      <c r="G10" s="105"/>
      <c r="H10" s="89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</row>
    <row r="11" spans="1:26" ht="18" customHeight="1" x14ac:dyDescent="0.25">
      <c r="A11" s="89"/>
      <c r="B11" s="110"/>
      <c r="C11" s="111"/>
      <c r="D11" s="112"/>
      <c r="E11" s="113"/>
      <c r="F11" s="111"/>
      <c r="G11" s="114"/>
      <c r="H11" s="89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</row>
    <row r="12" spans="1:26" ht="18" customHeight="1" x14ac:dyDescent="0.25">
      <c r="A12" s="89"/>
      <c r="B12" s="115" t="str">
        <f>REPT("-",120)</f>
        <v>------------------------------------------------------------------------------------------------------------------------</v>
      </c>
      <c r="C12" s="89"/>
      <c r="D12" s="90"/>
      <c r="E12" s="91"/>
      <c r="F12" s="89"/>
      <c r="G12" s="89"/>
      <c r="H12" s="89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</row>
    <row r="13" spans="1:26" ht="18" customHeight="1" x14ac:dyDescent="0.25">
      <c r="A13" s="89"/>
      <c r="B13" s="98"/>
      <c r="C13" s="99"/>
      <c r="D13" s="100"/>
      <c r="E13" s="101"/>
      <c r="F13" s="99"/>
      <c r="G13" s="102"/>
      <c r="H13" s="89"/>
      <c r="I13" s="94"/>
      <c r="J13" s="98"/>
      <c r="K13" s="99"/>
      <c r="L13" s="100"/>
      <c r="M13" s="101"/>
      <c r="N13" s="99"/>
      <c r="O13" s="102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</row>
    <row r="14" spans="1:26" ht="18" customHeight="1" x14ac:dyDescent="0.25">
      <c r="A14" s="89"/>
      <c r="B14" s="103"/>
      <c r="C14" s="89" t="s">
        <v>439</v>
      </c>
      <c r="D14" s="90"/>
      <c r="E14" s="91"/>
      <c r="F14" s="116" t="s">
        <v>449</v>
      </c>
      <c r="G14" s="105"/>
      <c r="H14" s="89"/>
      <c r="I14" s="94"/>
      <c r="J14" s="103"/>
      <c r="K14" s="89" t="s">
        <v>450</v>
      </c>
      <c r="L14" s="90"/>
      <c r="M14" s="91"/>
      <c r="N14" s="89"/>
      <c r="O14" s="105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</row>
    <row r="15" spans="1:26" ht="18" customHeight="1" x14ac:dyDescent="0.25">
      <c r="A15" s="89"/>
      <c r="B15" s="103"/>
      <c r="C15" s="89" t="s">
        <v>440</v>
      </c>
      <c r="D15" s="90"/>
      <c r="E15" s="91"/>
      <c r="F15" s="89"/>
      <c r="G15" s="105"/>
      <c r="H15" s="89"/>
      <c r="I15" s="94"/>
      <c r="J15" s="103"/>
      <c r="K15" s="89" t="s">
        <v>451</v>
      </c>
      <c r="L15" s="90"/>
      <c r="M15" s="91"/>
      <c r="N15" s="89"/>
      <c r="O15" s="105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8" customHeight="1" x14ac:dyDescent="0.25">
      <c r="A16" s="89"/>
      <c r="B16" s="103"/>
      <c r="C16" s="89" t="s">
        <v>442</v>
      </c>
      <c r="D16" s="90"/>
      <c r="E16" s="91"/>
      <c r="F16" s="89"/>
      <c r="G16" s="105"/>
      <c r="H16" s="89"/>
      <c r="I16" s="94"/>
      <c r="J16" s="103"/>
      <c r="K16" s="89" t="s">
        <v>452</v>
      </c>
      <c r="L16" s="90" t="s">
        <v>453</v>
      </c>
      <c r="M16" s="91"/>
      <c r="N16" s="89"/>
      <c r="O16" s="105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</row>
    <row r="17" spans="1:26" ht="18" customHeight="1" x14ac:dyDescent="0.25">
      <c r="A17" s="89"/>
      <c r="B17" s="103"/>
      <c r="C17" s="89" t="s">
        <v>441</v>
      </c>
      <c r="D17" s="108" t="s">
        <v>454</v>
      </c>
      <c r="E17" s="89" t="s">
        <v>455</v>
      </c>
      <c r="F17" s="108" t="s">
        <v>456</v>
      </c>
      <c r="G17" s="105"/>
      <c r="H17" s="89"/>
      <c r="I17" s="94"/>
      <c r="J17" s="103"/>
      <c r="K17" s="89" t="s">
        <v>457</v>
      </c>
      <c r="L17" s="90"/>
      <c r="M17" s="108" t="s">
        <v>458</v>
      </c>
      <c r="N17" s="89"/>
      <c r="O17" s="105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</row>
    <row r="18" spans="1:26" ht="18" customHeight="1" x14ac:dyDescent="0.25">
      <c r="A18" s="89"/>
      <c r="B18" s="103"/>
      <c r="C18" s="89" t="s">
        <v>446</v>
      </c>
      <c r="D18" s="90" t="s">
        <v>447</v>
      </c>
      <c r="E18" s="91"/>
      <c r="F18" s="89"/>
      <c r="G18" s="105"/>
      <c r="H18" s="89"/>
      <c r="I18" s="94"/>
      <c r="J18" s="103"/>
      <c r="K18" s="89" t="s">
        <v>459</v>
      </c>
      <c r="L18" s="90" t="s">
        <v>460</v>
      </c>
      <c r="M18" s="91"/>
      <c r="N18" s="89"/>
      <c r="O18" s="105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</row>
    <row r="19" spans="1:26" ht="18" customHeight="1" x14ac:dyDescent="0.25">
      <c r="A19" s="89"/>
      <c r="B19" s="103"/>
      <c r="C19" s="89" t="s">
        <v>448</v>
      </c>
      <c r="D19" s="90"/>
      <c r="E19" s="109">
        <v>1600</v>
      </c>
      <c r="F19" s="89"/>
      <c r="G19" s="105"/>
      <c r="H19" s="89"/>
      <c r="I19" s="94"/>
      <c r="J19" s="103"/>
      <c r="K19" s="89" t="s">
        <v>448</v>
      </c>
      <c r="L19" s="90"/>
      <c r="M19" s="109">
        <v>1000</v>
      </c>
      <c r="N19" s="89"/>
      <c r="O19" s="105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</row>
    <row r="20" spans="1:26" ht="18" customHeight="1" x14ac:dyDescent="0.25">
      <c r="A20" s="89"/>
      <c r="B20" s="110"/>
      <c r="C20" s="111"/>
      <c r="D20" s="112"/>
      <c r="E20" s="113"/>
      <c r="F20" s="111"/>
      <c r="G20" s="114"/>
      <c r="H20" s="89"/>
      <c r="I20" s="94"/>
      <c r="J20" s="110"/>
      <c r="K20" s="111"/>
      <c r="L20" s="112"/>
      <c r="M20" s="113"/>
      <c r="N20" s="111"/>
      <c r="O20" s="11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</row>
    <row r="21" spans="1:26" ht="18" customHeight="1" x14ac:dyDescent="0.25">
      <c r="A21" s="89"/>
      <c r="B21" s="115" t="str">
        <f>REPT("-",120)</f>
        <v>------------------------------------------------------------------------------------------------------------------------</v>
      </c>
      <c r="C21" s="89"/>
      <c r="D21" s="90"/>
      <c r="E21" s="91"/>
      <c r="F21" s="89"/>
      <c r="G21" s="89"/>
      <c r="H21" s="89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</row>
    <row r="22" spans="1:26" ht="18" customHeight="1" x14ac:dyDescent="0.25">
      <c r="A22" s="89"/>
      <c r="B22" s="98"/>
      <c r="C22" s="99"/>
      <c r="D22" s="100"/>
      <c r="E22" s="101"/>
      <c r="F22" s="99"/>
      <c r="G22" s="102"/>
      <c r="H22" s="89"/>
      <c r="I22" s="94"/>
      <c r="J22" s="94"/>
      <c r="K22" s="89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</row>
    <row r="23" spans="1:26" ht="18" customHeight="1" x14ac:dyDescent="0.25">
      <c r="A23" s="89"/>
      <c r="B23" s="103"/>
      <c r="C23" s="89" t="s">
        <v>461</v>
      </c>
      <c r="D23" s="90"/>
      <c r="E23" s="117" t="s">
        <v>462</v>
      </c>
      <c r="F23" s="89"/>
      <c r="G23" s="105"/>
      <c r="H23" s="89"/>
      <c r="I23" s="94"/>
      <c r="J23" s="94"/>
      <c r="K23" s="89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</row>
    <row r="24" spans="1:26" ht="18" customHeight="1" x14ac:dyDescent="0.25">
      <c r="A24" s="89"/>
      <c r="B24" s="103"/>
      <c r="C24" s="89" t="s">
        <v>463</v>
      </c>
      <c r="D24" s="90"/>
      <c r="E24" s="108" t="s">
        <v>464</v>
      </c>
      <c r="F24" s="89"/>
      <c r="G24" s="105"/>
      <c r="H24" s="89"/>
      <c r="I24" s="94"/>
      <c r="J24" s="94"/>
      <c r="K24" s="89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</row>
    <row r="25" spans="1:26" ht="18" customHeight="1" x14ac:dyDescent="0.25">
      <c r="A25" s="89"/>
      <c r="B25" s="103"/>
      <c r="C25" s="89" t="s">
        <v>452</v>
      </c>
      <c r="D25" s="90" t="s">
        <v>465</v>
      </c>
      <c r="E25" s="91"/>
      <c r="F25" s="89"/>
      <c r="G25" s="105"/>
      <c r="H25" s="89"/>
      <c r="I25" s="94"/>
      <c r="J25" s="94"/>
      <c r="K25" s="89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</row>
    <row r="26" spans="1:26" ht="18" customHeight="1" x14ac:dyDescent="0.25">
      <c r="A26" s="89"/>
      <c r="B26" s="103"/>
      <c r="C26" s="89" t="s">
        <v>457</v>
      </c>
      <c r="D26" s="90" t="s">
        <v>466</v>
      </c>
      <c r="E26" s="108"/>
      <c r="F26" s="89"/>
      <c r="G26" s="105"/>
      <c r="H26" s="89"/>
      <c r="I26" s="118"/>
      <c r="J26" s="119"/>
      <c r="K26" s="89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</row>
    <row r="27" spans="1:26" ht="18" customHeight="1" x14ac:dyDescent="0.25">
      <c r="A27" s="89"/>
      <c r="B27" s="103"/>
      <c r="C27" s="89" t="s">
        <v>459</v>
      </c>
      <c r="D27" s="120" t="s">
        <v>467</v>
      </c>
      <c r="E27" s="91"/>
      <c r="F27" s="89"/>
      <c r="G27" s="105"/>
      <c r="H27" s="89"/>
      <c r="I27" s="89"/>
      <c r="J27" s="89"/>
      <c r="K27" s="89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</row>
    <row r="28" spans="1:26" ht="18" customHeight="1" x14ac:dyDescent="0.25">
      <c r="A28" s="89"/>
      <c r="B28" s="103"/>
      <c r="C28" s="89" t="s">
        <v>448</v>
      </c>
      <c r="D28" s="90"/>
      <c r="E28" s="109">
        <v>1000</v>
      </c>
      <c r="F28" s="89"/>
      <c r="G28" s="105"/>
      <c r="H28" s="89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</row>
    <row r="29" spans="1:26" ht="18" customHeight="1" x14ac:dyDescent="0.25">
      <c r="A29" s="89"/>
      <c r="B29" s="110"/>
      <c r="C29" s="111"/>
      <c r="D29" s="112"/>
      <c r="E29" s="113"/>
      <c r="F29" s="111"/>
      <c r="G29" s="121">
        <v>9592</v>
      </c>
      <c r="H29" s="89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8" customHeight="1" x14ac:dyDescent="0.25">
      <c r="A30" s="89"/>
      <c r="B30" s="115" t="str">
        <f>REPT("-",120)</f>
        <v>------------------------------------------------------------------------------------------------------------------------</v>
      </c>
      <c r="C30" s="89"/>
      <c r="D30" s="90"/>
      <c r="E30" s="91"/>
      <c r="F30" s="89"/>
      <c r="G30" s="89"/>
      <c r="H30" s="89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</row>
    <row r="31" spans="1:26" ht="18" customHeight="1" x14ac:dyDescent="0.25">
      <c r="A31" s="89"/>
      <c r="B31" s="98"/>
      <c r="C31" s="99"/>
      <c r="D31" s="100"/>
      <c r="E31" s="101"/>
      <c r="F31" s="99"/>
      <c r="G31" s="102"/>
      <c r="H31" s="89"/>
      <c r="I31" s="122" t="s">
        <v>468</v>
      </c>
      <c r="J31" s="123"/>
      <c r="K31" s="94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</row>
    <row r="32" spans="1:26" ht="18" customHeight="1" x14ac:dyDescent="0.25">
      <c r="A32" s="89"/>
      <c r="B32" s="103"/>
      <c r="C32" s="89" t="s">
        <v>461</v>
      </c>
      <c r="D32" s="90"/>
      <c r="E32" s="117" t="s">
        <v>462</v>
      </c>
      <c r="F32" s="89"/>
      <c r="G32" s="105"/>
      <c r="H32" s="89"/>
      <c r="I32" s="124" t="s">
        <v>457</v>
      </c>
      <c r="J32" s="125" t="s">
        <v>469</v>
      </c>
      <c r="K32" s="94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</row>
    <row r="33" spans="1:26" ht="18" customHeight="1" x14ac:dyDescent="0.25">
      <c r="A33" s="89"/>
      <c r="B33" s="103"/>
      <c r="C33" s="89" t="s">
        <v>463</v>
      </c>
      <c r="D33" s="90"/>
      <c r="E33" s="108" t="s">
        <v>470</v>
      </c>
      <c r="F33" s="89"/>
      <c r="G33" s="105"/>
      <c r="H33" s="89"/>
      <c r="I33" s="124" t="s">
        <v>471</v>
      </c>
      <c r="J33" s="126" t="s">
        <v>472</v>
      </c>
      <c r="K33" s="94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</row>
    <row r="34" spans="1:26" ht="18" customHeight="1" x14ac:dyDescent="0.25">
      <c r="A34" s="89"/>
      <c r="B34" s="103"/>
      <c r="C34" s="89" t="s">
        <v>452</v>
      </c>
      <c r="D34" s="106" t="s">
        <v>473</v>
      </c>
      <c r="E34" s="91"/>
      <c r="F34" s="89"/>
      <c r="G34" s="105"/>
      <c r="H34" s="89"/>
      <c r="I34" s="124" t="s">
        <v>474</v>
      </c>
      <c r="J34" s="125" t="s">
        <v>475</v>
      </c>
      <c r="K34" s="94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</row>
    <row r="35" spans="1:26" ht="18" customHeight="1" x14ac:dyDescent="0.25">
      <c r="A35" s="89"/>
      <c r="B35" s="103"/>
      <c r="C35" s="89" t="s">
        <v>457</v>
      </c>
      <c r="D35" s="90" t="s">
        <v>476</v>
      </c>
      <c r="E35" s="108"/>
      <c r="F35" s="89"/>
      <c r="G35" s="105"/>
      <c r="H35" s="89"/>
      <c r="I35" s="127" t="s">
        <v>477</v>
      </c>
      <c r="J35" s="128" t="s">
        <v>478</v>
      </c>
      <c r="K35" s="94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</row>
    <row r="36" spans="1:26" ht="18" customHeight="1" x14ac:dyDescent="0.25">
      <c r="A36" s="89"/>
      <c r="B36" s="103"/>
      <c r="C36" s="89" t="s">
        <v>459</v>
      </c>
      <c r="D36" s="120" t="s">
        <v>460</v>
      </c>
      <c r="E36" s="91"/>
      <c r="F36" s="89"/>
      <c r="G36" s="105"/>
      <c r="H36" s="89"/>
      <c r="I36" s="94"/>
      <c r="J36" s="94"/>
      <c r="K36" s="94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</row>
    <row r="37" spans="1:26" ht="18" customHeight="1" x14ac:dyDescent="0.25">
      <c r="A37" s="89"/>
      <c r="B37" s="103"/>
      <c r="C37" s="89" t="s">
        <v>448</v>
      </c>
      <c r="D37" s="90"/>
      <c r="E37" s="109">
        <v>272</v>
      </c>
      <c r="F37" s="89"/>
      <c r="G37" s="105"/>
      <c r="H37" s="89"/>
      <c r="I37" s="94"/>
      <c r="J37" s="94"/>
      <c r="K37" s="94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</row>
    <row r="38" spans="1:26" ht="18" customHeight="1" x14ac:dyDescent="0.25">
      <c r="A38" s="89"/>
      <c r="B38" s="110"/>
      <c r="C38" s="111"/>
      <c r="D38" s="112"/>
      <c r="E38" s="113"/>
      <c r="F38" s="111"/>
      <c r="G38" s="114"/>
      <c r="H38" s="89"/>
      <c r="I38" s="94"/>
      <c r="J38" s="94"/>
      <c r="K38" s="94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</row>
    <row r="39" spans="1:26" ht="18" customHeight="1" x14ac:dyDescent="0.25">
      <c r="A39" s="89"/>
      <c r="B39" s="115" t="str">
        <f>REPT("-",120)</f>
        <v>------------------------------------------------------------------------------------------------------------------------</v>
      </c>
      <c r="C39" s="89"/>
      <c r="D39" s="90"/>
      <c r="E39" s="91"/>
      <c r="F39" s="89"/>
      <c r="G39" s="89"/>
      <c r="H39" s="89"/>
      <c r="I39" s="94"/>
      <c r="J39" s="94"/>
      <c r="K39" s="94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</row>
    <row r="40" spans="1:26" ht="18" customHeight="1" x14ac:dyDescent="0.25">
      <c r="A40" s="89"/>
      <c r="B40" s="115"/>
      <c r="C40" s="89"/>
      <c r="D40" s="90"/>
      <c r="E40" s="91"/>
      <c r="F40" s="89"/>
      <c r="G40" s="89"/>
      <c r="H40" s="89"/>
      <c r="I40" s="94"/>
      <c r="J40" s="94"/>
      <c r="K40" s="94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</row>
    <row r="41" spans="1:26" ht="18" customHeight="1" x14ac:dyDescent="0.25">
      <c r="A41" s="89"/>
      <c r="B41" s="115"/>
      <c r="C41" s="89"/>
      <c r="D41" s="90"/>
      <c r="E41" s="91"/>
      <c r="F41" s="89"/>
      <c r="G41" s="89"/>
      <c r="H41" s="89"/>
      <c r="I41" s="94"/>
      <c r="J41" s="94"/>
      <c r="K41" s="94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</row>
    <row r="42" spans="1:26" ht="18" customHeight="1" x14ac:dyDescent="0.25">
      <c r="A42" s="89"/>
      <c r="B42" s="115"/>
      <c r="C42" s="89"/>
      <c r="D42" s="90"/>
      <c r="E42" s="91"/>
      <c r="F42" s="89"/>
      <c r="G42" s="89"/>
      <c r="H42" s="89"/>
      <c r="I42" s="94"/>
      <c r="J42" s="94"/>
      <c r="K42" s="94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</row>
    <row r="43" spans="1:26" ht="18" customHeight="1" x14ac:dyDescent="0.25">
      <c r="A43" s="89"/>
      <c r="B43" s="115"/>
      <c r="C43" s="89"/>
      <c r="D43" s="90"/>
      <c r="E43" s="91"/>
      <c r="F43" s="89"/>
      <c r="G43" s="89"/>
      <c r="H43" s="89"/>
      <c r="I43" s="94"/>
      <c r="J43" s="94"/>
      <c r="K43" s="94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</row>
    <row r="44" spans="1:26" ht="18" customHeight="1" x14ac:dyDescent="0.25">
      <c r="A44" s="89"/>
      <c r="B44" s="98"/>
      <c r="C44" s="99"/>
      <c r="D44" s="100"/>
      <c r="E44" s="101"/>
      <c r="F44" s="99"/>
      <c r="G44" s="102"/>
      <c r="H44" s="89"/>
      <c r="I44" s="94"/>
      <c r="J44" s="94"/>
      <c r="K44" s="94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</row>
    <row r="45" spans="1:26" ht="18" customHeight="1" x14ac:dyDescent="0.25">
      <c r="A45" s="89"/>
      <c r="B45" s="103"/>
      <c r="C45" s="89" t="s">
        <v>461</v>
      </c>
      <c r="D45" s="90"/>
      <c r="E45" s="117" t="s">
        <v>462</v>
      </c>
      <c r="F45" s="89"/>
      <c r="G45" s="105"/>
      <c r="H45" s="89"/>
      <c r="I45" s="94"/>
      <c r="J45" s="94"/>
      <c r="K45" s="94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</row>
    <row r="46" spans="1:26" ht="18" customHeight="1" x14ac:dyDescent="0.25">
      <c r="A46" s="89"/>
      <c r="B46" s="103"/>
      <c r="C46" s="89" t="s">
        <v>463</v>
      </c>
      <c r="D46" s="90"/>
      <c r="E46" s="108" t="s">
        <v>479</v>
      </c>
      <c r="F46" s="89"/>
      <c r="G46" s="105"/>
      <c r="H46" s="89"/>
      <c r="I46" s="94"/>
      <c r="J46" s="94"/>
      <c r="K46" s="94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</row>
    <row r="47" spans="1:26" ht="18" customHeight="1" x14ac:dyDescent="0.25">
      <c r="A47" s="89"/>
      <c r="B47" s="103"/>
      <c r="C47" s="89" t="s">
        <v>452</v>
      </c>
      <c r="D47" s="106" t="s">
        <v>480</v>
      </c>
      <c r="E47" s="91"/>
      <c r="F47" s="89"/>
      <c r="G47" s="105"/>
      <c r="H47" s="89"/>
      <c r="I47" s="94"/>
      <c r="J47" s="94"/>
      <c r="K47" s="94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</row>
    <row r="48" spans="1:26" ht="18" customHeight="1" x14ac:dyDescent="0.25">
      <c r="A48" s="89"/>
      <c r="B48" s="103"/>
      <c r="C48" s="89" t="s">
        <v>457</v>
      </c>
      <c r="D48" s="90" t="s">
        <v>481</v>
      </c>
      <c r="E48" s="108"/>
      <c r="F48" s="89"/>
      <c r="G48" s="105"/>
      <c r="H48" s="89"/>
      <c r="I48" s="94"/>
      <c r="J48" s="94"/>
      <c r="K48" s="94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</row>
    <row r="49" spans="1:26" ht="18" customHeight="1" x14ac:dyDescent="0.25">
      <c r="A49" s="89"/>
      <c r="B49" s="103"/>
      <c r="C49" s="89" t="s">
        <v>459</v>
      </c>
      <c r="D49" s="120" t="s">
        <v>482</v>
      </c>
      <c r="E49" s="91"/>
      <c r="F49" s="89"/>
      <c r="G49" s="105"/>
      <c r="H49" s="89"/>
      <c r="I49" s="94"/>
      <c r="J49" s="94"/>
      <c r="K49" s="94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</row>
    <row r="50" spans="1:26" ht="18" customHeight="1" x14ac:dyDescent="0.25">
      <c r="A50" s="89"/>
      <c r="B50" s="103"/>
      <c r="C50" s="89" t="s">
        <v>448</v>
      </c>
      <c r="D50" s="90"/>
      <c r="E50" s="109">
        <v>190</v>
      </c>
      <c r="F50" s="89"/>
      <c r="G50" s="105"/>
      <c r="H50" s="89"/>
      <c r="I50" s="94"/>
      <c r="J50" s="94"/>
      <c r="K50" s="94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</row>
    <row r="51" spans="1:26" ht="18" customHeight="1" x14ac:dyDescent="0.25">
      <c r="A51" s="89"/>
      <c r="B51" s="110"/>
      <c r="C51" s="111"/>
      <c r="D51" s="112"/>
      <c r="E51" s="113"/>
      <c r="F51" s="111"/>
      <c r="G51" s="114"/>
      <c r="H51" s="89"/>
      <c r="I51" s="94"/>
      <c r="J51" s="94"/>
      <c r="K51" s="94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</row>
    <row r="52" spans="1:26" ht="18" customHeight="1" x14ac:dyDescent="0.25">
      <c r="A52" s="89"/>
      <c r="B52" s="115" t="str">
        <f>REPT("-",120)</f>
        <v>------------------------------------------------------------------------------------------------------------------------</v>
      </c>
      <c r="C52" s="89"/>
      <c r="D52" s="90"/>
      <c r="E52" s="91"/>
      <c r="F52" s="89"/>
      <c r="G52" s="89"/>
      <c r="H52" s="89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</row>
    <row r="53" spans="1:26" ht="18" customHeight="1" x14ac:dyDescent="0.25">
      <c r="A53" s="89"/>
      <c r="B53" s="98"/>
      <c r="C53" s="99"/>
      <c r="D53" s="100"/>
      <c r="E53" s="101"/>
      <c r="F53" s="99"/>
      <c r="G53" s="102"/>
      <c r="H53" s="89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</row>
    <row r="54" spans="1:26" ht="18" customHeight="1" x14ac:dyDescent="0.25">
      <c r="A54" s="89"/>
      <c r="B54" s="103"/>
      <c r="C54" s="89" t="s">
        <v>461</v>
      </c>
      <c r="D54" s="90"/>
      <c r="E54" s="117" t="s">
        <v>462</v>
      </c>
      <c r="F54" s="89"/>
      <c r="G54" s="105"/>
      <c r="H54" s="89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</row>
    <row r="55" spans="1:26" ht="18" customHeight="1" x14ac:dyDescent="0.25">
      <c r="A55" s="89"/>
      <c r="B55" s="103"/>
      <c r="C55" s="89" t="s">
        <v>463</v>
      </c>
      <c r="D55" s="90"/>
      <c r="E55" s="108" t="s">
        <v>483</v>
      </c>
      <c r="F55" s="89"/>
      <c r="G55" s="105"/>
      <c r="H55" s="89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</row>
    <row r="56" spans="1:26" ht="18" customHeight="1" x14ac:dyDescent="0.25">
      <c r="A56" s="89"/>
      <c r="B56" s="103"/>
      <c r="C56" s="89" t="s">
        <v>452</v>
      </c>
      <c r="D56" s="106" t="s">
        <v>484</v>
      </c>
      <c r="E56" s="91"/>
      <c r="F56" s="89"/>
      <c r="G56" s="105"/>
      <c r="H56" s="89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</row>
    <row r="57" spans="1:26" ht="18" customHeight="1" x14ac:dyDescent="0.25">
      <c r="A57" s="89"/>
      <c r="B57" s="103"/>
      <c r="C57" s="89" t="s">
        <v>457</v>
      </c>
      <c r="D57" s="90" t="s">
        <v>485</v>
      </c>
      <c r="E57" s="108" t="s">
        <v>483</v>
      </c>
      <c r="F57" s="89"/>
      <c r="G57" s="105"/>
      <c r="H57" s="89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8" customHeight="1" x14ac:dyDescent="0.25">
      <c r="A58" s="89"/>
      <c r="B58" s="103"/>
      <c r="C58" s="89" t="s">
        <v>459</v>
      </c>
      <c r="D58" s="120" t="s">
        <v>486</v>
      </c>
      <c r="E58" s="91"/>
      <c r="F58" s="89"/>
      <c r="G58" s="105"/>
      <c r="H58" s="89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</row>
    <row r="59" spans="1:26" ht="18" customHeight="1" x14ac:dyDescent="0.25">
      <c r="A59" s="89"/>
      <c r="B59" s="103"/>
      <c r="C59" s="89" t="s">
        <v>448</v>
      </c>
      <c r="D59" s="90"/>
      <c r="E59" s="109">
        <v>100</v>
      </c>
      <c r="F59" s="89"/>
      <c r="G59" s="105"/>
      <c r="H59" s="89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</row>
    <row r="60" spans="1:26" ht="18" customHeight="1" x14ac:dyDescent="0.25">
      <c r="A60" s="89"/>
      <c r="B60" s="110"/>
      <c r="C60" s="111"/>
      <c r="D60" s="112"/>
      <c r="E60" s="113"/>
      <c r="F60" s="111"/>
      <c r="G60" s="114"/>
      <c r="H60" s="89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</row>
    <row r="61" spans="1:26" ht="18" customHeight="1" x14ac:dyDescent="0.25">
      <c r="A61" s="89"/>
      <c r="B61" s="115" t="str">
        <f>REPT("-",120)</f>
        <v>------------------------------------------------------------------------------------------------------------------------</v>
      </c>
      <c r="C61" s="89"/>
      <c r="D61" s="90"/>
      <c r="E61" s="91"/>
      <c r="F61" s="89"/>
      <c r="G61" s="89"/>
      <c r="H61" s="89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</row>
    <row r="62" spans="1:26" ht="18" customHeight="1" x14ac:dyDescent="0.25">
      <c r="A62" s="89"/>
      <c r="B62" s="115"/>
      <c r="C62" s="89"/>
      <c r="D62" s="90"/>
      <c r="E62" s="91"/>
      <c r="F62" s="89"/>
      <c r="G62" s="89"/>
      <c r="H62" s="89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</row>
    <row r="63" spans="1:26" ht="18" customHeight="1" x14ac:dyDescent="0.25">
      <c r="A63" s="89"/>
      <c r="B63" s="89"/>
      <c r="C63" s="129" t="s">
        <v>487</v>
      </c>
      <c r="D63" s="90"/>
      <c r="E63" s="96">
        <f>F71+F79</f>
        <v>0</v>
      </c>
      <c r="F63" s="89"/>
      <c r="G63" s="89"/>
      <c r="H63" s="89"/>
      <c r="I63" s="96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</row>
    <row r="64" spans="1:26" ht="18" customHeight="1" x14ac:dyDescent="0.25">
      <c r="A64" s="89"/>
      <c r="B64" s="89"/>
      <c r="C64" s="129"/>
      <c r="D64" s="90"/>
      <c r="E64" s="96"/>
      <c r="F64" s="89"/>
      <c r="G64" s="89"/>
      <c r="H64" s="89"/>
      <c r="I64" s="96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8" customHeight="1" x14ac:dyDescent="0.25">
      <c r="A65" s="89"/>
      <c r="B65" s="98"/>
      <c r="C65" s="99"/>
      <c r="D65" s="130"/>
      <c r="E65" s="101"/>
      <c r="F65" s="99"/>
      <c r="G65" s="102"/>
      <c r="H65" s="89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</row>
    <row r="66" spans="1:26" ht="18" customHeight="1" x14ac:dyDescent="0.25">
      <c r="A66" s="89"/>
      <c r="B66" s="103"/>
      <c r="C66" s="89" t="s">
        <v>452</v>
      </c>
      <c r="D66" s="108" t="s">
        <v>488</v>
      </c>
      <c r="E66" s="91"/>
      <c r="F66" s="89"/>
      <c r="G66" s="105"/>
      <c r="H66" s="89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</row>
    <row r="67" spans="1:26" ht="18" customHeight="1" x14ac:dyDescent="0.25">
      <c r="A67" s="89"/>
      <c r="B67" s="103"/>
      <c r="C67" s="89" t="s">
        <v>489</v>
      </c>
      <c r="D67" s="108" t="s">
        <v>490</v>
      </c>
      <c r="E67" s="91"/>
      <c r="F67" s="89"/>
      <c r="G67" s="105"/>
      <c r="H67" s="89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</row>
    <row r="68" spans="1:26" ht="18" customHeight="1" x14ac:dyDescent="0.25">
      <c r="A68" s="89"/>
      <c r="B68" s="103"/>
      <c r="C68" s="89" t="s">
        <v>491</v>
      </c>
      <c r="D68" s="90" t="s">
        <v>467</v>
      </c>
      <c r="E68" s="91"/>
      <c r="F68" s="89"/>
      <c r="G68" s="105"/>
      <c r="H68" s="89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</row>
    <row r="69" spans="1:26" ht="18" customHeight="1" x14ac:dyDescent="0.25">
      <c r="A69" s="89"/>
      <c r="B69" s="103"/>
      <c r="C69" s="89" t="s">
        <v>492</v>
      </c>
      <c r="D69" s="90" t="s">
        <v>493</v>
      </c>
      <c r="E69" s="91"/>
      <c r="F69" s="89"/>
      <c r="G69" s="105"/>
      <c r="H69" s="89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</row>
    <row r="70" spans="1:26" ht="18" customHeight="1" x14ac:dyDescent="0.25">
      <c r="A70" s="89"/>
      <c r="B70" s="103"/>
      <c r="C70" s="89"/>
      <c r="D70" s="90"/>
      <c r="E70" s="91"/>
      <c r="F70" s="89"/>
      <c r="G70" s="105"/>
      <c r="H70" s="89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</row>
    <row r="71" spans="1:26" ht="18" customHeight="1" x14ac:dyDescent="0.25">
      <c r="A71" s="89"/>
      <c r="B71" s="103"/>
      <c r="C71" s="94"/>
      <c r="D71" s="90"/>
      <c r="E71" s="89" t="s">
        <v>494</v>
      </c>
      <c r="F71" s="109"/>
      <c r="G71" s="105"/>
      <c r="H71" s="89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</row>
    <row r="72" spans="1:26" ht="18" customHeight="1" x14ac:dyDescent="0.25">
      <c r="A72" s="89"/>
      <c r="B72" s="110"/>
      <c r="C72" s="111"/>
      <c r="D72" s="112"/>
      <c r="E72" s="113"/>
      <c r="F72" s="111"/>
      <c r="G72" s="114"/>
      <c r="H72" s="89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</row>
    <row r="73" spans="1:26" ht="18" customHeight="1" x14ac:dyDescent="0.25">
      <c r="A73" s="89"/>
      <c r="B73" s="103"/>
      <c r="C73" s="89"/>
      <c r="D73" s="108"/>
      <c r="E73" s="101"/>
      <c r="F73" s="89"/>
      <c r="G73" s="105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</row>
    <row r="74" spans="1:26" ht="18" customHeight="1" x14ac:dyDescent="0.25">
      <c r="A74" s="89"/>
      <c r="B74" s="103"/>
      <c r="C74" s="89" t="s">
        <v>452</v>
      </c>
      <c r="D74" s="108" t="s">
        <v>495</v>
      </c>
      <c r="E74" s="91"/>
      <c r="F74" s="89"/>
      <c r="G74" s="105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</row>
    <row r="75" spans="1:26" ht="18" customHeight="1" x14ac:dyDescent="0.25">
      <c r="A75" s="89"/>
      <c r="B75" s="103"/>
      <c r="C75" s="89" t="s">
        <v>489</v>
      </c>
      <c r="D75" s="108" t="s">
        <v>496</v>
      </c>
      <c r="E75" s="91"/>
      <c r="F75" s="89"/>
      <c r="G75" s="105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</row>
    <row r="76" spans="1:26" ht="18" customHeight="1" x14ac:dyDescent="0.25">
      <c r="A76" s="89"/>
      <c r="B76" s="103"/>
      <c r="C76" s="89" t="s">
        <v>491</v>
      </c>
      <c r="D76" s="90" t="s">
        <v>497</v>
      </c>
      <c r="E76" s="91"/>
      <c r="F76" s="89"/>
      <c r="G76" s="105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</row>
    <row r="77" spans="1:26" ht="18" customHeight="1" x14ac:dyDescent="0.25">
      <c r="A77" s="89"/>
      <c r="B77" s="103"/>
      <c r="C77" s="89" t="s">
        <v>492</v>
      </c>
      <c r="D77" s="90" t="s">
        <v>498</v>
      </c>
      <c r="E77" s="91"/>
      <c r="F77" s="89"/>
      <c r="G77" s="105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</row>
    <row r="78" spans="1:26" ht="18" customHeight="1" x14ac:dyDescent="0.25">
      <c r="A78" s="89"/>
      <c r="B78" s="103"/>
      <c r="C78" s="89"/>
      <c r="D78" s="90"/>
      <c r="E78" s="91"/>
      <c r="F78" s="89"/>
      <c r="G78" s="105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</row>
    <row r="79" spans="1:26" ht="18" customHeight="1" x14ac:dyDescent="0.25">
      <c r="A79" s="89"/>
      <c r="B79" s="103"/>
      <c r="C79" s="89"/>
      <c r="D79" s="90"/>
      <c r="E79" s="89" t="s">
        <v>494</v>
      </c>
      <c r="F79" s="109"/>
      <c r="G79" s="105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</row>
    <row r="80" spans="1:26" ht="18" customHeight="1" x14ac:dyDescent="0.25">
      <c r="A80" s="89"/>
      <c r="B80" s="110"/>
      <c r="C80" s="111"/>
      <c r="D80" s="112"/>
      <c r="E80" s="113"/>
      <c r="F80" s="111"/>
      <c r="G80" s="114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</row>
    <row r="81" spans="1:26" ht="18" customHeight="1" x14ac:dyDescent="0.25">
      <c r="A81" s="89"/>
      <c r="B81" s="115" t="str">
        <f>REPT("-",120)</f>
        <v>------------------------------------------------------------------------------------------------------------------------</v>
      </c>
      <c r="C81" s="89"/>
      <c r="D81" s="90"/>
      <c r="E81" s="91"/>
      <c r="F81" s="89"/>
      <c r="G81" s="89"/>
      <c r="H81" s="89"/>
      <c r="I81" s="94"/>
      <c r="J81" s="94"/>
      <c r="K81" s="94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</row>
    <row r="82" spans="1:26" ht="18" customHeight="1" x14ac:dyDescent="0.25">
      <c r="A82" s="89"/>
      <c r="B82" s="89"/>
      <c r="C82" s="89"/>
      <c r="D82" s="90"/>
      <c r="E82" s="91"/>
      <c r="F82" s="89"/>
      <c r="G82" s="89"/>
      <c r="H82" s="89"/>
      <c r="I82" s="94"/>
      <c r="J82" s="94"/>
      <c r="K82" s="94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</row>
    <row r="83" spans="1:26" ht="18" customHeight="1" x14ac:dyDescent="0.25">
      <c r="A83" s="89"/>
      <c r="B83" s="98"/>
      <c r="C83" s="99"/>
      <c r="D83" s="100"/>
      <c r="E83" s="101"/>
      <c r="F83" s="99"/>
      <c r="G83" s="102"/>
      <c r="H83" s="89"/>
      <c r="I83" s="94"/>
      <c r="J83" s="94"/>
      <c r="K83" s="94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</row>
    <row r="84" spans="1:26" ht="18" customHeight="1" x14ac:dyDescent="0.25">
      <c r="A84" s="89"/>
      <c r="B84" s="103"/>
      <c r="C84" s="89"/>
      <c r="D84" s="131" t="s">
        <v>499</v>
      </c>
      <c r="E84" s="91"/>
      <c r="F84" s="89"/>
      <c r="G84" s="105"/>
      <c r="H84" s="89"/>
      <c r="I84" s="94"/>
      <c r="J84" s="94"/>
      <c r="K84" s="94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</row>
    <row r="85" spans="1:26" ht="18" customHeight="1" x14ac:dyDescent="0.25">
      <c r="A85" s="89"/>
      <c r="B85" s="103"/>
      <c r="C85" s="89" t="s">
        <v>500</v>
      </c>
      <c r="D85" s="90"/>
      <c r="E85" s="91"/>
      <c r="F85" s="89"/>
      <c r="G85" s="105"/>
      <c r="H85" s="89"/>
      <c r="I85" s="94"/>
      <c r="J85" s="94"/>
      <c r="K85" s="94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</row>
    <row r="86" spans="1:26" ht="18" customHeight="1" x14ac:dyDescent="0.25">
      <c r="A86" s="89"/>
      <c r="B86" s="103"/>
      <c r="C86" s="89" t="s">
        <v>452</v>
      </c>
      <c r="D86" s="108" t="s">
        <v>501</v>
      </c>
      <c r="E86" s="91"/>
      <c r="F86" s="89"/>
      <c r="G86" s="105"/>
      <c r="H86" s="89"/>
      <c r="I86" s="94"/>
      <c r="J86" s="94"/>
      <c r="K86" s="94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</row>
    <row r="87" spans="1:26" ht="18" customHeight="1" x14ac:dyDescent="0.25">
      <c r="A87" s="89"/>
      <c r="B87" s="103"/>
      <c r="C87" s="89" t="s">
        <v>502</v>
      </c>
      <c r="D87" s="108"/>
      <c r="E87" s="89" t="s">
        <v>503</v>
      </c>
      <c r="F87" s="108"/>
      <c r="G87" s="105"/>
      <c r="H87" s="89"/>
      <c r="I87" s="94"/>
      <c r="J87" s="94"/>
      <c r="K87" s="94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</row>
    <row r="88" spans="1:26" ht="18" customHeight="1" x14ac:dyDescent="0.25">
      <c r="A88" s="89"/>
      <c r="B88" s="103"/>
      <c r="C88" s="89" t="s">
        <v>459</v>
      </c>
      <c r="D88" s="90" t="s">
        <v>504</v>
      </c>
      <c r="E88" s="91"/>
      <c r="F88" s="89"/>
      <c r="G88" s="105"/>
      <c r="H88" s="89"/>
      <c r="I88" s="94"/>
      <c r="J88" s="94"/>
      <c r="K88" s="94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</row>
    <row r="89" spans="1:26" ht="18" customHeight="1" x14ac:dyDescent="0.25">
      <c r="A89" s="89"/>
      <c r="B89" s="103"/>
      <c r="C89" s="89" t="s">
        <v>448</v>
      </c>
      <c r="D89" s="90"/>
      <c r="E89" s="109">
        <v>350</v>
      </c>
      <c r="F89" s="89"/>
      <c r="G89" s="105"/>
      <c r="H89" s="89"/>
      <c r="I89" s="94"/>
      <c r="J89" s="94"/>
      <c r="K89" s="94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</row>
    <row r="90" spans="1:26" ht="18" customHeight="1" x14ac:dyDescent="0.25">
      <c r="A90" s="89"/>
      <c r="B90" s="110"/>
      <c r="C90" s="111"/>
      <c r="D90" s="112"/>
      <c r="E90" s="113"/>
      <c r="F90" s="111"/>
      <c r="G90" s="114"/>
      <c r="H90" s="89"/>
      <c r="I90" s="94"/>
      <c r="J90" s="94"/>
      <c r="K90" s="94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</row>
    <row r="91" spans="1:26" ht="18" customHeight="1" x14ac:dyDescent="0.25">
      <c r="A91" s="89"/>
      <c r="B91" s="89"/>
      <c r="C91" s="89"/>
      <c r="D91" s="90"/>
      <c r="E91" s="91"/>
      <c r="F91" s="89"/>
      <c r="G91" s="89"/>
      <c r="H91" s="89"/>
      <c r="I91" s="94"/>
      <c r="J91" s="94"/>
      <c r="K91" s="94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</row>
    <row r="92" spans="1:26" ht="18" customHeight="1" x14ac:dyDescent="0.25">
      <c r="A92" s="89"/>
      <c r="B92" s="89"/>
      <c r="C92" s="89" t="s">
        <v>505</v>
      </c>
      <c r="D92" s="90"/>
      <c r="E92" s="91"/>
      <c r="F92" s="89"/>
      <c r="G92" s="89"/>
      <c r="H92" s="89"/>
      <c r="I92" s="94"/>
      <c r="J92" s="94"/>
      <c r="K92" s="94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</row>
    <row r="93" spans="1:26" ht="18" customHeight="1" x14ac:dyDescent="0.25">
      <c r="A93" s="89"/>
      <c r="B93" s="89"/>
      <c r="C93" s="129" t="s">
        <v>506</v>
      </c>
      <c r="D93" s="90"/>
      <c r="E93" s="96">
        <f>E98+E104</f>
        <v>778</v>
      </c>
      <c r="F93" s="89"/>
      <c r="G93" s="89"/>
      <c r="H93" s="89"/>
      <c r="I93" s="94"/>
      <c r="J93" s="94"/>
      <c r="K93" s="94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</row>
    <row r="94" spans="1:26" ht="18" customHeight="1" x14ac:dyDescent="0.25">
      <c r="A94" s="89"/>
      <c r="B94" s="98"/>
      <c r="C94" s="99" t="s">
        <v>507</v>
      </c>
      <c r="D94" s="130" t="s">
        <v>508</v>
      </c>
      <c r="E94" s="101"/>
      <c r="F94" s="99"/>
      <c r="G94" s="102"/>
      <c r="H94" s="89"/>
      <c r="I94" s="94"/>
      <c r="J94" s="94"/>
      <c r="K94" s="94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</row>
    <row r="95" spans="1:26" ht="18" customHeight="1" x14ac:dyDescent="0.25">
      <c r="A95" s="89"/>
      <c r="B95" s="103"/>
      <c r="C95" s="89" t="s">
        <v>491</v>
      </c>
      <c r="D95" s="90" t="s">
        <v>509</v>
      </c>
      <c r="E95" s="91"/>
      <c r="F95" s="89"/>
      <c r="G95" s="105"/>
      <c r="H95" s="89"/>
      <c r="I95" s="94"/>
      <c r="J95" s="94"/>
      <c r="K95" s="94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</row>
    <row r="96" spans="1:26" ht="18" customHeight="1" x14ac:dyDescent="0.25">
      <c r="A96" s="89"/>
      <c r="B96" s="103"/>
      <c r="C96" s="89" t="s">
        <v>492</v>
      </c>
      <c r="D96" s="90" t="s">
        <v>493</v>
      </c>
      <c r="E96" s="91"/>
      <c r="F96" s="89"/>
      <c r="G96" s="105"/>
      <c r="H96" s="89"/>
      <c r="I96" s="94"/>
      <c r="J96" s="94"/>
      <c r="K96" s="94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</row>
    <row r="97" spans="1:26" ht="18" customHeight="1" x14ac:dyDescent="0.25">
      <c r="A97" s="89"/>
      <c r="B97" s="103"/>
      <c r="C97" s="89"/>
      <c r="D97" s="90"/>
      <c r="E97" s="91"/>
      <c r="F97" s="89"/>
      <c r="G97" s="105"/>
      <c r="H97" s="89"/>
      <c r="I97" s="94"/>
      <c r="J97" s="94"/>
      <c r="K97" s="94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</row>
    <row r="98" spans="1:26" ht="18" customHeight="1" x14ac:dyDescent="0.25">
      <c r="A98" s="89"/>
      <c r="B98" s="103"/>
      <c r="C98" s="89" t="s">
        <v>494</v>
      </c>
      <c r="D98" s="90"/>
      <c r="E98" s="109">
        <v>389</v>
      </c>
      <c r="F98" s="89"/>
      <c r="G98" s="105"/>
      <c r="H98" s="89"/>
      <c r="I98" s="94"/>
      <c r="J98" s="94"/>
      <c r="K98" s="94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</row>
    <row r="99" spans="1:26" ht="18" customHeight="1" x14ac:dyDescent="0.25">
      <c r="A99" s="89"/>
      <c r="B99" s="110"/>
      <c r="C99" s="111"/>
      <c r="D99" s="112"/>
      <c r="E99" s="113"/>
      <c r="F99" s="111"/>
      <c r="G99" s="114"/>
      <c r="H99" s="89"/>
      <c r="I99" s="94"/>
      <c r="J99" s="94"/>
      <c r="K99" s="94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</row>
    <row r="100" spans="1:26" ht="18" customHeight="1" x14ac:dyDescent="0.25">
      <c r="A100" s="89"/>
      <c r="B100" s="103"/>
      <c r="C100" s="89" t="s">
        <v>507</v>
      </c>
      <c r="D100" s="108" t="s">
        <v>510</v>
      </c>
      <c r="E100" s="91"/>
      <c r="F100" s="89"/>
      <c r="G100" s="105"/>
      <c r="H100" s="89"/>
      <c r="I100" s="94"/>
      <c r="J100" s="94"/>
      <c r="K100" s="94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</row>
    <row r="101" spans="1:26" ht="18" customHeight="1" x14ac:dyDescent="0.25">
      <c r="A101" s="89"/>
      <c r="B101" s="103"/>
      <c r="C101" s="89" t="s">
        <v>491</v>
      </c>
      <c r="D101" s="90" t="s">
        <v>511</v>
      </c>
      <c r="E101" s="91"/>
      <c r="F101" s="89"/>
      <c r="G101" s="105"/>
      <c r="H101" s="89"/>
      <c r="I101" s="94"/>
      <c r="J101" s="94"/>
      <c r="K101" s="94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</row>
    <row r="102" spans="1:26" ht="18" customHeight="1" x14ac:dyDescent="0.25">
      <c r="A102" s="89"/>
      <c r="B102" s="103"/>
      <c r="C102" s="89" t="s">
        <v>492</v>
      </c>
      <c r="D102" s="90" t="s">
        <v>498</v>
      </c>
      <c r="E102" s="91"/>
      <c r="F102" s="89"/>
      <c r="G102" s="105"/>
      <c r="H102" s="89"/>
      <c r="I102" s="94"/>
      <c r="J102" s="94"/>
      <c r="K102" s="94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89"/>
    </row>
    <row r="103" spans="1:26" ht="18" customHeight="1" x14ac:dyDescent="0.25">
      <c r="A103" s="89"/>
      <c r="B103" s="103"/>
      <c r="C103" s="89"/>
      <c r="D103" s="90"/>
      <c r="E103" s="91"/>
      <c r="F103" s="89"/>
      <c r="G103" s="105"/>
      <c r="H103" s="89"/>
      <c r="I103" s="94"/>
      <c r="J103" s="94"/>
      <c r="K103" s="94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</row>
    <row r="104" spans="1:26" ht="18" customHeight="1" x14ac:dyDescent="0.25">
      <c r="A104" s="89"/>
      <c r="B104" s="103"/>
      <c r="C104" s="89" t="s">
        <v>494</v>
      </c>
      <c r="D104" s="90"/>
      <c r="E104" s="109">
        <v>389</v>
      </c>
      <c r="F104" s="89"/>
      <c r="G104" s="105"/>
      <c r="H104" s="89"/>
      <c r="I104" s="94"/>
      <c r="J104" s="94"/>
      <c r="K104" s="94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</row>
    <row r="105" spans="1:26" ht="18" customHeight="1" x14ac:dyDescent="0.25">
      <c r="A105" s="89"/>
      <c r="B105" s="110"/>
      <c r="C105" s="111"/>
      <c r="D105" s="112"/>
      <c r="E105" s="113"/>
      <c r="F105" s="111"/>
      <c r="G105" s="114"/>
      <c r="H105" s="89"/>
      <c r="I105" s="94"/>
      <c r="J105" s="94"/>
      <c r="K105" s="94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</row>
    <row r="106" spans="1:26" ht="18" customHeight="1" x14ac:dyDescent="0.25">
      <c r="A106" s="89"/>
      <c r="B106" s="115" t="str">
        <f>REPT("-",120)</f>
        <v>------------------------------------------------------------------------------------------------------------------------</v>
      </c>
      <c r="C106" s="89"/>
      <c r="D106" s="90"/>
      <c r="E106" s="91"/>
      <c r="F106" s="89"/>
      <c r="G106" s="89"/>
      <c r="H106" s="89"/>
      <c r="I106" s="94"/>
      <c r="J106" s="94"/>
      <c r="K106" s="94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</row>
    <row r="107" spans="1:26" ht="18" customHeight="1" x14ac:dyDescent="0.25">
      <c r="A107" s="89"/>
      <c r="B107" s="89"/>
      <c r="C107" s="129" t="s">
        <v>512</v>
      </c>
      <c r="D107" s="90"/>
      <c r="E107" s="96">
        <f>E112+E118</f>
        <v>0</v>
      </c>
      <c r="F107" s="89"/>
      <c r="G107" s="89"/>
      <c r="H107" s="89"/>
      <c r="I107" s="94"/>
      <c r="J107" s="94"/>
      <c r="K107" s="94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</row>
    <row r="108" spans="1:26" ht="18" customHeight="1" x14ac:dyDescent="0.25">
      <c r="A108" s="89"/>
      <c r="B108" s="98"/>
      <c r="C108" s="99" t="s">
        <v>452</v>
      </c>
      <c r="D108" s="130" t="s">
        <v>513</v>
      </c>
      <c r="E108" s="101"/>
      <c r="F108" s="99"/>
      <c r="G108" s="102"/>
      <c r="H108" s="89"/>
      <c r="I108" s="94"/>
      <c r="J108" s="94"/>
      <c r="K108" s="94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</row>
    <row r="109" spans="1:26" ht="18" customHeight="1" x14ac:dyDescent="0.25">
      <c r="A109" s="89"/>
      <c r="B109" s="103"/>
      <c r="C109" s="89" t="s">
        <v>491</v>
      </c>
      <c r="D109" s="90" t="s">
        <v>514</v>
      </c>
      <c r="E109" s="91"/>
      <c r="F109" s="89"/>
      <c r="G109" s="105"/>
      <c r="H109" s="89"/>
      <c r="I109" s="94"/>
      <c r="J109" s="94"/>
      <c r="K109" s="94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</row>
    <row r="110" spans="1:26" ht="18" customHeight="1" x14ac:dyDescent="0.25">
      <c r="A110" s="89"/>
      <c r="B110" s="103"/>
      <c r="C110" s="89" t="s">
        <v>492</v>
      </c>
      <c r="D110" s="90" t="s">
        <v>493</v>
      </c>
      <c r="E110" s="91"/>
      <c r="F110" s="89"/>
      <c r="G110" s="105"/>
      <c r="H110" s="89"/>
      <c r="I110" s="94"/>
      <c r="J110" s="94"/>
      <c r="K110" s="94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</row>
    <row r="111" spans="1:26" ht="18" customHeight="1" x14ac:dyDescent="0.25">
      <c r="A111" s="89"/>
      <c r="B111" s="103"/>
      <c r="C111" s="89"/>
      <c r="D111" s="90"/>
      <c r="E111" s="91"/>
      <c r="F111" s="89"/>
      <c r="G111" s="105"/>
      <c r="H111" s="89"/>
      <c r="I111" s="94"/>
      <c r="J111" s="94"/>
      <c r="K111" s="94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</row>
    <row r="112" spans="1:26" ht="18" customHeight="1" x14ac:dyDescent="0.25">
      <c r="A112" s="89"/>
      <c r="B112" s="103"/>
      <c r="C112" s="89" t="s">
        <v>494</v>
      </c>
      <c r="D112" s="90"/>
      <c r="E112" s="109"/>
      <c r="F112" s="89"/>
      <c r="G112" s="105"/>
      <c r="H112" s="89"/>
      <c r="I112" s="94"/>
      <c r="J112" s="94"/>
      <c r="K112" s="94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</row>
    <row r="113" spans="1:26" ht="18" customHeight="1" x14ac:dyDescent="0.25">
      <c r="A113" s="89"/>
      <c r="B113" s="110"/>
      <c r="C113" s="111"/>
      <c r="D113" s="112"/>
      <c r="E113" s="113"/>
      <c r="F113" s="111"/>
      <c r="G113" s="114"/>
      <c r="H113" s="89"/>
      <c r="I113" s="94"/>
      <c r="J113" s="94"/>
      <c r="K113" s="94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</row>
    <row r="114" spans="1:26" ht="18" customHeight="1" x14ac:dyDescent="0.25">
      <c r="A114" s="89"/>
      <c r="B114" s="103"/>
      <c r="C114" s="89" t="s">
        <v>452</v>
      </c>
      <c r="D114" s="108" t="s">
        <v>515</v>
      </c>
      <c r="E114" s="91"/>
      <c r="F114" s="89"/>
      <c r="G114" s="105"/>
      <c r="H114" s="89"/>
      <c r="I114" s="94"/>
      <c r="J114" s="94"/>
      <c r="K114" s="94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</row>
    <row r="115" spans="1:26" ht="18" customHeight="1" x14ac:dyDescent="0.25">
      <c r="A115" s="89"/>
      <c r="B115" s="103"/>
      <c r="C115" s="89" t="s">
        <v>491</v>
      </c>
      <c r="D115" s="90" t="s">
        <v>516</v>
      </c>
      <c r="E115" s="91"/>
      <c r="F115" s="89"/>
      <c r="G115" s="105"/>
      <c r="H115" s="89"/>
      <c r="I115" s="94"/>
      <c r="J115" s="94"/>
      <c r="K115" s="94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</row>
    <row r="116" spans="1:26" ht="18" customHeight="1" x14ac:dyDescent="0.25">
      <c r="A116" s="89"/>
      <c r="B116" s="103"/>
      <c r="C116" s="89" t="s">
        <v>492</v>
      </c>
      <c r="D116" s="90" t="s">
        <v>517</v>
      </c>
      <c r="E116" s="91"/>
      <c r="F116" s="89"/>
      <c r="G116" s="105"/>
      <c r="H116" s="89"/>
      <c r="I116" s="94"/>
      <c r="J116" s="94"/>
      <c r="K116" s="94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</row>
    <row r="117" spans="1:26" ht="18" customHeight="1" x14ac:dyDescent="0.25">
      <c r="A117" s="89"/>
      <c r="B117" s="103"/>
      <c r="C117" s="89"/>
      <c r="D117" s="90"/>
      <c r="E117" s="91"/>
      <c r="F117" s="89"/>
      <c r="G117" s="105"/>
      <c r="H117" s="89"/>
      <c r="I117" s="94"/>
      <c r="J117" s="94"/>
      <c r="K117" s="94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</row>
    <row r="118" spans="1:26" ht="18" customHeight="1" x14ac:dyDescent="0.25">
      <c r="A118" s="89"/>
      <c r="B118" s="103"/>
      <c r="C118" s="89" t="s">
        <v>494</v>
      </c>
      <c r="D118" s="90"/>
      <c r="E118" s="109"/>
      <c r="F118" s="89"/>
      <c r="G118" s="105"/>
      <c r="H118" s="89"/>
      <c r="I118" s="94"/>
      <c r="J118" s="94"/>
      <c r="K118" s="94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</row>
    <row r="119" spans="1:26" ht="18" customHeight="1" x14ac:dyDescent="0.25">
      <c r="A119" s="89"/>
      <c r="B119" s="110"/>
      <c r="C119" s="111"/>
      <c r="D119" s="112"/>
      <c r="E119" s="113"/>
      <c r="F119" s="111"/>
      <c r="G119" s="114"/>
      <c r="H119" s="89"/>
      <c r="I119" s="94"/>
      <c r="J119" s="94"/>
      <c r="K119" s="94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</row>
    <row r="120" spans="1:26" ht="18" customHeight="1" x14ac:dyDescent="0.25">
      <c r="A120" s="89"/>
      <c r="B120" s="115" t="str">
        <f>REPT("-",120)</f>
        <v>------------------------------------------------------------------------------------------------------------------------</v>
      </c>
      <c r="C120" s="89"/>
      <c r="D120" s="90"/>
      <c r="E120" s="91"/>
      <c r="F120" s="89"/>
      <c r="G120" s="89"/>
      <c r="H120" s="89"/>
      <c r="I120" s="94"/>
      <c r="J120" s="94"/>
      <c r="K120" s="94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</row>
    <row r="121" spans="1:26" ht="18" customHeight="1" x14ac:dyDescent="0.25">
      <c r="A121" s="89"/>
      <c r="B121" s="89"/>
      <c r="C121" s="89"/>
      <c r="D121" s="90"/>
      <c r="E121" s="91"/>
      <c r="F121" s="89"/>
      <c r="G121" s="89"/>
      <c r="H121" s="89"/>
      <c r="I121" s="94"/>
      <c r="J121" s="94"/>
      <c r="K121" s="94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</row>
    <row r="122" spans="1:26" ht="18" customHeight="1" x14ac:dyDescent="0.25">
      <c r="A122" s="89"/>
      <c r="B122" s="95" t="s">
        <v>518</v>
      </c>
      <c r="C122" s="89"/>
      <c r="D122" s="90"/>
      <c r="E122" s="91"/>
      <c r="F122" s="89"/>
      <c r="G122" s="89"/>
      <c r="H122" s="89"/>
      <c r="I122" s="94"/>
      <c r="J122" s="94"/>
      <c r="K122" s="94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</row>
    <row r="123" spans="1:26" ht="18" customHeight="1" x14ac:dyDescent="0.25">
      <c r="A123" s="89"/>
      <c r="B123" s="89"/>
      <c r="C123" s="89"/>
      <c r="D123" s="90"/>
      <c r="E123" s="91"/>
      <c r="F123" s="89"/>
      <c r="G123" s="89"/>
      <c r="H123" s="89"/>
      <c r="I123" s="94"/>
      <c r="J123" s="94"/>
      <c r="K123" s="94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</row>
    <row r="124" spans="1:26" ht="18" customHeight="1" x14ac:dyDescent="0.25">
      <c r="A124" s="89"/>
      <c r="B124" s="98"/>
      <c r="C124" s="99"/>
      <c r="D124" s="100"/>
      <c r="E124" s="101"/>
      <c r="F124" s="99"/>
      <c r="G124" s="102"/>
      <c r="H124" s="89"/>
      <c r="I124" s="94"/>
      <c r="J124" s="94"/>
      <c r="K124" s="94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</row>
    <row r="125" spans="1:26" ht="18" customHeight="1" x14ac:dyDescent="0.25">
      <c r="A125" s="89"/>
      <c r="B125" s="103"/>
      <c r="C125" s="95" t="s">
        <v>519</v>
      </c>
      <c r="D125" s="108" t="s">
        <v>520</v>
      </c>
      <c r="E125" s="91"/>
      <c r="F125" s="89"/>
      <c r="G125" s="105"/>
      <c r="H125" s="89"/>
      <c r="I125" s="94"/>
      <c r="J125" s="94"/>
      <c r="K125" s="94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</row>
    <row r="126" spans="1:26" ht="18" customHeight="1" x14ac:dyDescent="0.25">
      <c r="A126" s="89"/>
      <c r="B126" s="103"/>
      <c r="C126" s="89" t="s">
        <v>491</v>
      </c>
      <c r="D126" s="90" t="s">
        <v>467</v>
      </c>
      <c r="E126" s="91"/>
      <c r="F126" s="89"/>
      <c r="G126" s="105"/>
      <c r="H126" s="89"/>
      <c r="I126" s="94"/>
      <c r="J126" s="94"/>
      <c r="K126" s="94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</row>
    <row r="127" spans="1:26" ht="18" customHeight="1" x14ac:dyDescent="0.25">
      <c r="A127" s="89"/>
      <c r="B127" s="103"/>
      <c r="C127" s="89" t="s">
        <v>492</v>
      </c>
      <c r="D127" s="90" t="s">
        <v>521</v>
      </c>
      <c r="E127" s="91"/>
      <c r="F127" s="89"/>
      <c r="G127" s="105"/>
      <c r="H127" s="89"/>
      <c r="I127" s="94"/>
      <c r="J127" s="94"/>
      <c r="K127" s="94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</row>
    <row r="128" spans="1:26" ht="18" customHeight="1" x14ac:dyDescent="0.25">
      <c r="A128" s="89"/>
      <c r="B128" s="103"/>
      <c r="C128" s="89"/>
      <c r="D128" s="90"/>
      <c r="E128" s="91"/>
      <c r="F128" s="89"/>
      <c r="G128" s="105"/>
      <c r="H128" s="89"/>
      <c r="I128" s="94"/>
      <c r="J128" s="94"/>
      <c r="K128" s="94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</row>
    <row r="129" spans="1:26" ht="18" customHeight="1" x14ac:dyDescent="0.25">
      <c r="A129" s="89"/>
      <c r="B129" s="103"/>
      <c r="C129" s="89" t="s">
        <v>494</v>
      </c>
      <c r="D129" s="90"/>
      <c r="E129" s="109">
        <v>132</v>
      </c>
      <c r="F129" s="89"/>
      <c r="G129" s="105"/>
      <c r="H129" s="89"/>
      <c r="I129" s="94"/>
      <c r="J129" s="94"/>
      <c r="K129" s="94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</row>
    <row r="130" spans="1:26" ht="18" customHeight="1" x14ac:dyDescent="0.25">
      <c r="A130" s="89"/>
      <c r="B130" s="110"/>
      <c r="C130" s="111"/>
      <c r="D130" s="112"/>
      <c r="E130" s="113"/>
      <c r="F130" s="111"/>
      <c r="G130" s="114"/>
      <c r="H130" s="89"/>
      <c r="I130" s="94"/>
      <c r="J130" s="94"/>
      <c r="K130" s="94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</row>
    <row r="131" spans="1:26" ht="18" customHeight="1" x14ac:dyDescent="0.25">
      <c r="A131" s="89"/>
      <c r="B131" s="89"/>
      <c r="C131" s="89"/>
      <c r="D131" s="90"/>
      <c r="E131" s="91"/>
      <c r="F131" s="89"/>
      <c r="G131" s="89"/>
      <c r="H131" s="89"/>
      <c r="I131" s="94"/>
      <c r="J131" s="94"/>
      <c r="K131" s="94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</row>
    <row r="132" spans="1:26" ht="18" customHeight="1" x14ac:dyDescent="0.25">
      <c r="A132" s="89"/>
      <c r="B132" s="98"/>
      <c r="C132" s="99"/>
      <c r="D132" s="100"/>
      <c r="E132" s="101"/>
      <c r="F132" s="99"/>
      <c r="G132" s="102"/>
      <c r="H132" s="89"/>
      <c r="I132" s="94"/>
      <c r="J132" s="94"/>
      <c r="K132" s="94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</row>
    <row r="133" spans="1:26" ht="18" customHeight="1" x14ac:dyDescent="0.25">
      <c r="A133" s="89"/>
      <c r="B133" s="103"/>
      <c r="C133" s="95" t="s">
        <v>20</v>
      </c>
      <c r="D133" s="108" t="s">
        <v>522</v>
      </c>
      <c r="E133" s="91"/>
      <c r="F133" s="89"/>
      <c r="G133" s="105"/>
      <c r="H133" s="89"/>
      <c r="I133" s="94"/>
      <c r="J133" s="94"/>
      <c r="K133" s="94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</row>
    <row r="134" spans="1:26" ht="18" customHeight="1" x14ac:dyDescent="0.25">
      <c r="A134" s="89"/>
      <c r="B134" s="103"/>
      <c r="C134" s="89" t="s">
        <v>491</v>
      </c>
      <c r="D134" s="90" t="s">
        <v>523</v>
      </c>
      <c r="E134" s="91"/>
      <c r="F134" s="89"/>
      <c r="G134" s="105"/>
      <c r="H134" s="89"/>
      <c r="I134" s="94"/>
      <c r="J134" s="94"/>
      <c r="K134" s="94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</row>
    <row r="135" spans="1:26" ht="18" customHeight="1" x14ac:dyDescent="0.25">
      <c r="A135" s="89"/>
      <c r="B135" s="103"/>
      <c r="C135" s="89" t="s">
        <v>492</v>
      </c>
      <c r="D135" s="90" t="s">
        <v>524</v>
      </c>
      <c r="E135" s="91"/>
      <c r="F135" s="89"/>
      <c r="G135" s="105"/>
      <c r="H135" s="89"/>
      <c r="I135" s="94"/>
      <c r="J135" s="94"/>
      <c r="K135" s="94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</row>
    <row r="136" spans="1:26" ht="18" customHeight="1" x14ac:dyDescent="0.25">
      <c r="A136" s="89"/>
      <c r="B136" s="103"/>
      <c r="C136" s="89"/>
      <c r="D136" s="90"/>
      <c r="E136" s="91"/>
      <c r="F136" s="89"/>
      <c r="G136" s="105"/>
      <c r="H136" s="89"/>
      <c r="I136" s="94"/>
      <c r="J136" s="94"/>
      <c r="K136" s="94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</row>
    <row r="137" spans="1:26" ht="18" customHeight="1" x14ac:dyDescent="0.25">
      <c r="A137" s="89"/>
      <c r="B137" s="103"/>
      <c r="C137" s="89" t="s">
        <v>494</v>
      </c>
      <c r="D137" s="90"/>
      <c r="E137" s="109">
        <v>46</v>
      </c>
      <c r="F137" s="89"/>
      <c r="G137" s="105"/>
      <c r="H137" s="89"/>
      <c r="I137" s="94"/>
      <c r="J137" s="94"/>
      <c r="K137" s="94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</row>
    <row r="138" spans="1:26" ht="18" customHeight="1" x14ac:dyDescent="0.25">
      <c r="A138" s="89"/>
      <c r="B138" s="110"/>
      <c r="C138" s="111"/>
      <c r="D138" s="112"/>
      <c r="E138" s="113"/>
      <c r="F138" s="111"/>
      <c r="G138" s="114"/>
      <c r="H138" s="89"/>
      <c r="I138" s="94"/>
      <c r="J138" s="94"/>
      <c r="K138" s="94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</row>
    <row r="139" spans="1:26" ht="18" customHeight="1" x14ac:dyDescent="0.25">
      <c r="A139" s="89"/>
      <c r="B139" s="89"/>
      <c r="C139" s="89"/>
      <c r="D139" s="90"/>
      <c r="E139" s="91"/>
      <c r="F139" s="89"/>
      <c r="G139" s="89"/>
      <c r="H139" s="89"/>
      <c r="I139" s="94"/>
      <c r="J139" s="94"/>
      <c r="K139" s="94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</row>
    <row r="140" spans="1:26" ht="18" customHeight="1" x14ac:dyDescent="0.25">
      <c r="A140" s="89"/>
      <c r="B140" s="98"/>
      <c r="C140" s="99"/>
      <c r="D140" s="100"/>
      <c r="E140" s="101"/>
      <c r="F140" s="99"/>
      <c r="G140" s="102"/>
      <c r="H140" s="89"/>
      <c r="I140" s="94"/>
      <c r="J140" s="94"/>
      <c r="K140" s="94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</row>
    <row r="141" spans="1:26" ht="18" customHeight="1" x14ac:dyDescent="0.25">
      <c r="A141" s="89"/>
      <c r="B141" s="103"/>
      <c r="C141" s="95" t="s">
        <v>70</v>
      </c>
      <c r="D141" s="108" t="s">
        <v>525</v>
      </c>
      <c r="E141" s="91"/>
      <c r="F141" s="89"/>
      <c r="G141" s="105"/>
      <c r="H141" s="89"/>
      <c r="I141" s="94"/>
      <c r="J141" s="94"/>
      <c r="K141" s="94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</row>
    <row r="142" spans="1:26" ht="18" customHeight="1" x14ac:dyDescent="0.25">
      <c r="A142" s="89"/>
      <c r="B142" s="103"/>
      <c r="C142" s="89" t="s">
        <v>491</v>
      </c>
      <c r="D142" s="90" t="s">
        <v>467</v>
      </c>
      <c r="E142" s="91"/>
      <c r="F142" s="89"/>
      <c r="G142" s="105"/>
      <c r="H142" s="89"/>
      <c r="I142" s="94"/>
      <c r="J142" s="94"/>
      <c r="K142" s="94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</row>
    <row r="143" spans="1:26" ht="18" customHeight="1" x14ac:dyDescent="0.25">
      <c r="A143" s="89"/>
      <c r="B143" s="103"/>
      <c r="C143" s="89" t="s">
        <v>492</v>
      </c>
      <c r="D143" s="90" t="s">
        <v>524</v>
      </c>
      <c r="E143" s="91"/>
      <c r="F143" s="89"/>
      <c r="G143" s="105"/>
      <c r="H143" s="89"/>
      <c r="I143" s="94"/>
      <c r="J143" s="94"/>
      <c r="K143" s="94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</row>
    <row r="144" spans="1:26" ht="18" customHeight="1" x14ac:dyDescent="0.25">
      <c r="A144" s="89"/>
      <c r="B144" s="103"/>
      <c r="C144" s="89"/>
      <c r="D144" s="90"/>
      <c r="E144" s="91"/>
      <c r="F144" s="89"/>
      <c r="G144" s="105"/>
      <c r="H144" s="89"/>
      <c r="I144" s="94"/>
      <c r="J144" s="94"/>
      <c r="K144" s="94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</row>
    <row r="145" spans="1:26" ht="18" customHeight="1" x14ac:dyDescent="0.25">
      <c r="A145" s="89"/>
      <c r="B145" s="103"/>
      <c r="C145" s="89" t="s">
        <v>494</v>
      </c>
      <c r="D145" s="90"/>
      <c r="E145" s="109">
        <v>379</v>
      </c>
      <c r="F145" s="89"/>
      <c r="G145" s="105"/>
      <c r="H145" s="89"/>
      <c r="I145" s="94"/>
      <c r="J145" s="94"/>
      <c r="K145" s="94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</row>
    <row r="146" spans="1:26" ht="18" customHeight="1" x14ac:dyDescent="0.25">
      <c r="A146" s="89"/>
      <c r="B146" s="110"/>
      <c r="C146" s="111"/>
      <c r="D146" s="112"/>
      <c r="E146" s="113"/>
      <c r="F146" s="111"/>
      <c r="G146" s="114"/>
      <c r="H146" s="89"/>
      <c r="I146" s="94"/>
      <c r="J146" s="94"/>
      <c r="K146" s="94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</row>
    <row r="147" spans="1:26" ht="18" customHeight="1" x14ac:dyDescent="0.25">
      <c r="A147" s="89"/>
      <c r="B147" s="94"/>
      <c r="C147" s="94"/>
      <c r="D147" s="106"/>
      <c r="E147" s="132"/>
      <c r="F147" s="94"/>
      <c r="G147" s="94"/>
      <c r="H147" s="89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</row>
    <row r="148" spans="1:26" ht="18" customHeight="1" x14ac:dyDescent="0.25">
      <c r="A148" s="89"/>
      <c r="B148" s="115"/>
      <c r="C148" s="89"/>
      <c r="D148" s="90"/>
      <c r="E148" s="91"/>
      <c r="F148" s="89"/>
      <c r="G148" s="89"/>
      <c r="H148" s="89"/>
      <c r="I148" s="94"/>
      <c r="J148" s="94"/>
      <c r="K148" s="94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</row>
    <row r="149" spans="1:26" ht="18" customHeight="1" x14ac:dyDescent="0.25">
      <c r="A149" s="89"/>
      <c r="B149" s="98"/>
      <c r="C149" s="99"/>
      <c r="D149" s="100"/>
      <c r="E149" s="101"/>
      <c r="F149" s="99"/>
      <c r="G149" s="102"/>
      <c r="H149" s="89"/>
      <c r="I149" s="94"/>
      <c r="J149" s="94"/>
      <c r="K149" s="94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</row>
    <row r="150" spans="1:26" ht="18" customHeight="1" x14ac:dyDescent="0.25">
      <c r="A150" s="89"/>
      <c r="B150" s="103"/>
      <c r="C150" s="89" t="s">
        <v>526</v>
      </c>
      <c r="D150" s="133" t="s">
        <v>527</v>
      </c>
      <c r="E150" s="91"/>
      <c r="F150" s="89"/>
      <c r="G150" s="105"/>
      <c r="H150" s="89"/>
      <c r="I150" s="94"/>
      <c r="J150" s="94"/>
      <c r="K150" s="94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</row>
    <row r="151" spans="1:26" ht="18" customHeight="1" x14ac:dyDescent="0.25">
      <c r="A151" s="89"/>
      <c r="B151" s="103"/>
      <c r="C151" s="89" t="s">
        <v>451</v>
      </c>
      <c r="D151" s="90"/>
      <c r="E151" s="91"/>
      <c r="F151" s="89"/>
      <c r="G151" s="105"/>
      <c r="H151" s="89"/>
      <c r="I151" s="94"/>
      <c r="J151" s="94"/>
      <c r="K151" s="94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</row>
    <row r="152" spans="1:26" ht="18" customHeight="1" x14ac:dyDescent="0.25">
      <c r="A152" s="89"/>
      <c r="B152" s="103"/>
      <c r="C152" s="89" t="s">
        <v>452</v>
      </c>
      <c r="D152" s="90" t="s">
        <v>528</v>
      </c>
      <c r="E152" s="91"/>
      <c r="F152" s="89"/>
      <c r="G152" s="105"/>
      <c r="H152" s="89"/>
      <c r="I152" s="94"/>
      <c r="J152" s="94"/>
      <c r="K152" s="94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</row>
    <row r="153" spans="1:26" ht="18" customHeight="1" x14ac:dyDescent="0.25">
      <c r="A153" s="89"/>
      <c r="B153" s="103"/>
      <c r="C153" s="89" t="s">
        <v>457</v>
      </c>
      <c r="D153" s="108"/>
      <c r="E153" s="89" t="s">
        <v>529</v>
      </c>
      <c r="F153" s="108"/>
      <c r="G153" s="105"/>
      <c r="H153" s="89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</row>
    <row r="154" spans="1:26" ht="18" customHeight="1" x14ac:dyDescent="0.25">
      <c r="A154" s="89"/>
      <c r="B154" s="103"/>
      <c r="C154" s="89" t="s">
        <v>459</v>
      </c>
      <c r="D154" s="90" t="s">
        <v>504</v>
      </c>
      <c r="E154" s="91"/>
      <c r="F154" s="89"/>
      <c r="G154" s="105"/>
      <c r="H154" s="89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</row>
    <row r="155" spans="1:26" ht="18" customHeight="1" x14ac:dyDescent="0.25">
      <c r="A155" s="89"/>
      <c r="B155" s="103"/>
      <c r="C155" s="89" t="s">
        <v>448</v>
      </c>
      <c r="D155" s="90"/>
      <c r="E155" s="109">
        <v>350</v>
      </c>
      <c r="F155" s="89"/>
      <c r="G155" s="105"/>
      <c r="H155" s="89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</row>
    <row r="156" spans="1:26" ht="18" customHeight="1" x14ac:dyDescent="0.25">
      <c r="A156" s="89"/>
      <c r="B156" s="110"/>
      <c r="C156" s="111"/>
      <c r="D156" s="112"/>
      <c r="E156" s="113"/>
      <c r="F156" s="111"/>
      <c r="G156" s="114"/>
      <c r="H156" s="89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</row>
    <row r="157" spans="1:26" ht="18" customHeight="1" x14ac:dyDescent="0.25">
      <c r="A157" s="89"/>
      <c r="B157" s="94"/>
      <c r="C157" s="94"/>
      <c r="D157" s="106"/>
      <c r="E157" s="132"/>
      <c r="F157" s="94"/>
      <c r="G157" s="94"/>
      <c r="H157" s="89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</row>
    <row r="158" spans="1:26" ht="18" customHeight="1" x14ac:dyDescent="0.25">
      <c r="A158" s="89"/>
      <c r="B158" s="94"/>
      <c r="C158" s="94"/>
      <c r="D158" s="106"/>
      <c r="E158" s="132"/>
      <c r="F158" s="94"/>
      <c r="G158" s="94"/>
      <c r="H158" s="89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</row>
    <row r="159" spans="1:26" ht="18" customHeight="1" x14ac:dyDescent="0.25">
      <c r="A159" s="89"/>
      <c r="B159" s="94"/>
      <c r="C159" s="94"/>
      <c r="D159" s="106"/>
      <c r="E159" s="132"/>
      <c r="F159" s="94"/>
      <c r="G159" s="94"/>
      <c r="H159" s="89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</row>
    <row r="160" spans="1:26" ht="18" customHeight="1" x14ac:dyDescent="0.25">
      <c r="A160" s="89"/>
      <c r="B160" s="94"/>
      <c r="C160" s="94"/>
      <c r="D160" s="106"/>
      <c r="E160" s="132"/>
      <c r="F160" s="94"/>
      <c r="G160" s="94"/>
      <c r="H160" s="89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</row>
    <row r="161" spans="1:26" ht="18" customHeight="1" x14ac:dyDescent="0.25">
      <c r="A161" s="89"/>
      <c r="B161" s="94"/>
      <c r="C161" s="94"/>
      <c r="D161" s="106"/>
      <c r="E161" s="132"/>
      <c r="F161" s="94"/>
      <c r="G161" s="94"/>
      <c r="H161" s="89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</row>
    <row r="162" spans="1:26" ht="18" customHeight="1" x14ac:dyDescent="0.25">
      <c r="A162" s="89"/>
      <c r="B162" s="94"/>
      <c r="C162" s="94"/>
      <c r="D162" s="106"/>
      <c r="E162" s="132"/>
      <c r="F162" s="94"/>
      <c r="G162" s="94"/>
      <c r="H162" s="89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</row>
    <row r="163" spans="1:26" ht="18" customHeight="1" x14ac:dyDescent="0.25">
      <c r="A163" s="89"/>
      <c r="B163" s="94"/>
      <c r="C163" s="94"/>
      <c r="D163" s="106"/>
      <c r="E163" s="132"/>
      <c r="F163" s="94"/>
      <c r="G163" s="94"/>
      <c r="H163" s="89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</row>
    <row r="164" spans="1:26" ht="18" customHeight="1" x14ac:dyDescent="0.25">
      <c r="A164" s="89"/>
      <c r="B164" s="94"/>
      <c r="C164" s="94"/>
      <c r="D164" s="106"/>
      <c r="E164" s="132"/>
      <c r="F164" s="94"/>
      <c r="G164" s="94"/>
      <c r="H164" s="89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</row>
    <row r="165" spans="1:26" ht="18" customHeight="1" x14ac:dyDescent="0.25">
      <c r="A165" s="89"/>
      <c r="B165" s="94"/>
      <c r="C165" s="94"/>
      <c r="D165" s="106"/>
      <c r="E165" s="132"/>
      <c r="F165" s="94"/>
      <c r="G165" s="94"/>
      <c r="H165" s="89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</row>
    <row r="166" spans="1:26" ht="18" customHeight="1" x14ac:dyDescent="0.25">
      <c r="A166" s="89"/>
      <c r="B166" s="94"/>
      <c r="C166" s="94"/>
      <c r="D166" s="106"/>
      <c r="E166" s="132"/>
      <c r="F166" s="94"/>
      <c r="G166" s="94"/>
      <c r="H166" s="89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</row>
    <row r="167" spans="1:26" ht="18" customHeight="1" x14ac:dyDescent="0.25">
      <c r="A167" s="89"/>
      <c r="B167" s="94"/>
      <c r="C167" s="94"/>
      <c r="D167" s="106"/>
      <c r="E167" s="132"/>
      <c r="F167" s="94"/>
      <c r="G167" s="94"/>
      <c r="H167" s="89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</row>
    <row r="168" spans="1:26" ht="18" customHeight="1" x14ac:dyDescent="0.25">
      <c r="A168" s="89"/>
      <c r="B168" s="94"/>
      <c r="C168" s="94"/>
      <c r="D168" s="106"/>
      <c r="E168" s="132"/>
      <c r="F168" s="94"/>
      <c r="G168" s="94"/>
      <c r="H168" s="89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</row>
    <row r="169" spans="1:26" ht="18" customHeight="1" x14ac:dyDescent="0.25">
      <c r="A169" s="89"/>
      <c r="B169" s="94"/>
      <c r="C169" s="94"/>
      <c r="D169" s="106"/>
      <c r="E169" s="132"/>
      <c r="F169" s="94"/>
      <c r="G169" s="94"/>
      <c r="H169" s="89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</row>
    <row r="170" spans="1:26" ht="18" customHeight="1" x14ac:dyDescent="0.25">
      <c r="A170" s="89"/>
      <c r="B170" s="94"/>
      <c r="C170" s="94"/>
      <c r="D170" s="106"/>
      <c r="E170" s="132"/>
      <c r="F170" s="94"/>
      <c r="G170" s="94"/>
      <c r="H170" s="89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</row>
    <row r="171" spans="1:26" ht="18" customHeight="1" x14ac:dyDescent="0.25">
      <c r="A171" s="89"/>
      <c r="B171" s="94"/>
      <c r="C171" s="94"/>
      <c r="D171" s="106"/>
      <c r="E171" s="132"/>
      <c r="F171" s="94"/>
      <c r="G171" s="94"/>
      <c r="H171" s="89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</row>
    <row r="172" spans="1:26" ht="18" customHeight="1" x14ac:dyDescent="0.25">
      <c r="A172" s="89"/>
      <c r="B172" s="94"/>
      <c r="C172" s="94"/>
      <c r="D172" s="106"/>
      <c r="E172" s="132"/>
      <c r="F172" s="94"/>
      <c r="G172" s="94"/>
      <c r="H172" s="89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</row>
    <row r="173" spans="1:26" ht="18" customHeight="1" x14ac:dyDescent="0.25">
      <c r="A173" s="89"/>
      <c r="B173" s="94"/>
      <c r="C173" s="94"/>
      <c r="D173" s="106"/>
      <c r="E173" s="132"/>
      <c r="F173" s="94"/>
      <c r="G173" s="94"/>
      <c r="H173" s="89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</row>
    <row r="174" spans="1:26" ht="18" customHeight="1" x14ac:dyDescent="0.25">
      <c r="A174" s="89"/>
      <c r="B174" s="94"/>
      <c r="C174" s="94"/>
      <c r="D174" s="106"/>
      <c r="E174" s="132"/>
      <c r="F174" s="94"/>
      <c r="G174" s="94"/>
      <c r="H174" s="89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</row>
    <row r="175" spans="1:26" ht="18" customHeight="1" x14ac:dyDescent="0.25">
      <c r="A175" s="89"/>
      <c r="B175" s="94"/>
      <c r="C175" s="94"/>
      <c r="D175" s="106"/>
      <c r="E175" s="132"/>
      <c r="F175" s="94"/>
      <c r="G175" s="94"/>
      <c r="H175" s="89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</row>
    <row r="176" spans="1:26" ht="18" customHeight="1" x14ac:dyDescent="0.25">
      <c r="A176" s="89"/>
      <c r="B176" s="94"/>
      <c r="C176" s="94"/>
      <c r="D176" s="106"/>
      <c r="E176" s="132"/>
      <c r="F176" s="94"/>
      <c r="G176" s="94"/>
      <c r="H176" s="89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</row>
    <row r="177" spans="1:26" ht="18" customHeight="1" x14ac:dyDescent="0.25">
      <c r="A177" s="89"/>
      <c r="B177" s="94"/>
      <c r="C177" s="94"/>
      <c r="D177" s="106"/>
      <c r="E177" s="132"/>
      <c r="F177" s="94"/>
      <c r="G177" s="94"/>
      <c r="H177" s="89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</row>
    <row r="178" spans="1:26" ht="18" customHeight="1" x14ac:dyDescent="0.25">
      <c r="A178" s="89"/>
      <c r="B178" s="94"/>
      <c r="C178" s="94"/>
      <c r="D178" s="106"/>
      <c r="E178" s="132"/>
      <c r="F178" s="94"/>
      <c r="G178" s="94"/>
      <c r="H178" s="89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</row>
    <row r="179" spans="1:26" ht="18" customHeight="1" x14ac:dyDescent="0.25">
      <c r="A179" s="89"/>
      <c r="B179" s="94"/>
      <c r="C179" s="94"/>
      <c r="D179" s="106"/>
      <c r="E179" s="132"/>
      <c r="F179" s="94"/>
      <c r="G179" s="94"/>
      <c r="H179" s="89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</row>
    <row r="180" spans="1:26" ht="18" customHeight="1" x14ac:dyDescent="0.25">
      <c r="A180" s="89"/>
      <c r="B180" s="94"/>
      <c r="C180" s="94"/>
      <c r="D180" s="106"/>
      <c r="E180" s="132"/>
      <c r="F180" s="94"/>
      <c r="G180" s="94"/>
      <c r="H180" s="89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</row>
    <row r="181" spans="1:26" ht="18" customHeight="1" x14ac:dyDescent="0.25">
      <c r="A181" s="89"/>
      <c r="B181" s="94"/>
      <c r="C181" s="94"/>
      <c r="D181" s="106"/>
      <c r="E181" s="132"/>
      <c r="F181" s="94"/>
      <c r="G181" s="94"/>
      <c r="H181" s="89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</row>
    <row r="182" spans="1:26" ht="18" customHeight="1" x14ac:dyDescent="0.25">
      <c r="A182" s="89"/>
      <c r="B182" s="94"/>
      <c r="C182" s="94"/>
      <c r="D182" s="106"/>
      <c r="E182" s="132"/>
      <c r="F182" s="94"/>
      <c r="G182" s="94"/>
      <c r="H182" s="89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</row>
    <row r="183" spans="1:26" ht="18" customHeight="1" x14ac:dyDescent="0.25">
      <c r="A183" s="89"/>
      <c r="B183" s="94"/>
      <c r="C183" s="94"/>
      <c r="D183" s="106"/>
      <c r="E183" s="132"/>
      <c r="F183" s="94"/>
      <c r="G183" s="94"/>
      <c r="H183" s="89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</row>
    <row r="184" spans="1:26" ht="18" customHeight="1" x14ac:dyDescent="0.25">
      <c r="A184" s="89"/>
      <c r="B184" s="94"/>
      <c r="C184" s="94"/>
      <c r="D184" s="106"/>
      <c r="E184" s="132"/>
      <c r="F184" s="94"/>
      <c r="G184" s="94"/>
      <c r="H184" s="89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</row>
    <row r="185" spans="1:26" ht="18" customHeight="1" x14ac:dyDescent="0.25">
      <c r="A185" s="89"/>
      <c r="B185" s="94"/>
      <c r="C185" s="94"/>
      <c r="D185" s="106"/>
      <c r="E185" s="132"/>
      <c r="F185" s="94"/>
      <c r="G185" s="94"/>
      <c r="H185" s="89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</row>
    <row r="186" spans="1:26" ht="18" customHeight="1" x14ac:dyDescent="0.25">
      <c r="A186" s="89"/>
      <c r="B186" s="94"/>
      <c r="C186" s="94"/>
      <c r="D186" s="106"/>
      <c r="E186" s="132"/>
      <c r="F186" s="94"/>
      <c r="G186" s="94"/>
      <c r="H186" s="89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</row>
    <row r="187" spans="1:26" ht="18" customHeight="1" x14ac:dyDescent="0.25">
      <c r="A187" s="89"/>
      <c r="B187" s="94"/>
      <c r="C187" s="94"/>
      <c r="D187" s="106"/>
      <c r="E187" s="132"/>
      <c r="F187" s="94"/>
      <c r="G187" s="94"/>
      <c r="H187" s="89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</row>
    <row r="188" spans="1:26" ht="18" customHeight="1" x14ac:dyDescent="0.25">
      <c r="A188" s="89"/>
      <c r="B188" s="94"/>
      <c r="C188" s="94"/>
      <c r="D188" s="106"/>
      <c r="E188" s="132"/>
      <c r="F188" s="94"/>
      <c r="G188" s="94"/>
      <c r="H188" s="89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</row>
    <row r="189" spans="1:26" ht="18" customHeight="1" x14ac:dyDescent="0.25">
      <c r="A189" s="89"/>
      <c r="B189" s="94"/>
      <c r="C189" s="94"/>
      <c r="D189" s="106"/>
      <c r="E189" s="132"/>
      <c r="F189" s="94"/>
      <c r="G189" s="94"/>
      <c r="H189" s="89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</row>
    <row r="190" spans="1:26" ht="18" customHeight="1" x14ac:dyDescent="0.25">
      <c r="A190" s="89"/>
      <c r="B190" s="94"/>
      <c r="C190" s="94"/>
      <c r="D190" s="106"/>
      <c r="E190" s="132"/>
      <c r="F190" s="94"/>
      <c r="G190" s="94"/>
      <c r="H190" s="89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</row>
    <row r="191" spans="1:26" ht="18" customHeight="1" x14ac:dyDescent="0.25">
      <c r="A191" s="89"/>
      <c r="B191" s="94"/>
      <c r="C191" s="94"/>
      <c r="D191" s="106"/>
      <c r="E191" s="132"/>
      <c r="F191" s="94"/>
      <c r="G191" s="94"/>
      <c r="H191" s="89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</row>
    <row r="192" spans="1:26" ht="18" customHeight="1" x14ac:dyDescent="0.25">
      <c r="A192" s="89"/>
      <c r="B192" s="94"/>
      <c r="C192" s="94"/>
      <c r="D192" s="106"/>
      <c r="E192" s="132"/>
      <c r="F192" s="94"/>
      <c r="G192" s="94"/>
      <c r="H192" s="89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</row>
    <row r="193" spans="1:26" ht="18" customHeight="1" x14ac:dyDescent="0.25">
      <c r="A193" s="89"/>
      <c r="B193" s="94"/>
      <c r="C193" s="94"/>
      <c r="D193" s="106"/>
      <c r="E193" s="132"/>
      <c r="F193" s="94"/>
      <c r="G193" s="94"/>
      <c r="H193" s="89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</row>
    <row r="194" spans="1:26" ht="18" customHeight="1" x14ac:dyDescent="0.25">
      <c r="A194" s="89"/>
      <c r="B194" s="94"/>
      <c r="C194" s="94"/>
      <c r="D194" s="106"/>
      <c r="E194" s="132"/>
      <c r="F194" s="94"/>
      <c r="G194" s="94"/>
      <c r="H194" s="89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</row>
    <row r="195" spans="1:26" ht="18" customHeight="1" x14ac:dyDescent="0.25">
      <c r="A195" s="89"/>
      <c r="B195" s="94"/>
      <c r="C195" s="94"/>
      <c r="D195" s="106"/>
      <c r="E195" s="132"/>
      <c r="F195" s="94"/>
      <c r="G195" s="94"/>
      <c r="H195" s="89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</row>
    <row r="196" spans="1:26" ht="18" customHeight="1" x14ac:dyDescent="0.25">
      <c r="A196" s="89"/>
      <c r="B196" s="94"/>
      <c r="C196" s="94"/>
      <c r="D196" s="106"/>
      <c r="E196" s="132"/>
      <c r="F196" s="94"/>
      <c r="G196" s="94"/>
      <c r="H196" s="89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</row>
    <row r="197" spans="1:26" ht="18" customHeight="1" x14ac:dyDescent="0.25">
      <c r="A197" s="89"/>
      <c r="B197" s="94"/>
      <c r="C197" s="94"/>
      <c r="D197" s="106"/>
      <c r="E197" s="132"/>
      <c r="F197" s="94"/>
      <c r="G197" s="94"/>
      <c r="H197" s="89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</row>
    <row r="198" spans="1:26" ht="18" customHeight="1" x14ac:dyDescent="0.25">
      <c r="A198" s="89"/>
      <c r="B198" s="94"/>
      <c r="C198" s="94"/>
      <c r="D198" s="106"/>
      <c r="E198" s="132"/>
      <c r="F198" s="94"/>
      <c r="G198" s="94"/>
      <c r="H198" s="89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</row>
    <row r="199" spans="1:26" ht="18" customHeight="1" x14ac:dyDescent="0.25">
      <c r="A199" s="89"/>
      <c r="B199" s="94"/>
      <c r="C199" s="94"/>
      <c r="D199" s="106"/>
      <c r="E199" s="132"/>
      <c r="F199" s="94"/>
      <c r="G199" s="94"/>
      <c r="H199" s="89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</row>
    <row r="200" spans="1:26" ht="18" customHeight="1" x14ac:dyDescent="0.25">
      <c r="A200" s="89"/>
      <c r="B200" s="94"/>
      <c r="C200" s="94"/>
      <c r="D200" s="106"/>
      <c r="E200" s="132"/>
      <c r="F200" s="94"/>
      <c r="G200" s="94"/>
      <c r="H200" s="89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</row>
    <row r="201" spans="1:26" ht="18" customHeight="1" x14ac:dyDescent="0.25">
      <c r="A201" s="89"/>
      <c r="B201" s="94"/>
      <c r="C201" s="94"/>
      <c r="D201" s="106"/>
      <c r="E201" s="132"/>
      <c r="F201" s="94"/>
      <c r="G201" s="94"/>
      <c r="H201" s="89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</row>
    <row r="202" spans="1:26" ht="18" customHeight="1" x14ac:dyDescent="0.25">
      <c r="A202" s="89"/>
      <c r="B202" s="94"/>
      <c r="C202" s="94"/>
      <c r="D202" s="106"/>
      <c r="E202" s="132"/>
      <c r="F202" s="94"/>
      <c r="G202" s="94"/>
      <c r="H202" s="89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</row>
    <row r="203" spans="1:26" ht="18" customHeight="1" x14ac:dyDescent="0.25">
      <c r="A203" s="89"/>
      <c r="B203" s="94"/>
      <c r="C203" s="94"/>
      <c r="D203" s="106"/>
      <c r="E203" s="132"/>
      <c r="F203" s="94"/>
      <c r="G203" s="94"/>
      <c r="H203" s="89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</row>
    <row r="204" spans="1:26" ht="18" customHeight="1" x14ac:dyDescent="0.25">
      <c r="A204" s="89"/>
      <c r="B204" s="94"/>
      <c r="C204" s="94"/>
      <c r="D204" s="106"/>
      <c r="E204" s="132"/>
      <c r="F204" s="94"/>
      <c r="G204" s="94"/>
      <c r="H204" s="89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</row>
    <row r="205" spans="1:26" ht="18" customHeight="1" x14ac:dyDescent="0.25">
      <c r="A205" s="89"/>
      <c r="B205" s="94"/>
      <c r="C205" s="94"/>
      <c r="D205" s="106"/>
      <c r="E205" s="132"/>
      <c r="F205" s="94"/>
      <c r="G205" s="94"/>
      <c r="H205" s="89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</row>
    <row r="206" spans="1:26" ht="18" customHeight="1" x14ac:dyDescent="0.25">
      <c r="A206" s="89"/>
      <c r="B206" s="94"/>
      <c r="C206" s="94"/>
      <c r="D206" s="106"/>
      <c r="E206" s="132"/>
      <c r="F206" s="94"/>
      <c r="G206" s="94"/>
      <c r="H206" s="89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</row>
    <row r="207" spans="1:26" ht="18" customHeight="1" x14ac:dyDescent="0.25">
      <c r="A207" s="89"/>
      <c r="B207" s="94"/>
      <c r="C207" s="94"/>
      <c r="D207" s="106"/>
      <c r="E207" s="132"/>
      <c r="F207" s="94"/>
      <c r="G207" s="94"/>
      <c r="H207" s="89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</row>
    <row r="208" spans="1:26" ht="18" customHeight="1" x14ac:dyDescent="0.25">
      <c r="A208" s="89"/>
      <c r="B208" s="94"/>
      <c r="C208" s="94"/>
      <c r="D208" s="106"/>
      <c r="E208" s="132"/>
      <c r="F208" s="94"/>
      <c r="G208" s="94"/>
      <c r="H208" s="89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</row>
    <row r="209" spans="1:26" ht="18" customHeight="1" x14ac:dyDescent="0.25">
      <c r="A209" s="89"/>
      <c r="B209" s="94"/>
      <c r="C209" s="94"/>
      <c r="D209" s="106"/>
      <c r="E209" s="132"/>
      <c r="F209" s="94"/>
      <c r="G209" s="94"/>
      <c r="H209" s="89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</row>
    <row r="210" spans="1:26" ht="18" customHeight="1" x14ac:dyDescent="0.25">
      <c r="A210" s="89"/>
      <c r="B210" s="94"/>
      <c r="C210" s="94"/>
      <c r="D210" s="106"/>
      <c r="E210" s="132"/>
      <c r="F210" s="94"/>
      <c r="G210" s="94"/>
      <c r="H210" s="89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</row>
    <row r="211" spans="1:26" ht="18" customHeight="1" x14ac:dyDescent="0.25">
      <c r="A211" s="89"/>
      <c r="B211" s="94"/>
      <c r="C211" s="94"/>
      <c r="D211" s="106"/>
      <c r="E211" s="132"/>
      <c r="F211" s="94"/>
      <c r="G211" s="94"/>
      <c r="H211" s="89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</row>
    <row r="212" spans="1:26" ht="18" customHeight="1" x14ac:dyDescent="0.25">
      <c r="A212" s="89"/>
      <c r="B212" s="94"/>
      <c r="C212" s="94"/>
      <c r="D212" s="106"/>
      <c r="E212" s="132"/>
      <c r="F212" s="94"/>
      <c r="G212" s="94"/>
      <c r="H212" s="89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</row>
    <row r="213" spans="1:26" ht="18" customHeight="1" x14ac:dyDescent="0.25">
      <c r="A213" s="89"/>
      <c r="B213" s="94"/>
      <c r="C213" s="94"/>
      <c r="D213" s="106"/>
      <c r="E213" s="132"/>
      <c r="F213" s="94"/>
      <c r="G213" s="94"/>
      <c r="H213" s="89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</row>
    <row r="214" spans="1:26" ht="18" customHeight="1" x14ac:dyDescent="0.25">
      <c r="A214" s="89"/>
      <c r="B214" s="94"/>
      <c r="C214" s="94"/>
      <c r="D214" s="106"/>
      <c r="E214" s="132"/>
      <c r="F214" s="94"/>
      <c r="G214" s="94"/>
      <c r="H214" s="89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</row>
    <row r="215" spans="1:26" ht="18" customHeight="1" x14ac:dyDescent="0.25">
      <c r="A215" s="89"/>
      <c r="B215" s="94"/>
      <c r="C215" s="94"/>
      <c r="D215" s="106"/>
      <c r="E215" s="132"/>
      <c r="F215" s="94"/>
      <c r="G215" s="94"/>
      <c r="H215" s="89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</row>
    <row r="216" spans="1:26" ht="18" customHeight="1" x14ac:dyDescent="0.25">
      <c r="A216" s="89"/>
      <c r="B216" s="94"/>
      <c r="C216" s="94"/>
      <c r="D216" s="106"/>
      <c r="E216" s="132"/>
      <c r="F216" s="94"/>
      <c r="G216" s="94"/>
      <c r="H216" s="89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</row>
    <row r="217" spans="1:26" ht="18" customHeight="1" x14ac:dyDescent="0.25">
      <c r="A217" s="89"/>
      <c r="B217" s="94"/>
      <c r="C217" s="94"/>
      <c r="D217" s="106"/>
      <c r="E217" s="132"/>
      <c r="F217" s="94"/>
      <c r="G217" s="94"/>
      <c r="H217" s="89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</row>
    <row r="218" spans="1:26" ht="18" customHeight="1" x14ac:dyDescent="0.25">
      <c r="A218" s="89"/>
      <c r="B218" s="94"/>
      <c r="C218" s="94"/>
      <c r="D218" s="106"/>
      <c r="E218" s="132"/>
      <c r="F218" s="94"/>
      <c r="G218" s="94"/>
      <c r="H218" s="89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</row>
    <row r="219" spans="1:26" ht="18" customHeight="1" x14ac:dyDescent="0.25">
      <c r="A219" s="89"/>
      <c r="B219" s="94"/>
      <c r="C219" s="94"/>
      <c r="D219" s="106"/>
      <c r="E219" s="132"/>
      <c r="F219" s="94"/>
      <c r="G219" s="94"/>
      <c r="H219" s="89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</row>
    <row r="220" spans="1:26" ht="18" customHeight="1" x14ac:dyDescent="0.25">
      <c r="A220" s="89"/>
      <c r="B220" s="94"/>
      <c r="C220" s="94"/>
      <c r="D220" s="106"/>
      <c r="E220" s="132"/>
      <c r="F220" s="94"/>
      <c r="G220" s="94"/>
      <c r="H220" s="89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</row>
    <row r="221" spans="1:26" ht="18" customHeight="1" x14ac:dyDescent="0.25">
      <c r="A221" s="89"/>
      <c r="B221" s="94"/>
      <c r="C221" s="94"/>
      <c r="D221" s="106"/>
      <c r="E221" s="132"/>
      <c r="F221" s="94"/>
      <c r="G221" s="94"/>
      <c r="H221" s="89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</row>
    <row r="222" spans="1:26" ht="18" customHeight="1" x14ac:dyDescent="0.25">
      <c r="A222" s="89"/>
      <c r="B222" s="94"/>
      <c r="C222" s="94"/>
      <c r="D222" s="106"/>
      <c r="E222" s="132"/>
      <c r="F222" s="94"/>
      <c r="G222" s="94"/>
      <c r="H222" s="89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</row>
    <row r="223" spans="1:26" ht="18" customHeight="1" x14ac:dyDescent="0.25">
      <c r="A223" s="89"/>
      <c r="B223" s="94"/>
      <c r="C223" s="94"/>
      <c r="D223" s="106"/>
      <c r="E223" s="132"/>
      <c r="F223" s="94"/>
      <c r="G223" s="94"/>
      <c r="H223" s="89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</row>
    <row r="224" spans="1:26" ht="18" customHeight="1" x14ac:dyDescent="0.25">
      <c r="A224" s="89"/>
      <c r="B224" s="94"/>
      <c r="C224" s="94"/>
      <c r="D224" s="106"/>
      <c r="E224" s="132"/>
      <c r="F224" s="94"/>
      <c r="G224" s="94"/>
      <c r="H224" s="89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</row>
    <row r="225" spans="1:26" ht="18" customHeight="1" x14ac:dyDescent="0.25">
      <c r="A225" s="89"/>
      <c r="B225" s="94"/>
      <c r="C225" s="94"/>
      <c r="D225" s="106"/>
      <c r="E225" s="132"/>
      <c r="F225" s="94"/>
      <c r="G225" s="94"/>
      <c r="H225" s="89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</row>
    <row r="226" spans="1:26" ht="18" customHeight="1" x14ac:dyDescent="0.25">
      <c r="A226" s="89"/>
      <c r="B226" s="94"/>
      <c r="C226" s="94"/>
      <c r="D226" s="106"/>
      <c r="E226" s="132"/>
      <c r="F226" s="94"/>
      <c r="G226" s="94"/>
      <c r="H226" s="89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</row>
    <row r="227" spans="1:26" ht="18" customHeight="1" x14ac:dyDescent="0.25">
      <c r="A227" s="89"/>
      <c r="B227" s="94"/>
      <c r="C227" s="94"/>
      <c r="D227" s="106"/>
      <c r="E227" s="132"/>
      <c r="F227" s="94"/>
      <c r="G227" s="94"/>
      <c r="H227" s="89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</row>
    <row r="228" spans="1:26" ht="18" customHeight="1" x14ac:dyDescent="0.25">
      <c r="A228" s="89"/>
      <c r="B228" s="94"/>
      <c r="C228" s="94"/>
      <c r="D228" s="106"/>
      <c r="E228" s="132"/>
      <c r="F228" s="94"/>
      <c r="G228" s="94"/>
      <c r="H228" s="89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</row>
    <row r="229" spans="1:26" ht="18" customHeight="1" x14ac:dyDescent="0.25">
      <c r="A229" s="89"/>
      <c r="B229" s="94"/>
      <c r="C229" s="94"/>
      <c r="D229" s="106"/>
      <c r="E229" s="132"/>
      <c r="F229" s="94"/>
      <c r="G229" s="94"/>
      <c r="H229" s="89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</row>
    <row r="230" spans="1:26" ht="18" customHeight="1" x14ac:dyDescent="0.25">
      <c r="A230" s="89"/>
      <c r="B230" s="94"/>
      <c r="C230" s="94"/>
      <c r="D230" s="106"/>
      <c r="E230" s="132"/>
      <c r="F230" s="94"/>
      <c r="G230" s="94"/>
      <c r="H230" s="89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</row>
    <row r="231" spans="1:26" ht="18" customHeight="1" x14ac:dyDescent="0.25">
      <c r="A231" s="89"/>
      <c r="B231" s="94"/>
      <c r="C231" s="94"/>
      <c r="D231" s="106"/>
      <c r="E231" s="132"/>
      <c r="F231" s="94"/>
      <c r="G231" s="94"/>
      <c r="H231" s="89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</row>
    <row r="232" spans="1:26" ht="18" customHeight="1" x14ac:dyDescent="0.25">
      <c r="A232" s="89"/>
      <c r="B232" s="94"/>
      <c r="C232" s="94"/>
      <c r="D232" s="106"/>
      <c r="E232" s="132"/>
      <c r="F232" s="94"/>
      <c r="G232" s="94"/>
      <c r="H232" s="89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</row>
    <row r="233" spans="1:26" ht="18" customHeight="1" x14ac:dyDescent="0.25">
      <c r="A233" s="89"/>
      <c r="B233" s="94"/>
      <c r="C233" s="94"/>
      <c r="D233" s="106"/>
      <c r="E233" s="132"/>
      <c r="F233" s="94"/>
      <c r="G233" s="94"/>
      <c r="H233" s="89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</row>
    <row r="234" spans="1:26" ht="18" customHeight="1" x14ac:dyDescent="0.25">
      <c r="A234" s="89"/>
      <c r="B234" s="94"/>
      <c r="C234" s="94"/>
      <c r="D234" s="106"/>
      <c r="E234" s="132"/>
      <c r="F234" s="94"/>
      <c r="G234" s="94"/>
      <c r="H234" s="89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</row>
    <row r="235" spans="1:26" ht="18" customHeight="1" x14ac:dyDescent="0.25">
      <c r="A235" s="89"/>
      <c r="B235" s="94"/>
      <c r="C235" s="94"/>
      <c r="D235" s="106"/>
      <c r="E235" s="132"/>
      <c r="F235" s="94"/>
      <c r="G235" s="94"/>
      <c r="H235" s="89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</row>
    <row r="236" spans="1:26" ht="18" customHeight="1" x14ac:dyDescent="0.25">
      <c r="A236" s="89"/>
      <c r="B236" s="94"/>
      <c r="C236" s="94"/>
      <c r="D236" s="106"/>
      <c r="E236" s="132"/>
      <c r="F236" s="94"/>
      <c r="G236" s="94"/>
      <c r="H236" s="89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</row>
    <row r="237" spans="1:26" ht="18" customHeight="1" x14ac:dyDescent="0.25">
      <c r="A237" s="89"/>
      <c r="B237" s="94"/>
      <c r="C237" s="94"/>
      <c r="D237" s="106"/>
      <c r="E237" s="132"/>
      <c r="F237" s="94"/>
      <c r="G237" s="94"/>
      <c r="H237" s="89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</row>
    <row r="238" spans="1:26" ht="18" customHeight="1" x14ac:dyDescent="0.25">
      <c r="A238" s="89"/>
      <c r="B238" s="94"/>
      <c r="C238" s="94"/>
      <c r="D238" s="106"/>
      <c r="E238" s="132"/>
      <c r="F238" s="94"/>
      <c r="G238" s="94"/>
      <c r="H238" s="89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</row>
    <row r="239" spans="1:26" ht="18" customHeight="1" x14ac:dyDescent="0.25">
      <c r="A239" s="89"/>
      <c r="B239" s="94"/>
      <c r="C239" s="94"/>
      <c r="D239" s="106"/>
      <c r="E239" s="132"/>
      <c r="F239" s="94"/>
      <c r="G239" s="94"/>
      <c r="H239" s="89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</row>
    <row r="240" spans="1:26" ht="18" customHeight="1" x14ac:dyDescent="0.25">
      <c r="A240" s="89"/>
      <c r="B240" s="94"/>
      <c r="C240" s="94"/>
      <c r="D240" s="106"/>
      <c r="E240" s="132"/>
      <c r="F240" s="94"/>
      <c r="G240" s="94"/>
      <c r="H240" s="89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</row>
    <row r="241" spans="1:26" ht="18" customHeight="1" x14ac:dyDescent="0.25">
      <c r="A241" s="89"/>
      <c r="B241" s="94"/>
      <c r="C241" s="94"/>
      <c r="D241" s="106"/>
      <c r="E241" s="132"/>
      <c r="F241" s="94"/>
      <c r="G241" s="94"/>
      <c r="H241" s="89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</row>
    <row r="242" spans="1:26" ht="18" customHeight="1" x14ac:dyDescent="0.25">
      <c r="A242" s="89"/>
      <c r="B242" s="94"/>
      <c r="C242" s="94"/>
      <c r="D242" s="106"/>
      <c r="E242" s="132"/>
      <c r="F242" s="94"/>
      <c r="G242" s="94"/>
      <c r="H242" s="89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</row>
    <row r="243" spans="1:26" ht="18" customHeight="1" x14ac:dyDescent="0.25">
      <c r="A243" s="89"/>
      <c r="B243" s="94"/>
      <c r="C243" s="94"/>
      <c r="D243" s="106"/>
      <c r="E243" s="132"/>
      <c r="F243" s="94"/>
      <c r="G243" s="94"/>
      <c r="H243" s="89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</row>
    <row r="244" spans="1:26" ht="18" customHeight="1" x14ac:dyDescent="0.25">
      <c r="A244" s="89"/>
      <c r="B244" s="94"/>
      <c r="C244" s="94"/>
      <c r="D244" s="106"/>
      <c r="E244" s="132"/>
      <c r="F244" s="94"/>
      <c r="G244" s="94"/>
      <c r="H244" s="89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</row>
    <row r="245" spans="1:26" ht="18" customHeight="1" x14ac:dyDescent="0.25">
      <c r="A245" s="89"/>
      <c r="B245" s="94"/>
      <c r="C245" s="94"/>
      <c r="D245" s="106"/>
      <c r="E245" s="132"/>
      <c r="F245" s="94"/>
      <c r="G245" s="94"/>
      <c r="H245" s="89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</row>
    <row r="246" spans="1:26" ht="18" customHeight="1" x14ac:dyDescent="0.25">
      <c r="A246" s="89"/>
      <c r="B246" s="94"/>
      <c r="C246" s="94"/>
      <c r="D246" s="106"/>
      <c r="E246" s="132"/>
      <c r="F246" s="94"/>
      <c r="G246" s="94"/>
      <c r="H246" s="89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</row>
    <row r="247" spans="1:26" ht="18" customHeight="1" x14ac:dyDescent="0.25">
      <c r="A247" s="89"/>
      <c r="B247" s="94"/>
      <c r="C247" s="94"/>
      <c r="D247" s="106"/>
      <c r="E247" s="132"/>
      <c r="F247" s="94"/>
      <c r="G247" s="94"/>
      <c r="H247" s="89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</row>
    <row r="248" spans="1:26" ht="18" customHeight="1" x14ac:dyDescent="0.25">
      <c r="A248" s="89"/>
      <c r="B248" s="94"/>
      <c r="C248" s="94"/>
      <c r="D248" s="106"/>
      <c r="E248" s="132"/>
      <c r="F248" s="94"/>
      <c r="G248" s="94"/>
      <c r="H248" s="89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</row>
    <row r="249" spans="1:26" ht="18" customHeight="1" x14ac:dyDescent="0.25">
      <c r="A249" s="89"/>
      <c r="B249" s="94"/>
      <c r="C249" s="94"/>
      <c r="D249" s="106"/>
      <c r="E249" s="132"/>
      <c r="F249" s="94"/>
      <c r="G249" s="94"/>
      <c r="H249" s="89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</row>
    <row r="250" spans="1:26" ht="18" customHeight="1" x14ac:dyDescent="0.25">
      <c r="A250" s="89"/>
      <c r="B250" s="94"/>
      <c r="C250" s="94"/>
      <c r="D250" s="106"/>
      <c r="E250" s="132"/>
      <c r="F250" s="94"/>
      <c r="G250" s="94"/>
      <c r="H250" s="89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</row>
    <row r="251" spans="1:26" ht="18" customHeight="1" x14ac:dyDescent="0.25">
      <c r="A251" s="89"/>
      <c r="B251" s="94"/>
      <c r="C251" s="94"/>
      <c r="D251" s="106"/>
      <c r="E251" s="132"/>
      <c r="F251" s="94"/>
      <c r="G251" s="94"/>
      <c r="H251" s="89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</row>
    <row r="252" spans="1:26" ht="18" customHeight="1" x14ac:dyDescent="0.25">
      <c r="A252" s="89"/>
      <c r="B252" s="94"/>
      <c r="C252" s="94"/>
      <c r="D252" s="106"/>
      <c r="E252" s="132"/>
      <c r="F252" s="94"/>
      <c r="G252" s="94"/>
      <c r="H252" s="89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</row>
    <row r="253" spans="1:26" ht="18" customHeight="1" x14ac:dyDescent="0.25">
      <c r="A253" s="89"/>
      <c r="B253" s="94"/>
      <c r="C253" s="94"/>
      <c r="D253" s="106"/>
      <c r="E253" s="132"/>
      <c r="F253" s="94"/>
      <c r="G253" s="94"/>
      <c r="H253" s="89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</row>
    <row r="254" spans="1:26" ht="18" customHeight="1" x14ac:dyDescent="0.25">
      <c r="A254" s="89"/>
      <c r="B254" s="94"/>
      <c r="C254" s="94"/>
      <c r="D254" s="106"/>
      <c r="E254" s="132"/>
      <c r="F254" s="94"/>
      <c r="G254" s="94"/>
      <c r="H254" s="89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</row>
    <row r="255" spans="1:26" ht="18" customHeight="1" x14ac:dyDescent="0.25">
      <c r="A255" s="89"/>
      <c r="B255" s="94"/>
      <c r="C255" s="94"/>
      <c r="D255" s="106"/>
      <c r="E255" s="132"/>
      <c r="F255" s="94"/>
      <c r="G255" s="94"/>
      <c r="H255" s="89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</row>
    <row r="256" spans="1:26" ht="18" customHeight="1" x14ac:dyDescent="0.25">
      <c r="A256" s="89"/>
      <c r="B256" s="94"/>
      <c r="C256" s="94"/>
      <c r="D256" s="106"/>
      <c r="E256" s="132"/>
      <c r="F256" s="94"/>
      <c r="G256" s="94"/>
      <c r="H256" s="89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</row>
    <row r="257" spans="1:26" ht="18" customHeight="1" x14ac:dyDescent="0.25">
      <c r="A257" s="89"/>
      <c r="B257" s="94"/>
      <c r="C257" s="94"/>
      <c r="D257" s="106"/>
      <c r="E257" s="132"/>
      <c r="F257" s="94"/>
      <c r="G257" s="94"/>
      <c r="H257" s="89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</row>
    <row r="258" spans="1:26" ht="18" customHeight="1" x14ac:dyDescent="0.25">
      <c r="A258" s="89"/>
      <c r="B258" s="94"/>
      <c r="C258" s="94"/>
      <c r="D258" s="106"/>
      <c r="E258" s="132"/>
      <c r="F258" s="94"/>
      <c r="G258" s="94"/>
      <c r="H258" s="89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</row>
    <row r="259" spans="1:26" ht="18" customHeight="1" x14ac:dyDescent="0.25">
      <c r="A259" s="89"/>
      <c r="B259" s="94"/>
      <c r="C259" s="94"/>
      <c r="D259" s="106"/>
      <c r="E259" s="132"/>
      <c r="F259" s="94"/>
      <c r="G259" s="94"/>
      <c r="H259" s="89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</row>
    <row r="260" spans="1:26" ht="18" customHeight="1" x14ac:dyDescent="0.25">
      <c r="A260" s="89"/>
      <c r="B260" s="94"/>
      <c r="C260" s="94"/>
      <c r="D260" s="106"/>
      <c r="E260" s="132"/>
      <c r="F260" s="94"/>
      <c r="G260" s="94"/>
      <c r="H260" s="89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</row>
    <row r="261" spans="1:26" ht="18" customHeight="1" x14ac:dyDescent="0.25">
      <c r="A261" s="89"/>
      <c r="B261" s="94"/>
      <c r="C261" s="94"/>
      <c r="D261" s="106"/>
      <c r="E261" s="132"/>
      <c r="F261" s="94"/>
      <c r="G261" s="94"/>
      <c r="H261" s="89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</row>
    <row r="262" spans="1:26" ht="18" customHeight="1" x14ac:dyDescent="0.25">
      <c r="A262" s="89"/>
      <c r="B262" s="94"/>
      <c r="C262" s="94"/>
      <c r="D262" s="106"/>
      <c r="E262" s="132"/>
      <c r="F262" s="94"/>
      <c r="G262" s="94"/>
      <c r="H262" s="89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</row>
    <row r="263" spans="1:26" ht="18" customHeight="1" x14ac:dyDescent="0.25">
      <c r="A263" s="89"/>
      <c r="B263" s="94"/>
      <c r="C263" s="94"/>
      <c r="D263" s="106"/>
      <c r="E263" s="132"/>
      <c r="F263" s="94"/>
      <c r="G263" s="94"/>
      <c r="H263" s="89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</row>
    <row r="264" spans="1:26" ht="18" customHeight="1" x14ac:dyDescent="0.25">
      <c r="A264" s="89"/>
      <c r="B264" s="94"/>
      <c r="C264" s="94"/>
      <c r="D264" s="106"/>
      <c r="E264" s="132"/>
      <c r="F264" s="94"/>
      <c r="G264" s="94"/>
      <c r="H264" s="89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</row>
    <row r="265" spans="1:26" ht="18" customHeight="1" x14ac:dyDescent="0.25">
      <c r="A265" s="89"/>
      <c r="B265" s="94"/>
      <c r="C265" s="94"/>
      <c r="D265" s="106"/>
      <c r="E265" s="132"/>
      <c r="F265" s="94"/>
      <c r="G265" s="94"/>
      <c r="H265" s="89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</row>
    <row r="266" spans="1:26" ht="18" customHeight="1" x14ac:dyDescent="0.25">
      <c r="A266" s="89"/>
      <c r="B266" s="94"/>
      <c r="C266" s="94"/>
      <c r="D266" s="106"/>
      <c r="E266" s="132"/>
      <c r="F266" s="94"/>
      <c r="G266" s="94"/>
      <c r="H266" s="89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</row>
    <row r="267" spans="1:26" ht="18" customHeight="1" x14ac:dyDescent="0.25">
      <c r="A267" s="89"/>
      <c r="B267" s="94"/>
      <c r="C267" s="94"/>
      <c r="D267" s="106"/>
      <c r="E267" s="132"/>
      <c r="F267" s="94"/>
      <c r="G267" s="94"/>
      <c r="H267" s="89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</row>
    <row r="268" spans="1:26" ht="18" customHeight="1" x14ac:dyDescent="0.25">
      <c r="A268" s="89"/>
      <c r="B268" s="94"/>
      <c r="C268" s="94"/>
      <c r="D268" s="106"/>
      <c r="E268" s="132"/>
      <c r="F268" s="94"/>
      <c r="G268" s="94"/>
      <c r="H268" s="89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</row>
    <row r="269" spans="1:26" ht="18" customHeight="1" x14ac:dyDescent="0.25">
      <c r="A269" s="89"/>
      <c r="B269" s="94"/>
      <c r="C269" s="94"/>
      <c r="D269" s="106"/>
      <c r="E269" s="132"/>
      <c r="F269" s="94"/>
      <c r="G269" s="94"/>
      <c r="H269" s="89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</row>
    <row r="270" spans="1:26" ht="18" customHeight="1" x14ac:dyDescent="0.25">
      <c r="A270" s="89"/>
      <c r="B270" s="94"/>
      <c r="C270" s="94"/>
      <c r="D270" s="106"/>
      <c r="E270" s="132"/>
      <c r="F270" s="94"/>
      <c r="G270" s="94"/>
      <c r="H270" s="89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</row>
    <row r="271" spans="1:26" ht="18" customHeight="1" x14ac:dyDescent="0.25">
      <c r="A271" s="89"/>
      <c r="B271" s="94"/>
      <c r="C271" s="94"/>
      <c r="D271" s="106"/>
      <c r="E271" s="132"/>
      <c r="F271" s="94"/>
      <c r="G271" s="94"/>
      <c r="H271" s="89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</row>
    <row r="272" spans="1:26" ht="18" customHeight="1" x14ac:dyDescent="0.25">
      <c r="A272" s="89"/>
      <c r="B272" s="94"/>
      <c r="C272" s="94"/>
      <c r="D272" s="106"/>
      <c r="E272" s="132"/>
      <c r="F272" s="94"/>
      <c r="G272" s="94"/>
      <c r="H272" s="89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</row>
    <row r="273" spans="1:26" ht="18" customHeight="1" x14ac:dyDescent="0.25">
      <c r="A273" s="89"/>
      <c r="B273" s="94"/>
      <c r="C273" s="94"/>
      <c r="D273" s="106"/>
      <c r="E273" s="132"/>
      <c r="F273" s="94"/>
      <c r="G273" s="94"/>
      <c r="H273" s="89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</row>
    <row r="274" spans="1:26" ht="18" customHeight="1" x14ac:dyDescent="0.25">
      <c r="A274" s="89"/>
      <c r="B274" s="94"/>
      <c r="C274" s="94"/>
      <c r="D274" s="106"/>
      <c r="E274" s="132"/>
      <c r="F274" s="94"/>
      <c r="G274" s="94"/>
      <c r="H274" s="89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</row>
    <row r="275" spans="1:26" ht="18" customHeight="1" x14ac:dyDescent="0.25">
      <c r="A275" s="89"/>
      <c r="B275" s="94"/>
      <c r="C275" s="94"/>
      <c r="D275" s="106"/>
      <c r="E275" s="132"/>
      <c r="F275" s="94"/>
      <c r="G275" s="94"/>
      <c r="H275" s="89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</row>
    <row r="276" spans="1:26" ht="18" customHeight="1" x14ac:dyDescent="0.25">
      <c r="A276" s="89"/>
      <c r="B276" s="94"/>
      <c r="C276" s="94"/>
      <c r="D276" s="106"/>
      <c r="E276" s="132"/>
      <c r="F276" s="94"/>
      <c r="G276" s="94"/>
      <c r="H276" s="89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</row>
    <row r="277" spans="1:26" ht="18" customHeight="1" x14ac:dyDescent="0.25">
      <c r="A277" s="89"/>
      <c r="B277" s="94"/>
      <c r="C277" s="94"/>
      <c r="D277" s="106"/>
      <c r="E277" s="132"/>
      <c r="F277" s="94"/>
      <c r="G277" s="94"/>
      <c r="H277" s="89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</row>
    <row r="278" spans="1:26" ht="18" customHeight="1" x14ac:dyDescent="0.25">
      <c r="A278" s="89"/>
      <c r="B278" s="94"/>
      <c r="C278" s="94"/>
      <c r="D278" s="106"/>
      <c r="E278" s="132"/>
      <c r="F278" s="94"/>
      <c r="G278" s="94"/>
      <c r="H278" s="89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</row>
    <row r="279" spans="1:26" ht="18" customHeight="1" x14ac:dyDescent="0.25">
      <c r="A279" s="89"/>
      <c r="B279" s="94"/>
      <c r="C279" s="94"/>
      <c r="D279" s="106"/>
      <c r="E279" s="132"/>
      <c r="F279" s="94"/>
      <c r="G279" s="94"/>
      <c r="H279" s="89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</row>
    <row r="280" spans="1:26" ht="18" customHeight="1" x14ac:dyDescent="0.25">
      <c r="A280" s="89"/>
      <c r="B280" s="94"/>
      <c r="C280" s="94"/>
      <c r="D280" s="106"/>
      <c r="E280" s="132"/>
      <c r="F280" s="94"/>
      <c r="G280" s="94"/>
      <c r="H280" s="89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</row>
    <row r="281" spans="1:26" ht="18" customHeight="1" x14ac:dyDescent="0.25">
      <c r="A281" s="89"/>
      <c r="B281" s="94"/>
      <c r="C281" s="94"/>
      <c r="D281" s="106"/>
      <c r="E281" s="132"/>
      <c r="F281" s="94"/>
      <c r="G281" s="94"/>
      <c r="H281" s="89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</row>
    <row r="282" spans="1:26" ht="18" customHeight="1" x14ac:dyDescent="0.25">
      <c r="A282" s="89"/>
      <c r="B282" s="94"/>
      <c r="C282" s="94"/>
      <c r="D282" s="106"/>
      <c r="E282" s="132"/>
      <c r="F282" s="94"/>
      <c r="G282" s="94"/>
      <c r="H282" s="89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</row>
    <row r="283" spans="1:26" ht="18" customHeight="1" x14ac:dyDescent="0.25">
      <c r="A283" s="89"/>
      <c r="B283" s="94"/>
      <c r="C283" s="94"/>
      <c r="D283" s="106"/>
      <c r="E283" s="132"/>
      <c r="F283" s="94"/>
      <c r="G283" s="94"/>
      <c r="H283" s="89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</row>
    <row r="284" spans="1:26" ht="18" customHeight="1" x14ac:dyDescent="0.25">
      <c r="A284" s="89"/>
      <c r="B284" s="94"/>
      <c r="C284" s="94"/>
      <c r="D284" s="106"/>
      <c r="E284" s="132"/>
      <c r="F284" s="94"/>
      <c r="G284" s="94"/>
      <c r="H284" s="89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</row>
    <row r="285" spans="1:26" ht="18" customHeight="1" x14ac:dyDescent="0.25">
      <c r="A285" s="89"/>
      <c r="B285" s="94"/>
      <c r="C285" s="94"/>
      <c r="D285" s="106"/>
      <c r="E285" s="132"/>
      <c r="F285" s="94"/>
      <c r="G285" s="94"/>
      <c r="H285" s="89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</row>
    <row r="286" spans="1:26" ht="18" customHeight="1" x14ac:dyDescent="0.25">
      <c r="A286" s="89"/>
      <c r="B286" s="94"/>
      <c r="C286" s="94"/>
      <c r="D286" s="106"/>
      <c r="E286" s="132"/>
      <c r="F286" s="94"/>
      <c r="G286" s="94"/>
      <c r="H286" s="89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</row>
    <row r="287" spans="1:26" ht="18" customHeight="1" x14ac:dyDescent="0.25">
      <c r="A287" s="89"/>
      <c r="B287" s="94"/>
      <c r="C287" s="94"/>
      <c r="D287" s="106"/>
      <c r="E287" s="132"/>
      <c r="F287" s="94"/>
      <c r="G287" s="94"/>
      <c r="H287" s="89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</row>
    <row r="288" spans="1:26" ht="18" customHeight="1" x14ac:dyDescent="0.25">
      <c r="A288" s="89"/>
      <c r="B288" s="94"/>
      <c r="C288" s="94"/>
      <c r="D288" s="106"/>
      <c r="E288" s="132"/>
      <c r="F288" s="94"/>
      <c r="G288" s="94"/>
      <c r="H288" s="89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</row>
    <row r="289" spans="1:26" ht="18" customHeight="1" x14ac:dyDescent="0.25">
      <c r="A289" s="89"/>
      <c r="B289" s="94"/>
      <c r="C289" s="94"/>
      <c r="D289" s="106"/>
      <c r="E289" s="132"/>
      <c r="F289" s="94"/>
      <c r="G289" s="94"/>
      <c r="H289" s="89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</row>
    <row r="290" spans="1:26" ht="18" customHeight="1" x14ac:dyDescent="0.25">
      <c r="A290" s="89"/>
      <c r="B290" s="94"/>
      <c r="C290" s="94"/>
      <c r="D290" s="106"/>
      <c r="E290" s="132"/>
      <c r="F290" s="94"/>
      <c r="G290" s="94"/>
      <c r="H290" s="89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</row>
    <row r="291" spans="1:26" ht="18" customHeight="1" x14ac:dyDescent="0.25">
      <c r="A291" s="89"/>
      <c r="B291" s="94"/>
      <c r="C291" s="94"/>
      <c r="D291" s="106"/>
      <c r="E291" s="132"/>
      <c r="F291" s="94"/>
      <c r="G291" s="94"/>
      <c r="H291" s="89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</row>
    <row r="292" spans="1:26" ht="18" customHeight="1" x14ac:dyDescent="0.25">
      <c r="A292" s="89"/>
      <c r="B292" s="94"/>
      <c r="C292" s="94"/>
      <c r="D292" s="106"/>
      <c r="E292" s="132"/>
      <c r="F292" s="94"/>
      <c r="G292" s="94"/>
      <c r="H292" s="89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</row>
    <row r="293" spans="1:26" ht="18" customHeight="1" x14ac:dyDescent="0.25">
      <c r="A293" s="89"/>
      <c r="B293" s="94"/>
      <c r="C293" s="94"/>
      <c r="D293" s="106"/>
      <c r="E293" s="132"/>
      <c r="F293" s="94"/>
      <c r="G293" s="94"/>
      <c r="H293" s="89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</row>
    <row r="294" spans="1:26" ht="18" customHeight="1" x14ac:dyDescent="0.25">
      <c r="A294" s="89"/>
      <c r="B294" s="94"/>
      <c r="C294" s="94"/>
      <c r="D294" s="106"/>
      <c r="E294" s="132"/>
      <c r="F294" s="94"/>
      <c r="G294" s="94"/>
      <c r="H294" s="89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</row>
    <row r="295" spans="1:26" ht="18" customHeight="1" x14ac:dyDescent="0.25">
      <c r="A295" s="89"/>
      <c r="B295" s="94"/>
      <c r="C295" s="94"/>
      <c r="D295" s="106"/>
      <c r="E295" s="132"/>
      <c r="F295" s="94"/>
      <c r="G295" s="94"/>
      <c r="H295" s="89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</row>
    <row r="296" spans="1:26" ht="18" customHeight="1" x14ac:dyDescent="0.25">
      <c r="A296" s="89"/>
      <c r="B296" s="94"/>
      <c r="C296" s="94"/>
      <c r="D296" s="106"/>
      <c r="E296" s="132"/>
      <c r="F296" s="94"/>
      <c r="G296" s="94"/>
      <c r="H296" s="89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</row>
    <row r="297" spans="1:26" ht="18" customHeight="1" x14ac:dyDescent="0.25">
      <c r="A297" s="89"/>
      <c r="B297" s="94"/>
      <c r="C297" s="94"/>
      <c r="D297" s="106"/>
      <c r="E297" s="132"/>
      <c r="F297" s="94"/>
      <c r="G297" s="94"/>
      <c r="H297" s="89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</row>
    <row r="298" spans="1:26" ht="18" customHeight="1" x14ac:dyDescent="0.25">
      <c r="A298" s="89"/>
      <c r="B298" s="94"/>
      <c r="C298" s="94"/>
      <c r="D298" s="106"/>
      <c r="E298" s="132"/>
      <c r="F298" s="94"/>
      <c r="G298" s="94"/>
      <c r="H298" s="89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</row>
    <row r="299" spans="1:26" ht="18" customHeight="1" x14ac:dyDescent="0.25">
      <c r="A299" s="89"/>
      <c r="B299" s="94"/>
      <c r="C299" s="94"/>
      <c r="D299" s="106"/>
      <c r="E299" s="132"/>
      <c r="F299" s="94"/>
      <c r="G299" s="94"/>
      <c r="H299" s="89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</row>
    <row r="300" spans="1:26" ht="18" customHeight="1" x14ac:dyDescent="0.25">
      <c r="A300" s="89"/>
      <c r="B300" s="94"/>
      <c r="C300" s="94"/>
      <c r="D300" s="106"/>
      <c r="E300" s="132"/>
      <c r="F300" s="94"/>
      <c r="G300" s="94"/>
      <c r="H300" s="89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</row>
    <row r="301" spans="1:26" ht="18" customHeight="1" x14ac:dyDescent="0.25">
      <c r="A301" s="89"/>
      <c r="B301" s="94"/>
      <c r="C301" s="94"/>
      <c r="D301" s="106"/>
      <c r="E301" s="132"/>
      <c r="F301" s="94"/>
      <c r="G301" s="94"/>
      <c r="H301" s="89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</row>
    <row r="302" spans="1:26" ht="18" customHeight="1" x14ac:dyDescent="0.25">
      <c r="A302" s="89"/>
      <c r="B302" s="94"/>
      <c r="C302" s="94"/>
      <c r="D302" s="106"/>
      <c r="E302" s="132"/>
      <c r="F302" s="94"/>
      <c r="G302" s="94"/>
      <c r="H302" s="89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</row>
    <row r="303" spans="1:26" ht="18" customHeight="1" x14ac:dyDescent="0.25">
      <c r="A303" s="89"/>
      <c r="B303" s="94"/>
      <c r="C303" s="94"/>
      <c r="D303" s="106"/>
      <c r="E303" s="132"/>
      <c r="F303" s="94"/>
      <c r="G303" s="94"/>
      <c r="H303" s="89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</row>
    <row r="304" spans="1:26" ht="18" customHeight="1" x14ac:dyDescent="0.25">
      <c r="A304" s="89"/>
      <c r="B304" s="94"/>
      <c r="C304" s="94"/>
      <c r="D304" s="106"/>
      <c r="E304" s="132"/>
      <c r="F304" s="94"/>
      <c r="G304" s="94"/>
      <c r="H304" s="89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</row>
    <row r="305" spans="1:26" ht="18" customHeight="1" x14ac:dyDescent="0.25">
      <c r="A305" s="89"/>
      <c r="B305" s="94"/>
      <c r="C305" s="94"/>
      <c r="D305" s="106"/>
      <c r="E305" s="132"/>
      <c r="F305" s="94"/>
      <c r="G305" s="94"/>
      <c r="H305" s="89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</row>
    <row r="306" spans="1:26" ht="18" customHeight="1" x14ac:dyDescent="0.25">
      <c r="A306" s="89"/>
      <c r="B306" s="94"/>
      <c r="C306" s="94"/>
      <c r="D306" s="106"/>
      <c r="E306" s="132"/>
      <c r="F306" s="94"/>
      <c r="G306" s="94"/>
      <c r="H306" s="89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</row>
    <row r="307" spans="1:26" ht="18" customHeight="1" x14ac:dyDescent="0.25">
      <c r="A307" s="89"/>
      <c r="B307" s="94"/>
      <c r="C307" s="94"/>
      <c r="D307" s="106"/>
      <c r="E307" s="132"/>
      <c r="F307" s="94"/>
      <c r="G307" s="94"/>
      <c r="H307" s="89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</row>
    <row r="308" spans="1:26" ht="18" customHeight="1" x14ac:dyDescent="0.25">
      <c r="A308" s="89"/>
      <c r="B308" s="94"/>
      <c r="C308" s="94"/>
      <c r="D308" s="106"/>
      <c r="E308" s="132"/>
      <c r="F308" s="94"/>
      <c r="G308" s="94"/>
      <c r="H308" s="89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</row>
    <row r="309" spans="1:26" ht="18" customHeight="1" x14ac:dyDescent="0.25">
      <c r="A309" s="89"/>
      <c r="B309" s="94"/>
      <c r="C309" s="94"/>
      <c r="D309" s="106"/>
      <c r="E309" s="132"/>
      <c r="F309" s="94"/>
      <c r="G309" s="94"/>
      <c r="H309" s="89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</row>
    <row r="310" spans="1:26" ht="18" customHeight="1" x14ac:dyDescent="0.25">
      <c r="A310" s="89"/>
      <c r="B310" s="94"/>
      <c r="C310" s="94"/>
      <c r="D310" s="106"/>
      <c r="E310" s="132"/>
      <c r="F310" s="94"/>
      <c r="G310" s="94"/>
      <c r="H310" s="89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</row>
    <row r="311" spans="1:26" ht="18" customHeight="1" x14ac:dyDescent="0.25">
      <c r="A311" s="89"/>
      <c r="B311" s="94"/>
      <c r="C311" s="94"/>
      <c r="D311" s="106"/>
      <c r="E311" s="132"/>
      <c r="F311" s="94"/>
      <c r="G311" s="94"/>
      <c r="H311" s="89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</row>
    <row r="312" spans="1:26" ht="18" customHeight="1" x14ac:dyDescent="0.25">
      <c r="A312" s="89"/>
      <c r="B312" s="94"/>
      <c r="C312" s="94"/>
      <c r="D312" s="106"/>
      <c r="E312" s="132"/>
      <c r="F312" s="94"/>
      <c r="G312" s="94"/>
      <c r="H312" s="89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</row>
    <row r="313" spans="1:26" ht="18" customHeight="1" x14ac:dyDescent="0.25">
      <c r="A313" s="89"/>
      <c r="B313" s="94"/>
      <c r="C313" s="94"/>
      <c r="D313" s="106"/>
      <c r="E313" s="132"/>
      <c r="F313" s="94"/>
      <c r="G313" s="94"/>
      <c r="H313" s="89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</row>
    <row r="314" spans="1:26" ht="18" customHeight="1" x14ac:dyDescent="0.25">
      <c r="A314" s="89"/>
      <c r="B314" s="94"/>
      <c r="C314" s="94"/>
      <c r="D314" s="106"/>
      <c r="E314" s="132"/>
      <c r="F314" s="94"/>
      <c r="G314" s="94"/>
      <c r="H314" s="89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</row>
    <row r="315" spans="1:26" ht="18" customHeight="1" x14ac:dyDescent="0.25">
      <c r="A315" s="89"/>
      <c r="B315" s="94"/>
      <c r="C315" s="94"/>
      <c r="D315" s="106"/>
      <c r="E315" s="132"/>
      <c r="F315" s="94"/>
      <c r="G315" s="94"/>
      <c r="H315" s="89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</row>
    <row r="316" spans="1:26" ht="18" customHeight="1" x14ac:dyDescent="0.25">
      <c r="A316" s="89"/>
      <c r="B316" s="94"/>
      <c r="C316" s="94"/>
      <c r="D316" s="106"/>
      <c r="E316" s="132"/>
      <c r="F316" s="94"/>
      <c r="G316" s="94"/>
      <c r="H316" s="89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</row>
    <row r="317" spans="1:26" ht="18" customHeight="1" x14ac:dyDescent="0.25">
      <c r="A317" s="89"/>
      <c r="B317" s="94"/>
      <c r="C317" s="94"/>
      <c r="D317" s="106"/>
      <c r="E317" s="132"/>
      <c r="F317" s="94"/>
      <c r="G317" s="94"/>
      <c r="H317" s="89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</row>
    <row r="318" spans="1:26" ht="18" customHeight="1" x14ac:dyDescent="0.25">
      <c r="A318" s="89"/>
      <c r="B318" s="94"/>
      <c r="C318" s="94"/>
      <c r="D318" s="106"/>
      <c r="E318" s="132"/>
      <c r="F318" s="94"/>
      <c r="G318" s="94"/>
      <c r="H318" s="89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</row>
    <row r="319" spans="1:26" ht="18" customHeight="1" x14ac:dyDescent="0.25">
      <c r="A319" s="89"/>
      <c r="B319" s="94"/>
      <c r="C319" s="94"/>
      <c r="D319" s="106"/>
      <c r="E319" s="132"/>
      <c r="F319" s="94"/>
      <c r="G319" s="94"/>
      <c r="H319" s="89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</row>
    <row r="320" spans="1:26" ht="18" customHeight="1" x14ac:dyDescent="0.25">
      <c r="A320" s="89"/>
      <c r="B320" s="94"/>
      <c r="C320" s="94"/>
      <c r="D320" s="106"/>
      <c r="E320" s="132"/>
      <c r="F320" s="94"/>
      <c r="G320" s="94"/>
      <c r="H320" s="89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</row>
    <row r="321" spans="1:26" ht="18" customHeight="1" x14ac:dyDescent="0.25">
      <c r="A321" s="89"/>
      <c r="B321" s="94"/>
      <c r="C321" s="94"/>
      <c r="D321" s="106"/>
      <c r="E321" s="132"/>
      <c r="F321" s="94"/>
      <c r="G321" s="94"/>
      <c r="H321" s="89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</row>
    <row r="322" spans="1:26" ht="18" customHeight="1" x14ac:dyDescent="0.25">
      <c r="A322" s="89"/>
      <c r="B322" s="94"/>
      <c r="C322" s="94"/>
      <c r="D322" s="106"/>
      <c r="E322" s="132"/>
      <c r="F322" s="94"/>
      <c r="G322" s="94"/>
      <c r="H322" s="89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</row>
    <row r="323" spans="1:26" ht="18" customHeight="1" x14ac:dyDescent="0.25">
      <c r="A323" s="89"/>
      <c r="B323" s="94"/>
      <c r="C323" s="94"/>
      <c r="D323" s="106"/>
      <c r="E323" s="132"/>
      <c r="F323" s="94"/>
      <c r="G323" s="94"/>
      <c r="H323" s="89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</row>
    <row r="324" spans="1:26" ht="18" customHeight="1" x14ac:dyDescent="0.25">
      <c r="A324" s="89"/>
      <c r="B324" s="94"/>
      <c r="C324" s="94"/>
      <c r="D324" s="106"/>
      <c r="E324" s="132"/>
      <c r="F324" s="94"/>
      <c r="G324" s="94"/>
      <c r="H324" s="89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</row>
    <row r="325" spans="1:26" ht="18" customHeight="1" x14ac:dyDescent="0.25">
      <c r="A325" s="89"/>
      <c r="B325" s="94"/>
      <c r="C325" s="94"/>
      <c r="D325" s="106"/>
      <c r="E325" s="132"/>
      <c r="F325" s="94"/>
      <c r="G325" s="94"/>
      <c r="H325" s="89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</row>
    <row r="326" spans="1:26" ht="18" customHeight="1" x14ac:dyDescent="0.25">
      <c r="A326" s="89"/>
      <c r="B326" s="94"/>
      <c r="C326" s="94"/>
      <c r="D326" s="106"/>
      <c r="E326" s="132"/>
      <c r="F326" s="94"/>
      <c r="G326" s="94"/>
      <c r="H326" s="89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</row>
    <row r="327" spans="1:26" ht="18" customHeight="1" x14ac:dyDescent="0.25">
      <c r="A327" s="89"/>
      <c r="B327" s="94"/>
      <c r="C327" s="94"/>
      <c r="D327" s="106"/>
      <c r="E327" s="132"/>
      <c r="F327" s="94"/>
      <c r="G327" s="94"/>
      <c r="H327" s="89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</row>
    <row r="328" spans="1:26" ht="18" customHeight="1" x14ac:dyDescent="0.25">
      <c r="A328" s="89"/>
      <c r="B328" s="94"/>
      <c r="C328" s="94"/>
      <c r="D328" s="106"/>
      <c r="E328" s="132"/>
      <c r="F328" s="94"/>
      <c r="G328" s="94"/>
      <c r="H328" s="89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</row>
    <row r="329" spans="1:26" ht="18" customHeight="1" x14ac:dyDescent="0.25">
      <c r="A329" s="89"/>
      <c r="B329" s="94"/>
      <c r="C329" s="94"/>
      <c r="D329" s="106"/>
      <c r="E329" s="132"/>
      <c r="F329" s="94"/>
      <c r="G329" s="94"/>
      <c r="H329" s="89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</row>
    <row r="330" spans="1:26" ht="18" customHeight="1" x14ac:dyDescent="0.25">
      <c r="A330" s="89"/>
      <c r="B330" s="94"/>
      <c r="C330" s="94"/>
      <c r="D330" s="106"/>
      <c r="E330" s="132"/>
      <c r="F330" s="94"/>
      <c r="G330" s="94"/>
      <c r="H330" s="89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</row>
    <row r="331" spans="1:26" ht="18" customHeight="1" x14ac:dyDescent="0.25">
      <c r="A331" s="89"/>
      <c r="B331" s="94"/>
      <c r="C331" s="94"/>
      <c r="D331" s="106"/>
      <c r="E331" s="132"/>
      <c r="F331" s="94"/>
      <c r="G331" s="94"/>
      <c r="H331" s="89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</row>
    <row r="332" spans="1:26" ht="18" customHeight="1" x14ac:dyDescent="0.25">
      <c r="A332" s="89"/>
      <c r="B332" s="94"/>
      <c r="C332" s="94"/>
      <c r="D332" s="106"/>
      <c r="E332" s="132"/>
      <c r="F332" s="94"/>
      <c r="G332" s="94"/>
      <c r="H332" s="89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</row>
    <row r="333" spans="1:26" ht="18" customHeight="1" x14ac:dyDescent="0.25">
      <c r="A333" s="89"/>
      <c r="B333" s="94"/>
      <c r="C333" s="94"/>
      <c r="D333" s="106"/>
      <c r="E333" s="132"/>
      <c r="F333" s="94"/>
      <c r="G333" s="94"/>
      <c r="H333" s="89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</row>
    <row r="334" spans="1:26" ht="18" customHeight="1" x14ac:dyDescent="0.25">
      <c r="A334" s="89"/>
      <c r="B334" s="94"/>
      <c r="C334" s="94"/>
      <c r="D334" s="106"/>
      <c r="E334" s="132"/>
      <c r="F334" s="94"/>
      <c r="G334" s="94"/>
      <c r="H334" s="89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</row>
    <row r="335" spans="1:26" ht="18" customHeight="1" x14ac:dyDescent="0.25">
      <c r="A335" s="89"/>
      <c r="B335" s="94"/>
      <c r="C335" s="94"/>
      <c r="D335" s="106"/>
      <c r="E335" s="132"/>
      <c r="F335" s="94"/>
      <c r="G335" s="94"/>
      <c r="H335" s="89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</row>
    <row r="336" spans="1:26" ht="18" customHeight="1" x14ac:dyDescent="0.25">
      <c r="A336" s="89"/>
      <c r="B336" s="94"/>
      <c r="C336" s="94"/>
      <c r="D336" s="106"/>
      <c r="E336" s="132"/>
      <c r="F336" s="94"/>
      <c r="G336" s="94"/>
      <c r="H336" s="89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</row>
    <row r="337" spans="1:26" ht="18" customHeight="1" x14ac:dyDescent="0.25">
      <c r="A337" s="89"/>
      <c r="B337" s="94"/>
      <c r="C337" s="94"/>
      <c r="D337" s="106"/>
      <c r="E337" s="132"/>
      <c r="F337" s="94"/>
      <c r="G337" s="94"/>
      <c r="H337" s="89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</row>
    <row r="338" spans="1:26" ht="18" customHeight="1" x14ac:dyDescent="0.25">
      <c r="A338" s="89"/>
      <c r="B338" s="94"/>
      <c r="C338" s="94"/>
      <c r="D338" s="106"/>
      <c r="E338" s="132"/>
      <c r="F338" s="94"/>
      <c r="G338" s="94"/>
      <c r="H338" s="89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</row>
    <row r="339" spans="1:26" ht="18" customHeight="1" x14ac:dyDescent="0.25">
      <c r="A339" s="89"/>
      <c r="B339" s="94"/>
      <c r="C339" s="94"/>
      <c r="D339" s="106"/>
      <c r="E339" s="132"/>
      <c r="F339" s="94"/>
      <c r="G339" s="94"/>
      <c r="H339" s="89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</row>
    <row r="340" spans="1:26" ht="18" customHeight="1" x14ac:dyDescent="0.25">
      <c r="A340" s="89"/>
      <c r="B340" s="94"/>
      <c r="C340" s="94"/>
      <c r="D340" s="106"/>
      <c r="E340" s="132"/>
      <c r="F340" s="94"/>
      <c r="G340" s="94"/>
      <c r="H340" s="89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</row>
    <row r="341" spans="1:26" ht="18" customHeight="1" x14ac:dyDescent="0.25">
      <c r="A341" s="89"/>
      <c r="B341" s="94"/>
      <c r="C341" s="94"/>
      <c r="D341" s="106"/>
      <c r="E341" s="132"/>
      <c r="F341" s="94"/>
      <c r="G341" s="94"/>
      <c r="H341" s="89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</row>
    <row r="342" spans="1:26" ht="18" customHeight="1" x14ac:dyDescent="0.25">
      <c r="A342" s="89"/>
      <c r="B342" s="94"/>
      <c r="C342" s="94"/>
      <c r="D342" s="106"/>
      <c r="E342" s="132"/>
      <c r="F342" s="94"/>
      <c r="G342" s="94"/>
      <c r="H342" s="89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</row>
    <row r="343" spans="1:26" ht="18" customHeight="1" x14ac:dyDescent="0.25">
      <c r="A343" s="89"/>
      <c r="B343" s="94"/>
      <c r="C343" s="94"/>
      <c r="D343" s="106"/>
      <c r="E343" s="132"/>
      <c r="F343" s="94"/>
      <c r="G343" s="94"/>
      <c r="H343" s="89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</row>
    <row r="344" spans="1:26" ht="18" customHeight="1" x14ac:dyDescent="0.25">
      <c r="A344" s="89"/>
      <c r="B344" s="94"/>
      <c r="C344" s="94"/>
      <c r="D344" s="106"/>
      <c r="E344" s="132"/>
      <c r="F344" s="94"/>
      <c r="G344" s="94"/>
      <c r="H344" s="89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</row>
    <row r="345" spans="1:26" ht="18" customHeight="1" x14ac:dyDescent="0.25">
      <c r="A345" s="89"/>
      <c r="B345" s="94"/>
      <c r="C345" s="94"/>
      <c r="D345" s="106"/>
      <c r="E345" s="132"/>
      <c r="F345" s="94"/>
      <c r="G345" s="94"/>
      <c r="H345" s="89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</row>
    <row r="346" spans="1:26" ht="18" customHeight="1" x14ac:dyDescent="0.25">
      <c r="A346" s="89"/>
      <c r="B346" s="94"/>
      <c r="C346" s="94"/>
      <c r="D346" s="106"/>
      <c r="E346" s="132"/>
      <c r="F346" s="94"/>
      <c r="G346" s="94"/>
      <c r="H346" s="89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</row>
    <row r="347" spans="1:26" ht="18" customHeight="1" x14ac:dyDescent="0.25">
      <c r="A347" s="89"/>
      <c r="B347" s="94"/>
      <c r="C347" s="94"/>
      <c r="D347" s="106"/>
      <c r="E347" s="132"/>
      <c r="F347" s="94"/>
      <c r="G347" s="94"/>
      <c r="H347" s="89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</row>
    <row r="348" spans="1:26" ht="18" customHeight="1" x14ac:dyDescent="0.25">
      <c r="A348" s="89"/>
      <c r="B348" s="94"/>
      <c r="C348" s="94"/>
      <c r="D348" s="106"/>
      <c r="E348" s="132"/>
      <c r="F348" s="94"/>
      <c r="G348" s="94"/>
      <c r="H348" s="89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</row>
    <row r="349" spans="1:26" ht="18" customHeight="1" x14ac:dyDescent="0.25">
      <c r="A349" s="89"/>
      <c r="B349" s="94"/>
      <c r="C349" s="94"/>
      <c r="D349" s="106"/>
      <c r="E349" s="132"/>
      <c r="F349" s="94"/>
      <c r="G349" s="94"/>
      <c r="H349" s="89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</row>
    <row r="350" spans="1:26" ht="18" customHeight="1" x14ac:dyDescent="0.25">
      <c r="A350" s="89"/>
      <c r="B350" s="94"/>
      <c r="C350" s="94"/>
      <c r="D350" s="106"/>
      <c r="E350" s="132"/>
      <c r="F350" s="94"/>
      <c r="G350" s="94"/>
      <c r="H350" s="89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</row>
    <row r="351" spans="1:26" ht="18" customHeight="1" x14ac:dyDescent="0.25">
      <c r="A351" s="89"/>
      <c r="B351" s="94"/>
      <c r="C351" s="94"/>
      <c r="D351" s="106"/>
      <c r="E351" s="132"/>
      <c r="F351" s="94"/>
      <c r="G351" s="94"/>
      <c r="H351" s="89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</row>
    <row r="352" spans="1:26" ht="18" customHeight="1" x14ac:dyDescent="0.25">
      <c r="A352" s="89"/>
      <c r="B352" s="94"/>
      <c r="C352" s="94"/>
      <c r="D352" s="106"/>
      <c r="E352" s="132"/>
      <c r="F352" s="94"/>
      <c r="G352" s="94"/>
      <c r="H352" s="89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</row>
    <row r="353" spans="1:26" ht="18" customHeight="1" x14ac:dyDescent="0.25">
      <c r="A353" s="89"/>
      <c r="B353" s="94"/>
      <c r="C353" s="94"/>
      <c r="D353" s="106"/>
      <c r="E353" s="132"/>
      <c r="F353" s="94"/>
      <c r="G353" s="94"/>
      <c r="H353" s="89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</row>
    <row r="354" spans="1:26" ht="18" customHeight="1" x14ac:dyDescent="0.25">
      <c r="A354" s="89"/>
      <c r="B354" s="94"/>
      <c r="C354" s="94"/>
      <c r="D354" s="106"/>
      <c r="E354" s="132"/>
      <c r="F354" s="94"/>
      <c r="G354" s="94"/>
      <c r="H354" s="89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</row>
    <row r="355" spans="1:26" ht="18" customHeight="1" x14ac:dyDescent="0.25">
      <c r="A355" s="89"/>
      <c r="B355" s="94"/>
      <c r="C355" s="94"/>
      <c r="D355" s="106"/>
      <c r="E355" s="132"/>
      <c r="F355" s="94"/>
      <c r="G355" s="94"/>
      <c r="H355" s="89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</row>
    <row r="356" spans="1:26" ht="18" customHeight="1" x14ac:dyDescent="0.25">
      <c r="A356" s="89"/>
      <c r="B356" s="94"/>
      <c r="C356" s="94"/>
      <c r="D356" s="106"/>
      <c r="E356" s="132"/>
      <c r="F356" s="94"/>
      <c r="G356" s="94"/>
      <c r="H356" s="89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</row>
    <row r="357" spans="1:26" ht="18" customHeight="1" x14ac:dyDescent="0.25">
      <c r="A357" s="89"/>
      <c r="B357" s="94"/>
      <c r="C357" s="94"/>
      <c r="D357" s="106"/>
      <c r="E357" s="132"/>
      <c r="F357" s="94"/>
      <c r="G357" s="94"/>
      <c r="H357" s="89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</row>
    <row r="358" spans="1:26" ht="18" customHeight="1" x14ac:dyDescent="0.25">
      <c r="A358" s="89"/>
      <c r="B358" s="94"/>
      <c r="C358" s="94"/>
      <c r="D358" s="106"/>
      <c r="E358" s="132"/>
      <c r="F358" s="94"/>
      <c r="G358" s="94"/>
      <c r="H358" s="89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</row>
    <row r="359" spans="1:26" ht="18" customHeight="1" x14ac:dyDescent="0.25">
      <c r="A359" s="89"/>
      <c r="B359" s="94"/>
      <c r="C359" s="94"/>
      <c r="D359" s="106"/>
      <c r="E359" s="132"/>
      <c r="F359" s="94"/>
      <c r="G359" s="94"/>
      <c r="H359" s="89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</row>
    <row r="360" spans="1:26" ht="18" customHeight="1" x14ac:dyDescent="0.25">
      <c r="A360" s="89"/>
      <c r="B360" s="94"/>
      <c r="C360" s="94"/>
      <c r="D360" s="106"/>
      <c r="E360" s="132"/>
      <c r="F360" s="94"/>
      <c r="G360" s="94"/>
      <c r="H360" s="89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  <c r="X360" s="94"/>
      <c r="Y360" s="94"/>
      <c r="Z360" s="94"/>
    </row>
    <row r="361" spans="1:26" ht="18" customHeight="1" x14ac:dyDescent="0.25">
      <c r="A361" s="89"/>
      <c r="B361" s="94"/>
      <c r="C361" s="94"/>
      <c r="D361" s="106"/>
      <c r="E361" s="132"/>
      <c r="F361" s="94"/>
      <c r="G361" s="94"/>
      <c r="H361" s="89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</row>
    <row r="362" spans="1:26" ht="18" customHeight="1" x14ac:dyDescent="0.25">
      <c r="A362" s="89"/>
      <c r="B362" s="94"/>
      <c r="C362" s="94"/>
      <c r="D362" s="106"/>
      <c r="E362" s="132"/>
      <c r="F362" s="94"/>
      <c r="G362" s="94"/>
      <c r="H362" s="89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</row>
    <row r="363" spans="1:26" ht="18" customHeight="1" x14ac:dyDescent="0.25">
      <c r="A363" s="89"/>
      <c r="B363" s="94"/>
      <c r="C363" s="94"/>
      <c r="D363" s="106"/>
      <c r="E363" s="132"/>
      <c r="F363" s="94"/>
      <c r="G363" s="94"/>
      <c r="H363" s="89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</row>
    <row r="364" spans="1:26" ht="18" customHeight="1" x14ac:dyDescent="0.25">
      <c r="A364" s="89"/>
      <c r="B364" s="94"/>
      <c r="C364" s="94"/>
      <c r="D364" s="106"/>
      <c r="E364" s="132"/>
      <c r="F364" s="94"/>
      <c r="G364" s="94"/>
      <c r="H364" s="89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</row>
    <row r="365" spans="1:26" ht="18" customHeight="1" x14ac:dyDescent="0.25">
      <c r="A365" s="89"/>
      <c r="B365" s="94"/>
      <c r="C365" s="94"/>
      <c r="D365" s="106"/>
      <c r="E365" s="132"/>
      <c r="F365" s="94"/>
      <c r="G365" s="94"/>
      <c r="H365" s="89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</row>
    <row r="366" spans="1:26" ht="18" customHeight="1" x14ac:dyDescent="0.25">
      <c r="A366" s="89"/>
      <c r="B366" s="94"/>
      <c r="C366" s="94"/>
      <c r="D366" s="106"/>
      <c r="E366" s="132"/>
      <c r="F366" s="94"/>
      <c r="G366" s="94"/>
      <c r="H366" s="89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</row>
    <row r="367" spans="1:26" ht="18" customHeight="1" x14ac:dyDescent="0.25">
      <c r="A367" s="89"/>
      <c r="B367" s="94"/>
      <c r="C367" s="94"/>
      <c r="D367" s="106"/>
      <c r="E367" s="132"/>
      <c r="F367" s="94"/>
      <c r="G367" s="94"/>
      <c r="H367" s="89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</row>
    <row r="368" spans="1:26" ht="18" customHeight="1" x14ac:dyDescent="0.25">
      <c r="A368" s="89"/>
      <c r="B368" s="94"/>
      <c r="C368" s="94"/>
      <c r="D368" s="106"/>
      <c r="E368" s="132"/>
      <c r="F368" s="94"/>
      <c r="G368" s="94"/>
      <c r="H368" s="89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</row>
    <row r="369" spans="1:26" ht="18" customHeight="1" x14ac:dyDescent="0.25">
      <c r="A369" s="89"/>
      <c r="B369" s="94"/>
      <c r="C369" s="94"/>
      <c r="D369" s="106"/>
      <c r="E369" s="132"/>
      <c r="F369" s="94"/>
      <c r="G369" s="94"/>
      <c r="H369" s="89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</row>
    <row r="370" spans="1:26" ht="18" customHeight="1" x14ac:dyDescent="0.25">
      <c r="A370" s="89"/>
      <c r="B370" s="94"/>
      <c r="C370" s="94"/>
      <c r="D370" s="106"/>
      <c r="E370" s="132"/>
      <c r="F370" s="94"/>
      <c r="G370" s="94"/>
      <c r="H370" s="89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</row>
    <row r="371" spans="1:26" ht="18" customHeight="1" x14ac:dyDescent="0.25">
      <c r="A371" s="89"/>
      <c r="B371" s="94"/>
      <c r="C371" s="94"/>
      <c r="D371" s="106"/>
      <c r="E371" s="132"/>
      <c r="F371" s="94"/>
      <c r="G371" s="94"/>
      <c r="H371" s="89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</row>
    <row r="372" spans="1:26" ht="18" customHeight="1" x14ac:dyDescent="0.25">
      <c r="A372" s="89"/>
      <c r="B372" s="94"/>
      <c r="C372" s="94"/>
      <c r="D372" s="106"/>
      <c r="E372" s="132"/>
      <c r="F372" s="94"/>
      <c r="G372" s="94"/>
      <c r="H372" s="89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</row>
    <row r="373" spans="1:26" ht="18" customHeight="1" x14ac:dyDescent="0.25">
      <c r="A373" s="89"/>
      <c r="B373" s="94"/>
      <c r="C373" s="94"/>
      <c r="D373" s="106"/>
      <c r="E373" s="132"/>
      <c r="F373" s="94"/>
      <c r="G373" s="94"/>
      <c r="H373" s="89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</row>
    <row r="374" spans="1:26" ht="18" customHeight="1" x14ac:dyDescent="0.25">
      <c r="A374" s="89"/>
      <c r="B374" s="94"/>
      <c r="C374" s="94"/>
      <c r="D374" s="106"/>
      <c r="E374" s="132"/>
      <c r="F374" s="94"/>
      <c r="G374" s="94"/>
      <c r="H374" s="89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</row>
    <row r="375" spans="1:26" ht="18" customHeight="1" x14ac:dyDescent="0.25">
      <c r="A375" s="89"/>
      <c r="B375" s="94"/>
      <c r="C375" s="94"/>
      <c r="D375" s="106"/>
      <c r="E375" s="132"/>
      <c r="F375" s="94"/>
      <c r="G375" s="94"/>
      <c r="H375" s="89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</row>
    <row r="376" spans="1:26" ht="18" customHeight="1" x14ac:dyDescent="0.25">
      <c r="A376" s="89"/>
      <c r="B376" s="94"/>
      <c r="C376" s="94"/>
      <c r="D376" s="106"/>
      <c r="E376" s="132"/>
      <c r="F376" s="94"/>
      <c r="G376" s="94"/>
      <c r="H376" s="89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</row>
    <row r="377" spans="1:26" ht="18" customHeight="1" x14ac:dyDescent="0.25">
      <c r="A377" s="89"/>
      <c r="B377" s="94"/>
      <c r="C377" s="94"/>
      <c r="D377" s="106"/>
      <c r="E377" s="132"/>
      <c r="F377" s="94"/>
      <c r="G377" s="94"/>
      <c r="H377" s="89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  <c r="X377" s="94"/>
      <c r="Y377" s="94"/>
      <c r="Z377" s="94"/>
    </row>
    <row r="378" spans="1:26" ht="18" customHeight="1" x14ac:dyDescent="0.25">
      <c r="A378" s="89"/>
      <c r="B378" s="94"/>
      <c r="C378" s="94"/>
      <c r="D378" s="106"/>
      <c r="E378" s="132"/>
      <c r="F378" s="94"/>
      <c r="G378" s="94"/>
      <c r="H378" s="89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  <c r="X378" s="94"/>
      <c r="Y378" s="94"/>
      <c r="Z378" s="94"/>
    </row>
    <row r="379" spans="1:26" ht="18" customHeight="1" x14ac:dyDescent="0.25">
      <c r="A379" s="89"/>
      <c r="B379" s="94"/>
      <c r="C379" s="94"/>
      <c r="D379" s="106"/>
      <c r="E379" s="132"/>
      <c r="F379" s="94"/>
      <c r="G379" s="94"/>
      <c r="H379" s="89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</row>
    <row r="380" spans="1:26" ht="18" customHeight="1" x14ac:dyDescent="0.25">
      <c r="A380" s="89"/>
      <c r="B380" s="94"/>
      <c r="C380" s="94"/>
      <c r="D380" s="106"/>
      <c r="E380" s="132"/>
      <c r="F380" s="94"/>
      <c r="G380" s="94"/>
      <c r="H380" s="89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</row>
    <row r="381" spans="1:26" ht="18" customHeight="1" x14ac:dyDescent="0.25">
      <c r="A381" s="89"/>
      <c r="B381" s="94"/>
      <c r="C381" s="94"/>
      <c r="D381" s="106"/>
      <c r="E381" s="132"/>
      <c r="F381" s="94"/>
      <c r="G381" s="94"/>
      <c r="H381" s="89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</row>
    <row r="382" spans="1:26" ht="18" customHeight="1" x14ac:dyDescent="0.25">
      <c r="A382" s="89"/>
      <c r="B382" s="94"/>
      <c r="C382" s="94"/>
      <c r="D382" s="106"/>
      <c r="E382" s="132"/>
      <c r="F382" s="94"/>
      <c r="G382" s="94"/>
      <c r="H382" s="89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</row>
    <row r="383" spans="1:26" ht="18" customHeight="1" x14ac:dyDescent="0.25">
      <c r="A383" s="89"/>
      <c r="B383" s="94"/>
      <c r="C383" s="94"/>
      <c r="D383" s="106"/>
      <c r="E383" s="132"/>
      <c r="F383" s="94"/>
      <c r="G383" s="94"/>
      <c r="H383" s="89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</row>
    <row r="384" spans="1:26" ht="18" customHeight="1" x14ac:dyDescent="0.25">
      <c r="A384" s="89"/>
      <c r="B384" s="94"/>
      <c r="C384" s="94"/>
      <c r="D384" s="106"/>
      <c r="E384" s="132"/>
      <c r="F384" s="94"/>
      <c r="G384" s="94"/>
      <c r="H384" s="89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</row>
    <row r="385" spans="1:26" ht="18" customHeight="1" x14ac:dyDescent="0.25">
      <c r="A385" s="89"/>
      <c r="B385" s="94"/>
      <c r="C385" s="94"/>
      <c r="D385" s="106"/>
      <c r="E385" s="132"/>
      <c r="F385" s="94"/>
      <c r="G385" s="94"/>
      <c r="H385" s="89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</row>
    <row r="386" spans="1:26" ht="18" customHeight="1" x14ac:dyDescent="0.25">
      <c r="A386" s="89"/>
      <c r="B386" s="94"/>
      <c r="C386" s="94"/>
      <c r="D386" s="106"/>
      <c r="E386" s="132"/>
      <c r="F386" s="94"/>
      <c r="G386" s="94"/>
      <c r="H386" s="89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</row>
    <row r="387" spans="1:26" ht="18" customHeight="1" x14ac:dyDescent="0.25">
      <c r="A387" s="89"/>
      <c r="B387" s="94"/>
      <c r="C387" s="94"/>
      <c r="D387" s="106"/>
      <c r="E387" s="132"/>
      <c r="F387" s="94"/>
      <c r="G387" s="94"/>
      <c r="H387" s="89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</row>
    <row r="388" spans="1:26" ht="18" customHeight="1" x14ac:dyDescent="0.25">
      <c r="A388" s="89"/>
      <c r="B388" s="94"/>
      <c r="C388" s="94"/>
      <c r="D388" s="106"/>
      <c r="E388" s="132"/>
      <c r="F388" s="94"/>
      <c r="G388" s="94"/>
      <c r="H388" s="89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</row>
    <row r="389" spans="1:26" ht="18" customHeight="1" x14ac:dyDescent="0.25">
      <c r="A389" s="89"/>
      <c r="B389" s="94"/>
      <c r="C389" s="94"/>
      <c r="D389" s="106"/>
      <c r="E389" s="132"/>
      <c r="F389" s="94"/>
      <c r="G389" s="94"/>
      <c r="H389" s="89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</row>
    <row r="390" spans="1:26" ht="18" customHeight="1" x14ac:dyDescent="0.25">
      <c r="A390" s="89"/>
      <c r="B390" s="94"/>
      <c r="C390" s="94"/>
      <c r="D390" s="106"/>
      <c r="E390" s="132"/>
      <c r="F390" s="94"/>
      <c r="G390" s="94"/>
      <c r="H390" s="89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</row>
    <row r="391" spans="1:26" ht="18" customHeight="1" x14ac:dyDescent="0.25">
      <c r="A391" s="89"/>
      <c r="B391" s="94"/>
      <c r="C391" s="94"/>
      <c r="D391" s="106"/>
      <c r="E391" s="132"/>
      <c r="F391" s="94"/>
      <c r="G391" s="94"/>
      <c r="H391" s="89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</row>
    <row r="392" spans="1:26" ht="18" customHeight="1" x14ac:dyDescent="0.25">
      <c r="A392" s="89"/>
      <c r="B392" s="94"/>
      <c r="C392" s="94"/>
      <c r="D392" s="106"/>
      <c r="E392" s="132"/>
      <c r="F392" s="94"/>
      <c r="G392" s="94"/>
      <c r="H392" s="89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</row>
    <row r="393" spans="1:26" ht="18" customHeight="1" x14ac:dyDescent="0.25">
      <c r="A393" s="89"/>
      <c r="B393" s="94"/>
      <c r="C393" s="94"/>
      <c r="D393" s="106"/>
      <c r="E393" s="132"/>
      <c r="F393" s="94"/>
      <c r="G393" s="94"/>
      <c r="H393" s="89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</row>
    <row r="394" spans="1:26" ht="18" customHeight="1" x14ac:dyDescent="0.25">
      <c r="A394" s="89"/>
      <c r="B394" s="94"/>
      <c r="C394" s="94"/>
      <c r="D394" s="106"/>
      <c r="E394" s="132"/>
      <c r="F394" s="94"/>
      <c r="G394" s="94"/>
      <c r="H394" s="89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  <c r="X394" s="94"/>
      <c r="Y394" s="94"/>
      <c r="Z394" s="94"/>
    </row>
    <row r="395" spans="1:26" ht="18" customHeight="1" x14ac:dyDescent="0.25">
      <c r="A395" s="89"/>
      <c r="B395" s="94"/>
      <c r="C395" s="94"/>
      <c r="D395" s="106"/>
      <c r="E395" s="132"/>
      <c r="F395" s="94"/>
      <c r="G395" s="94"/>
      <c r="H395" s="89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  <c r="X395" s="94"/>
      <c r="Y395" s="94"/>
      <c r="Z395" s="94"/>
    </row>
    <row r="396" spans="1:26" ht="18" customHeight="1" x14ac:dyDescent="0.25">
      <c r="A396" s="89"/>
      <c r="B396" s="94"/>
      <c r="C396" s="94"/>
      <c r="D396" s="106"/>
      <c r="E396" s="132"/>
      <c r="F396" s="94"/>
      <c r="G396" s="94"/>
      <c r="H396" s="89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</row>
    <row r="397" spans="1:26" ht="18" customHeight="1" x14ac:dyDescent="0.25">
      <c r="A397" s="89"/>
      <c r="B397" s="94"/>
      <c r="C397" s="94"/>
      <c r="D397" s="106"/>
      <c r="E397" s="132"/>
      <c r="F397" s="94"/>
      <c r="G397" s="94"/>
      <c r="H397" s="89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</row>
    <row r="398" spans="1:26" ht="18" customHeight="1" x14ac:dyDescent="0.25">
      <c r="A398" s="89"/>
      <c r="B398" s="94"/>
      <c r="C398" s="94"/>
      <c r="D398" s="106"/>
      <c r="E398" s="132"/>
      <c r="F398" s="94"/>
      <c r="G398" s="94"/>
      <c r="H398" s="89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</row>
    <row r="399" spans="1:26" ht="18" customHeight="1" x14ac:dyDescent="0.25">
      <c r="A399" s="89"/>
      <c r="B399" s="94"/>
      <c r="C399" s="94"/>
      <c r="D399" s="106"/>
      <c r="E399" s="132"/>
      <c r="F399" s="94"/>
      <c r="G399" s="94"/>
      <c r="H399" s="89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</row>
    <row r="400" spans="1:26" ht="18" customHeight="1" x14ac:dyDescent="0.25">
      <c r="A400" s="89"/>
      <c r="B400" s="94"/>
      <c r="C400" s="94"/>
      <c r="D400" s="106"/>
      <c r="E400" s="132"/>
      <c r="F400" s="94"/>
      <c r="G400" s="94"/>
      <c r="H400" s="89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</row>
    <row r="401" spans="1:26" ht="18" customHeight="1" x14ac:dyDescent="0.25">
      <c r="A401" s="89"/>
      <c r="B401" s="94"/>
      <c r="C401" s="94"/>
      <c r="D401" s="106"/>
      <c r="E401" s="132"/>
      <c r="F401" s="94"/>
      <c r="G401" s="94"/>
      <c r="H401" s="89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</row>
    <row r="402" spans="1:26" ht="18" customHeight="1" x14ac:dyDescent="0.25">
      <c r="A402" s="89"/>
      <c r="B402" s="94"/>
      <c r="C402" s="94"/>
      <c r="D402" s="106"/>
      <c r="E402" s="132"/>
      <c r="F402" s="94"/>
      <c r="G402" s="94"/>
      <c r="H402" s="89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</row>
    <row r="403" spans="1:26" ht="18" customHeight="1" x14ac:dyDescent="0.25">
      <c r="A403" s="89"/>
      <c r="B403" s="94"/>
      <c r="C403" s="94"/>
      <c r="D403" s="106"/>
      <c r="E403" s="132"/>
      <c r="F403" s="94"/>
      <c r="G403" s="94"/>
      <c r="H403" s="89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</row>
    <row r="404" spans="1:26" ht="18" customHeight="1" x14ac:dyDescent="0.25">
      <c r="A404" s="89"/>
      <c r="B404" s="94"/>
      <c r="C404" s="94"/>
      <c r="D404" s="106"/>
      <c r="E404" s="132"/>
      <c r="F404" s="94"/>
      <c r="G404" s="94"/>
      <c r="H404" s="89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</row>
    <row r="405" spans="1:26" ht="18" customHeight="1" x14ac:dyDescent="0.25">
      <c r="A405" s="89"/>
      <c r="B405" s="94"/>
      <c r="C405" s="94"/>
      <c r="D405" s="106"/>
      <c r="E405" s="132"/>
      <c r="F405" s="94"/>
      <c r="G405" s="94"/>
      <c r="H405" s="89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</row>
    <row r="406" spans="1:26" ht="18" customHeight="1" x14ac:dyDescent="0.25">
      <c r="A406" s="89"/>
      <c r="B406" s="94"/>
      <c r="C406" s="94"/>
      <c r="D406" s="106"/>
      <c r="E406" s="132"/>
      <c r="F406" s="94"/>
      <c r="G406" s="94"/>
      <c r="H406" s="89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</row>
    <row r="407" spans="1:26" ht="18" customHeight="1" x14ac:dyDescent="0.25">
      <c r="A407" s="89"/>
      <c r="B407" s="94"/>
      <c r="C407" s="94"/>
      <c r="D407" s="106"/>
      <c r="E407" s="132"/>
      <c r="F407" s="94"/>
      <c r="G407" s="94"/>
      <c r="H407" s="89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</row>
    <row r="408" spans="1:26" ht="18" customHeight="1" x14ac:dyDescent="0.25">
      <c r="A408" s="89"/>
      <c r="B408" s="94"/>
      <c r="C408" s="94"/>
      <c r="D408" s="106"/>
      <c r="E408" s="132"/>
      <c r="F408" s="94"/>
      <c r="G408" s="94"/>
      <c r="H408" s="89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</row>
    <row r="409" spans="1:26" ht="18" customHeight="1" x14ac:dyDescent="0.25">
      <c r="A409" s="89"/>
      <c r="B409" s="94"/>
      <c r="C409" s="94"/>
      <c r="D409" s="106"/>
      <c r="E409" s="132"/>
      <c r="F409" s="94"/>
      <c r="G409" s="94"/>
      <c r="H409" s="89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</row>
    <row r="410" spans="1:26" ht="18" customHeight="1" x14ac:dyDescent="0.25">
      <c r="A410" s="89"/>
      <c r="B410" s="94"/>
      <c r="C410" s="94"/>
      <c r="D410" s="106"/>
      <c r="E410" s="132"/>
      <c r="F410" s="94"/>
      <c r="G410" s="94"/>
      <c r="H410" s="89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</row>
    <row r="411" spans="1:26" ht="18" customHeight="1" x14ac:dyDescent="0.25">
      <c r="A411" s="89"/>
      <c r="B411" s="94"/>
      <c r="C411" s="94"/>
      <c r="D411" s="106"/>
      <c r="E411" s="132"/>
      <c r="F411" s="94"/>
      <c r="G411" s="94"/>
      <c r="H411" s="89"/>
      <c r="I411" s="94"/>
      <c r="J411" s="94"/>
      <c r="K411" s="94"/>
      <c r="L411" s="94"/>
      <c r="M411" s="94"/>
      <c r="N411" s="94"/>
      <c r="O411" s="94"/>
      <c r="P411" s="94"/>
      <c r="Q411" s="94"/>
      <c r="R411" s="94"/>
      <c r="S411" s="94"/>
      <c r="T411" s="94"/>
      <c r="U411" s="94"/>
      <c r="V411" s="94"/>
      <c r="W411" s="94"/>
      <c r="X411" s="94"/>
      <c r="Y411" s="94"/>
      <c r="Z411" s="94"/>
    </row>
    <row r="412" spans="1:26" ht="18" customHeight="1" x14ac:dyDescent="0.25">
      <c r="A412" s="89"/>
      <c r="B412" s="94"/>
      <c r="C412" s="94"/>
      <c r="D412" s="106"/>
      <c r="E412" s="132"/>
      <c r="F412" s="94"/>
      <c r="G412" s="94"/>
      <c r="H412" s="89"/>
      <c r="I412" s="94"/>
      <c r="J412" s="94"/>
      <c r="K412" s="94"/>
      <c r="L412" s="94"/>
      <c r="M412" s="94"/>
      <c r="N412" s="94"/>
      <c r="O412" s="94"/>
      <c r="P412" s="94"/>
      <c r="Q412" s="94"/>
      <c r="R412" s="94"/>
      <c r="S412" s="94"/>
      <c r="T412" s="94"/>
      <c r="U412" s="94"/>
      <c r="V412" s="94"/>
      <c r="W412" s="94"/>
      <c r="X412" s="94"/>
      <c r="Y412" s="94"/>
      <c r="Z412" s="94"/>
    </row>
    <row r="413" spans="1:26" ht="18" customHeight="1" x14ac:dyDescent="0.25">
      <c r="A413" s="89"/>
      <c r="B413" s="94"/>
      <c r="C413" s="94"/>
      <c r="D413" s="106"/>
      <c r="E413" s="132"/>
      <c r="F413" s="94"/>
      <c r="G413" s="94"/>
      <c r="H413" s="89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</row>
    <row r="414" spans="1:26" ht="18" customHeight="1" x14ac:dyDescent="0.25">
      <c r="A414" s="89"/>
      <c r="B414" s="94"/>
      <c r="C414" s="94"/>
      <c r="D414" s="106"/>
      <c r="E414" s="132"/>
      <c r="F414" s="94"/>
      <c r="G414" s="94"/>
      <c r="H414" s="89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</row>
    <row r="415" spans="1:26" ht="18" customHeight="1" x14ac:dyDescent="0.25">
      <c r="A415" s="89"/>
      <c r="B415" s="94"/>
      <c r="C415" s="94"/>
      <c r="D415" s="106"/>
      <c r="E415" s="132"/>
      <c r="F415" s="94"/>
      <c r="G415" s="94"/>
      <c r="H415" s="89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</row>
    <row r="416" spans="1:26" ht="18" customHeight="1" x14ac:dyDescent="0.25">
      <c r="A416" s="89"/>
      <c r="B416" s="94"/>
      <c r="C416" s="94"/>
      <c r="D416" s="106"/>
      <c r="E416" s="132"/>
      <c r="F416" s="94"/>
      <c r="G416" s="94"/>
      <c r="H416" s="89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</row>
    <row r="417" spans="1:26" ht="18" customHeight="1" x14ac:dyDescent="0.25">
      <c r="A417" s="89"/>
      <c r="B417" s="94"/>
      <c r="C417" s="94"/>
      <c r="D417" s="106"/>
      <c r="E417" s="132"/>
      <c r="F417" s="94"/>
      <c r="G417" s="94"/>
      <c r="H417" s="89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</row>
    <row r="418" spans="1:26" ht="18" customHeight="1" x14ac:dyDescent="0.25">
      <c r="A418" s="89"/>
      <c r="B418" s="94"/>
      <c r="C418" s="94"/>
      <c r="D418" s="106"/>
      <c r="E418" s="132"/>
      <c r="F418" s="94"/>
      <c r="G418" s="94"/>
      <c r="H418" s="89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</row>
    <row r="419" spans="1:26" ht="18" customHeight="1" x14ac:dyDescent="0.25">
      <c r="A419" s="89"/>
      <c r="B419" s="94"/>
      <c r="C419" s="94"/>
      <c r="D419" s="106"/>
      <c r="E419" s="132"/>
      <c r="F419" s="94"/>
      <c r="G419" s="94"/>
      <c r="H419" s="89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</row>
    <row r="420" spans="1:26" ht="18" customHeight="1" x14ac:dyDescent="0.25">
      <c r="A420" s="89"/>
      <c r="B420" s="94"/>
      <c r="C420" s="94"/>
      <c r="D420" s="106"/>
      <c r="E420" s="132"/>
      <c r="F420" s="94"/>
      <c r="G420" s="94"/>
      <c r="H420" s="89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</row>
    <row r="421" spans="1:26" ht="18" customHeight="1" x14ac:dyDescent="0.25">
      <c r="A421" s="89"/>
      <c r="B421" s="94"/>
      <c r="C421" s="94"/>
      <c r="D421" s="106"/>
      <c r="E421" s="132"/>
      <c r="F421" s="94"/>
      <c r="G421" s="94"/>
      <c r="H421" s="89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</row>
    <row r="422" spans="1:26" ht="18" customHeight="1" x14ac:dyDescent="0.25">
      <c r="A422" s="89"/>
      <c r="B422" s="94"/>
      <c r="C422" s="94"/>
      <c r="D422" s="106"/>
      <c r="E422" s="132"/>
      <c r="F422" s="94"/>
      <c r="G422" s="94"/>
      <c r="H422" s="89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</row>
    <row r="423" spans="1:26" ht="18" customHeight="1" x14ac:dyDescent="0.25">
      <c r="A423" s="89"/>
      <c r="B423" s="94"/>
      <c r="C423" s="94"/>
      <c r="D423" s="106"/>
      <c r="E423" s="132"/>
      <c r="F423" s="94"/>
      <c r="G423" s="94"/>
      <c r="H423" s="89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</row>
    <row r="424" spans="1:26" ht="18" customHeight="1" x14ac:dyDescent="0.25">
      <c r="A424" s="89"/>
      <c r="B424" s="94"/>
      <c r="C424" s="94"/>
      <c r="D424" s="106"/>
      <c r="E424" s="132"/>
      <c r="F424" s="94"/>
      <c r="G424" s="94"/>
      <c r="H424" s="89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</row>
    <row r="425" spans="1:26" ht="18" customHeight="1" x14ac:dyDescent="0.25">
      <c r="A425" s="89"/>
      <c r="B425" s="94"/>
      <c r="C425" s="94"/>
      <c r="D425" s="106"/>
      <c r="E425" s="132"/>
      <c r="F425" s="94"/>
      <c r="G425" s="94"/>
      <c r="H425" s="89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</row>
    <row r="426" spans="1:26" ht="18" customHeight="1" x14ac:dyDescent="0.25">
      <c r="A426" s="89"/>
      <c r="B426" s="94"/>
      <c r="C426" s="94"/>
      <c r="D426" s="106"/>
      <c r="E426" s="132"/>
      <c r="F426" s="94"/>
      <c r="G426" s="94"/>
      <c r="H426" s="89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</row>
    <row r="427" spans="1:26" ht="18" customHeight="1" x14ac:dyDescent="0.25">
      <c r="A427" s="89"/>
      <c r="B427" s="94"/>
      <c r="C427" s="94"/>
      <c r="D427" s="106"/>
      <c r="E427" s="132"/>
      <c r="F427" s="94"/>
      <c r="G427" s="94"/>
      <c r="H427" s="89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</row>
    <row r="428" spans="1:26" ht="18" customHeight="1" x14ac:dyDescent="0.25">
      <c r="A428" s="89"/>
      <c r="B428" s="94"/>
      <c r="C428" s="94"/>
      <c r="D428" s="106"/>
      <c r="E428" s="132"/>
      <c r="F428" s="94"/>
      <c r="G428" s="94"/>
      <c r="H428" s="89"/>
      <c r="I428" s="94"/>
      <c r="J428" s="94"/>
      <c r="K428" s="94"/>
      <c r="L428" s="94"/>
      <c r="M428" s="94"/>
      <c r="N428" s="94"/>
      <c r="O428" s="94"/>
      <c r="P428" s="94"/>
      <c r="Q428" s="94"/>
      <c r="R428" s="94"/>
      <c r="S428" s="94"/>
      <c r="T428" s="94"/>
      <c r="U428" s="94"/>
      <c r="V428" s="94"/>
      <c r="W428" s="94"/>
      <c r="X428" s="94"/>
      <c r="Y428" s="94"/>
      <c r="Z428" s="94"/>
    </row>
    <row r="429" spans="1:26" ht="18" customHeight="1" x14ac:dyDescent="0.25">
      <c r="A429" s="89"/>
      <c r="B429" s="94"/>
      <c r="C429" s="94"/>
      <c r="D429" s="106"/>
      <c r="E429" s="132"/>
      <c r="F429" s="94"/>
      <c r="G429" s="94"/>
      <c r="H429" s="89"/>
      <c r="I429" s="94"/>
      <c r="J429" s="94"/>
      <c r="K429" s="94"/>
      <c r="L429" s="94"/>
      <c r="M429" s="94"/>
      <c r="N429" s="94"/>
      <c r="O429" s="94"/>
      <c r="P429" s="94"/>
      <c r="Q429" s="94"/>
      <c r="R429" s="94"/>
      <c r="S429" s="94"/>
      <c r="T429" s="94"/>
      <c r="U429" s="94"/>
      <c r="V429" s="94"/>
      <c r="W429" s="94"/>
      <c r="X429" s="94"/>
      <c r="Y429" s="94"/>
      <c r="Z429" s="94"/>
    </row>
    <row r="430" spans="1:26" ht="18" customHeight="1" x14ac:dyDescent="0.25">
      <c r="A430" s="89"/>
      <c r="B430" s="94"/>
      <c r="C430" s="94"/>
      <c r="D430" s="106"/>
      <c r="E430" s="132"/>
      <c r="F430" s="94"/>
      <c r="G430" s="94"/>
      <c r="H430" s="89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</row>
    <row r="431" spans="1:26" ht="18" customHeight="1" x14ac:dyDescent="0.25">
      <c r="A431" s="89"/>
      <c r="B431" s="94"/>
      <c r="C431" s="94"/>
      <c r="D431" s="106"/>
      <c r="E431" s="132"/>
      <c r="F431" s="94"/>
      <c r="G431" s="94"/>
      <c r="H431" s="89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</row>
    <row r="432" spans="1:26" ht="18" customHeight="1" x14ac:dyDescent="0.25">
      <c r="A432" s="89"/>
      <c r="B432" s="94"/>
      <c r="C432" s="94"/>
      <c r="D432" s="106"/>
      <c r="E432" s="132"/>
      <c r="F432" s="94"/>
      <c r="G432" s="94"/>
      <c r="H432" s="89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</row>
    <row r="433" spans="1:26" ht="18" customHeight="1" x14ac:dyDescent="0.25">
      <c r="A433" s="89"/>
      <c r="B433" s="94"/>
      <c r="C433" s="94"/>
      <c r="D433" s="106"/>
      <c r="E433" s="132"/>
      <c r="F433" s="94"/>
      <c r="G433" s="94"/>
      <c r="H433" s="89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</row>
    <row r="434" spans="1:26" ht="18" customHeight="1" x14ac:dyDescent="0.25">
      <c r="A434" s="89"/>
      <c r="B434" s="94"/>
      <c r="C434" s="94"/>
      <c r="D434" s="106"/>
      <c r="E434" s="132"/>
      <c r="F434" s="94"/>
      <c r="G434" s="94"/>
      <c r="H434" s="89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</row>
    <row r="435" spans="1:26" ht="18" customHeight="1" x14ac:dyDescent="0.25">
      <c r="A435" s="89"/>
      <c r="B435" s="94"/>
      <c r="C435" s="94"/>
      <c r="D435" s="106"/>
      <c r="E435" s="132"/>
      <c r="F435" s="94"/>
      <c r="G435" s="94"/>
      <c r="H435" s="89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</row>
    <row r="436" spans="1:26" ht="18" customHeight="1" x14ac:dyDescent="0.25">
      <c r="A436" s="89"/>
      <c r="B436" s="94"/>
      <c r="C436" s="94"/>
      <c r="D436" s="106"/>
      <c r="E436" s="132"/>
      <c r="F436" s="94"/>
      <c r="G436" s="94"/>
      <c r="H436" s="89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</row>
    <row r="437" spans="1:26" ht="18" customHeight="1" x14ac:dyDescent="0.25">
      <c r="A437" s="89"/>
      <c r="B437" s="94"/>
      <c r="C437" s="94"/>
      <c r="D437" s="106"/>
      <c r="E437" s="132"/>
      <c r="F437" s="94"/>
      <c r="G437" s="94"/>
      <c r="H437" s="89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</row>
    <row r="438" spans="1:26" ht="18" customHeight="1" x14ac:dyDescent="0.25">
      <c r="A438" s="89"/>
      <c r="B438" s="94"/>
      <c r="C438" s="94"/>
      <c r="D438" s="106"/>
      <c r="E438" s="132"/>
      <c r="F438" s="94"/>
      <c r="G438" s="94"/>
      <c r="H438" s="89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</row>
    <row r="439" spans="1:26" ht="18" customHeight="1" x14ac:dyDescent="0.25">
      <c r="A439" s="89"/>
      <c r="B439" s="94"/>
      <c r="C439" s="94"/>
      <c r="D439" s="106"/>
      <c r="E439" s="132"/>
      <c r="F439" s="94"/>
      <c r="G439" s="94"/>
      <c r="H439" s="89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</row>
    <row r="440" spans="1:26" ht="18" customHeight="1" x14ac:dyDescent="0.25">
      <c r="A440" s="89"/>
      <c r="B440" s="94"/>
      <c r="C440" s="94"/>
      <c r="D440" s="106"/>
      <c r="E440" s="132"/>
      <c r="F440" s="94"/>
      <c r="G440" s="94"/>
      <c r="H440" s="89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</row>
    <row r="441" spans="1:26" ht="18" customHeight="1" x14ac:dyDescent="0.25">
      <c r="A441" s="89"/>
      <c r="B441" s="94"/>
      <c r="C441" s="94"/>
      <c r="D441" s="106"/>
      <c r="E441" s="132"/>
      <c r="F441" s="94"/>
      <c r="G441" s="94"/>
      <c r="H441" s="89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</row>
    <row r="442" spans="1:26" ht="18" customHeight="1" x14ac:dyDescent="0.25">
      <c r="A442" s="89"/>
      <c r="B442" s="94"/>
      <c r="C442" s="94"/>
      <c r="D442" s="106"/>
      <c r="E442" s="132"/>
      <c r="F442" s="94"/>
      <c r="G442" s="94"/>
      <c r="H442" s="89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</row>
    <row r="443" spans="1:26" ht="18" customHeight="1" x14ac:dyDescent="0.25">
      <c r="A443" s="89"/>
      <c r="B443" s="94"/>
      <c r="C443" s="94"/>
      <c r="D443" s="106"/>
      <c r="E443" s="132"/>
      <c r="F443" s="94"/>
      <c r="G443" s="94"/>
      <c r="H443" s="89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</row>
    <row r="444" spans="1:26" ht="18" customHeight="1" x14ac:dyDescent="0.25">
      <c r="A444" s="89"/>
      <c r="B444" s="94"/>
      <c r="C444" s="94"/>
      <c r="D444" s="106"/>
      <c r="E444" s="132"/>
      <c r="F444" s="94"/>
      <c r="G444" s="94"/>
      <c r="H444" s="89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</row>
    <row r="445" spans="1:26" ht="18" customHeight="1" x14ac:dyDescent="0.25">
      <c r="A445" s="89"/>
      <c r="B445" s="94"/>
      <c r="C445" s="94"/>
      <c r="D445" s="106"/>
      <c r="E445" s="132"/>
      <c r="F445" s="94"/>
      <c r="G445" s="94"/>
      <c r="H445" s="89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4"/>
      <c r="X445" s="94"/>
      <c r="Y445" s="94"/>
      <c r="Z445" s="94"/>
    </row>
    <row r="446" spans="1:26" ht="18" customHeight="1" x14ac:dyDescent="0.25">
      <c r="A446" s="89"/>
      <c r="B446" s="94"/>
      <c r="C446" s="94"/>
      <c r="D446" s="106"/>
      <c r="E446" s="132"/>
      <c r="F446" s="94"/>
      <c r="G446" s="94"/>
      <c r="H446" s="89"/>
      <c r="I446" s="94"/>
      <c r="J446" s="94"/>
      <c r="K446" s="94"/>
      <c r="L446" s="94"/>
      <c r="M446" s="94"/>
      <c r="N446" s="94"/>
      <c r="O446" s="94"/>
      <c r="P446" s="94"/>
      <c r="Q446" s="94"/>
      <c r="R446" s="94"/>
      <c r="S446" s="94"/>
      <c r="T446" s="94"/>
      <c r="U446" s="94"/>
      <c r="V446" s="94"/>
      <c r="W446" s="94"/>
      <c r="X446" s="94"/>
      <c r="Y446" s="94"/>
      <c r="Z446" s="94"/>
    </row>
    <row r="447" spans="1:26" ht="18" customHeight="1" x14ac:dyDescent="0.25">
      <c r="A447" s="89"/>
      <c r="B447" s="94"/>
      <c r="C447" s="94"/>
      <c r="D447" s="106"/>
      <c r="E447" s="132"/>
      <c r="F447" s="94"/>
      <c r="G447" s="94"/>
      <c r="H447" s="89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</row>
    <row r="448" spans="1:26" ht="18" customHeight="1" x14ac:dyDescent="0.25">
      <c r="A448" s="89"/>
      <c r="B448" s="94"/>
      <c r="C448" s="94"/>
      <c r="D448" s="106"/>
      <c r="E448" s="132"/>
      <c r="F448" s="94"/>
      <c r="G448" s="94"/>
      <c r="H448" s="89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</row>
    <row r="449" spans="1:26" ht="18" customHeight="1" x14ac:dyDescent="0.25">
      <c r="A449" s="89"/>
      <c r="B449" s="94"/>
      <c r="C449" s="94"/>
      <c r="D449" s="106"/>
      <c r="E449" s="132"/>
      <c r="F449" s="94"/>
      <c r="G449" s="94"/>
      <c r="H449" s="89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</row>
    <row r="450" spans="1:26" ht="18" customHeight="1" x14ac:dyDescent="0.25">
      <c r="A450" s="89"/>
      <c r="B450" s="94"/>
      <c r="C450" s="94"/>
      <c r="D450" s="106"/>
      <c r="E450" s="132"/>
      <c r="F450" s="94"/>
      <c r="G450" s="94"/>
      <c r="H450" s="89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</row>
    <row r="451" spans="1:26" ht="18" customHeight="1" x14ac:dyDescent="0.25">
      <c r="A451" s="89"/>
      <c r="B451" s="94"/>
      <c r="C451" s="94"/>
      <c r="D451" s="106"/>
      <c r="E451" s="132"/>
      <c r="F451" s="94"/>
      <c r="G451" s="94"/>
      <c r="H451" s="89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</row>
    <row r="452" spans="1:26" ht="18" customHeight="1" x14ac:dyDescent="0.25">
      <c r="A452" s="89"/>
      <c r="B452" s="94"/>
      <c r="C452" s="94"/>
      <c r="D452" s="106"/>
      <c r="E452" s="132"/>
      <c r="F452" s="94"/>
      <c r="G452" s="94"/>
      <c r="H452" s="89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</row>
    <row r="453" spans="1:26" ht="18" customHeight="1" x14ac:dyDescent="0.25">
      <c r="A453" s="89"/>
      <c r="B453" s="94"/>
      <c r="C453" s="94"/>
      <c r="D453" s="106"/>
      <c r="E453" s="132"/>
      <c r="F453" s="94"/>
      <c r="G453" s="94"/>
      <c r="H453" s="89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</row>
    <row r="454" spans="1:26" ht="18" customHeight="1" x14ac:dyDescent="0.25">
      <c r="A454" s="89"/>
      <c r="B454" s="94"/>
      <c r="C454" s="94"/>
      <c r="D454" s="106"/>
      <c r="E454" s="132"/>
      <c r="F454" s="94"/>
      <c r="G454" s="94"/>
      <c r="H454" s="89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</row>
    <row r="455" spans="1:26" ht="18" customHeight="1" x14ac:dyDescent="0.25">
      <c r="A455" s="89"/>
      <c r="B455" s="94"/>
      <c r="C455" s="94"/>
      <c r="D455" s="106"/>
      <c r="E455" s="132"/>
      <c r="F455" s="94"/>
      <c r="G455" s="94"/>
      <c r="H455" s="89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</row>
    <row r="456" spans="1:26" ht="18" customHeight="1" x14ac:dyDescent="0.25">
      <c r="A456" s="89"/>
      <c r="B456" s="94"/>
      <c r="C456" s="94"/>
      <c r="D456" s="106"/>
      <c r="E456" s="132"/>
      <c r="F456" s="94"/>
      <c r="G456" s="94"/>
      <c r="H456" s="89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</row>
    <row r="457" spans="1:26" ht="18" customHeight="1" x14ac:dyDescent="0.25">
      <c r="A457" s="89"/>
      <c r="B457" s="94"/>
      <c r="C457" s="94"/>
      <c r="D457" s="106"/>
      <c r="E457" s="132"/>
      <c r="F457" s="94"/>
      <c r="G457" s="94"/>
      <c r="H457" s="89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</row>
    <row r="458" spans="1:26" ht="18" customHeight="1" x14ac:dyDescent="0.25">
      <c r="A458" s="89"/>
      <c r="B458" s="94"/>
      <c r="C458" s="94"/>
      <c r="D458" s="106"/>
      <c r="E458" s="132"/>
      <c r="F458" s="94"/>
      <c r="G458" s="94"/>
      <c r="H458" s="89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</row>
    <row r="459" spans="1:26" ht="18" customHeight="1" x14ac:dyDescent="0.25">
      <c r="A459" s="89"/>
      <c r="B459" s="94"/>
      <c r="C459" s="94"/>
      <c r="D459" s="106"/>
      <c r="E459" s="132"/>
      <c r="F459" s="94"/>
      <c r="G459" s="94"/>
      <c r="H459" s="89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</row>
    <row r="460" spans="1:26" ht="18" customHeight="1" x14ac:dyDescent="0.25">
      <c r="A460" s="89"/>
      <c r="B460" s="94"/>
      <c r="C460" s="94"/>
      <c r="D460" s="106"/>
      <c r="E460" s="132"/>
      <c r="F460" s="94"/>
      <c r="G460" s="94"/>
      <c r="H460" s="89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</row>
    <row r="461" spans="1:26" ht="18" customHeight="1" x14ac:dyDescent="0.25">
      <c r="A461" s="89"/>
      <c r="B461" s="94"/>
      <c r="C461" s="94"/>
      <c r="D461" s="106"/>
      <c r="E461" s="132"/>
      <c r="F461" s="94"/>
      <c r="G461" s="94"/>
      <c r="H461" s="89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</row>
    <row r="462" spans="1:26" ht="18" customHeight="1" x14ac:dyDescent="0.25">
      <c r="A462" s="89"/>
      <c r="B462" s="94"/>
      <c r="C462" s="94"/>
      <c r="D462" s="106"/>
      <c r="E462" s="132"/>
      <c r="F462" s="94"/>
      <c r="G462" s="94"/>
      <c r="H462" s="89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</row>
    <row r="463" spans="1:26" ht="18" customHeight="1" x14ac:dyDescent="0.25">
      <c r="A463" s="89"/>
      <c r="B463" s="94"/>
      <c r="C463" s="94"/>
      <c r="D463" s="106"/>
      <c r="E463" s="132"/>
      <c r="F463" s="94"/>
      <c r="G463" s="94"/>
      <c r="H463" s="89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</row>
    <row r="464" spans="1:26" ht="18" customHeight="1" x14ac:dyDescent="0.25">
      <c r="A464" s="89"/>
      <c r="B464" s="94"/>
      <c r="C464" s="94"/>
      <c r="D464" s="106"/>
      <c r="E464" s="132"/>
      <c r="F464" s="94"/>
      <c r="G464" s="94"/>
      <c r="H464" s="89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</row>
    <row r="465" spans="1:26" ht="18" customHeight="1" x14ac:dyDescent="0.25">
      <c r="A465" s="89"/>
      <c r="B465" s="94"/>
      <c r="C465" s="94"/>
      <c r="D465" s="106"/>
      <c r="E465" s="132"/>
      <c r="F465" s="94"/>
      <c r="G465" s="94"/>
      <c r="H465" s="89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</row>
    <row r="466" spans="1:26" ht="18" customHeight="1" x14ac:dyDescent="0.25">
      <c r="A466" s="89"/>
      <c r="B466" s="94"/>
      <c r="C466" s="94"/>
      <c r="D466" s="106"/>
      <c r="E466" s="132"/>
      <c r="F466" s="94"/>
      <c r="G466" s="94"/>
      <c r="H466" s="89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</row>
    <row r="467" spans="1:26" ht="18" customHeight="1" x14ac:dyDescent="0.25">
      <c r="A467" s="89"/>
      <c r="B467" s="94"/>
      <c r="C467" s="94"/>
      <c r="D467" s="106"/>
      <c r="E467" s="132"/>
      <c r="F467" s="94"/>
      <c r="G467" s="94"/>
      <c r="H467" s="89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</row>
    <row r="468" spans="1:26" ht="18" customHeight="1" x14ac:dyDescent="0.25">
      <c r="A468" s="89"/>
      <c r="B468" s="94"/>
      <c r="C468" s="94"/>
      <c r="D468" s="106"/>
      <c r="E468" s="132"/>
      <c r="F468" s="94"/>
      <c r="G468" s="94"/>
      <c r="H468" s="89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</row>
    <row r="469" spans="1:26" ht="18" customHeight="1" x14ac:dyDescent="0.25">
      <c r="A469" s="89"/>
      <c r="B469" s="94"/>
      <c r="C469" s="94"/>
      <c r="D469" s="106"/>
      <c r="E469" s="132"/>
      <c r="F469" s="94"/>
      <c r="G469" s="94"/>
      <c r="H469" s="89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</row>
    <row r="470" spans="1:26" ht="18" customHeight="1" x14ac:dyDescent="0.25">
      <c r="A470" s="89"/>
      <c r="B470" s="94"/>
      <c r="C470" s="94"/>
      <c r="D470" s="106"/>
      <c r="E470" s="132"/>
      <c r="F470" s="94"/>
      <c r="G470" s="94"/>
      <c r="H470" s="89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</row>
    <row r="471" spans="1:26" ht="18" customHeight="1" x14ac:dyDescent="0.25">
      <c r="A471" s="89"/>
      <c r="B471" s="94"/>
      <c r="C471" s="94"/>
      <c r="D471" s="106"/>
      <c r="E471" s="132"/>
      <c r="F471" s="94"/>
      <c r="G471" s="94"/>
      <c r="H471" s="89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</row>
    <row r="472" spans="1:26" ht="18" customHeight="1" x14ac:dyDescent="0.25">
      <c r="A472" s="89"/>
      <c r="B472" s="94"/>
      <c r="C472" s="94"/>
      <c r="D472" s="106"/>
      <c r="E472" s="132"/>
      <c r="F472" s="94"/>
      <c r="G472" s="94"/>
      <c r="H472" s="89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</row>
    <row r="473" spans="1:26" ht="18" customHeight="1" x14ac:dyDescent="0.25">
      <c r="A473" s="89"/>
      <c r="B473" s="94"/>
      <c r="C473" s="94"/>
      <c r="D473" s="106"/>
      <c r="E473" s="132"/>
      <c r="F473" s="94"/>
      <c r="G473" s="94"/>
      <c r="H473" s="89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</row>
    <row r="474" spans="1:26" ht="18" customHeight="1" x14ac:dyDescent="0.25">
      <c r="A474" s="89"/>
      <c r="B474" s="94"/>
      <c r="C474" s="94"/>
      <c r="D474" s="106"/>
      <c r="E474" s="132"/>
      <c r="F474" s="94"/>
      <c r="G474" s="94"/>
      <c r="H474" s="89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</row>
    <row r="475" spans="1:26" ht="18" customHeight="1" x14ac:dyDescent="0.25">
      <c r="A475" s="89"/>
      <c r="B475" s="94"/>
      <c r="C475" s="94"/>
      <c r="D475" s="106"/>
      <c r="E475" s="132"/>
      <c r="F475" s="94"/>
      <c r="G475" s="94"/>
      <c r="H475" s="89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</row>
    <row r="476" spans="1:26" ht="18" customHeight="1" x14ac:dyDescent="0.25">
      <c r="A476" s="89"/>
      <c r="B476" s="94"/>
      <c r="C476" s="94"/>
      <c r="D476" s="106"/>
      <c r="E476" s="132"/>
      <c r="F476" s="94"/>
      <c r="G476" s="94"/>
      <c r="H476" s="89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</row>
    <row r="477" spans="1:26" ht="18" customHeight="1" x14ac:dyDescent="0.25">
      <c r="A477" s="89"/>
      <c r="B477" s="94"/>
      <c r="C477" s="94"/>
      <c r="D477" s="106"/>
      <c r="E477" s="132"/>
      <c r="F477" s="94"/>
      <c r="G477" s="94"/>
      <c r="H477" s="89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</row>
    <row r="478" spans="1:26" ht="18" customHeight="1" x14ac:dyDescent="0.25">
      <c r="A478" s="89"/>
      <c r="B478" s="94"/>
      <c r="C478" s="94"/>
      <c r="D478" s="106"/>
      <c r="E478" s="132"/>
      <c r="F478" s="94"/>
      <c r="G478" s="94"/>
      <c r="H478" s="89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</row>
    <row r="479" spans="1:26" ht="18" customHeight="1" x14ac:dyDescent="0.25">
      <c r="A479" s="89"/>
      <c r="B479" s="94"/>
      <c r="C479" s="94"/>
      <c r="D479" s="106"/>
      <c r="E479" s="132"/>
      <c r="F479" s="94"/>
      <c r="G479" s="94"/>
      <c r="H479" s="89"/>
      <c r="I479" s="94"/>
      <c r="J479" s="94"/>
      <c r="K479" s="94"/>
      <c r="L479" s="94"/>
      <c r="M479" s="94"/>
      <c r="N479" s="94"/>
      <c r="O479" s="94"/>
      <c r="P479" s="94"/>
      <c r="Q479" s="94"/>
      <c r="R479" s="94"/>
      <c r="S479" s="94"/>
      <c r="T479" s="94"/>
      <c r="U479" s="94"/>
      <c r="V479" s="94"/>
      <c r="W479" s="94"/>
      <c r="X479" s="94"/>
      <c r="Y479" s="94"/>
      <c r="Z479" s="94"/>
    </row>
    <row r="480" spans="1:26" ht="18" customHeight="1" x14ac:dyDescent="0.25">
      <c r="A480" s="89"/>
      <c r="B480" s="94"/>
      <c r="C480" s="94"/>
      <c r="D480" s="106"/>
      <c r="E480" s="132"/>
      <c r="F480" s="94"/>
      <c r="G480" s="94"/>
      <c r="H480" s="89"/>
      <c r="I480" s="94"/>
      <c r="J480" s="94"/>
      <c r="K480" s="94"/>
      <c r="L480" s="94"/>
      <c r="M480" s="94"/>
      <c r="N480" s="94"/>
      <c r="O480" s="94"/>
      <c r="P480" s="94"/>
      <c r="Q480" s="94"/>
      <c r="R480" s="94"/>
      <c r="S480" s="94"/>
      <c r="T480" s="94"/>
      <c r="U480" s="94"/>
      <c r="V480" s="94"/>
      <c r="W480" s="94"/>
      <c r="X480" s="94"/>
      <c r="Y480" s="94"/>
      <c r="Z480" s="94"/>
    </row>
    <row r="481" spans="1:26" ht="18" customHeight="1" x14ac:dyDescent="0.25">
      <c r="A481" s="89"/>
      <c r="B481" s="94"/>
      <c r="C481" s="94"/>
      <c r="D481" s="106"/>
      <c r="E481" s="132"/>
      <c r="F481" s="94"/>
      <c r="G481" s="94"/>
      <c r="H481" s="89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</row>
    <row r="482" spans="1:26" ht="18" customHeight="1" x14ac:dyDescent="0.25">
      <c r="A482" s="89"/>
      <c r="B482" s="94"/>
      <c r="C482" s="94"/>
      <c r="D482" s="106"/>
      <c r="E482" s="132"/>
      <c r="F482" s="94"/>
      <c r="G482" s="94"/>
      <c r="H482" s="89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</row>
    <row r="483" spans="1:26" ht="18" customHeight="1" x14ac:dyDescent="0.25">
      <c r="A483" s="89"/>
      <c r="B483" s="94"/>
      <c r="C483" s="94"/>
      <c r="D483" s="106"/>
      <c r="E483" s="132"/>
      <c r="F483" s="94"/>
      <c r="G483" s="94"/>
      <c r="H483" s="89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</row>
    <row r="484" spans="1:26" ht="18" customHeight="1" x14ac:dyDescent="0.25">
      <c r="A484" s="89"/>
      <c r="B484" s="94"/>
      <c r="C484" s="94"/>
      <c r="D484" s="106"/>
      <c r="E484" s="132"/>
      <c r="F484" s="94"/>
      <c r="G484" s="94"/>
      <c r="H484" s="89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</row>
    <row r="485" spans="1:26" ht="18" customHeight="1" x14ac:dyDescent="0.25">
      <c r="A485" s="89"/>
      <c r="B485" s="94"/>
      <c r="C485" s="94"/>
      <c r="D485" s="106"/>
      <c r="E485" s="132"/>
      <c r="F485" s="94"/>
      <c r="G485" s="94"/>
      <c r="H485" s="89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</row>
    <row r="486" spans="1:26" ht="18" customHeight="1" x14ac:dyDescent="0.25">
      <c r="A486" s="89"/>
      <c r="B486" s="94"/>
      <c r="C486" s="94"/>
      <c r="D486" s="106"/>
      <c r="E486" s="132"/>
      <c r="F486" s="94"/>
      <c r="G486" s="94"/>
      <c r="H486" s="89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</row>
    <row r="487" spans="1:26" ht="18" customHeight="1" x14ac:dyDescent="0.25">
      <c r="A487" s="89"/>
      <c r="B487" s="94"/>
      <c r="C487" s="94"/>
      <c r="D487" s="106"/>
      <c r="E487" s="132"/>
      <c r="F487" s="94"/>
      <c r="G487" s="94"/>
      <c r="H487" s="89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</row>
    <row r="488" spans="1:26" ht="18" customHeight="1" x14ac:dyDescent="0.25">
      <c r="A488" s="89"/>
      <c r="B488" s="94"/>
      <c r="C488" s="94"/>
      <c r="D488" s="106"/>
      <c r="E488" s="132"/>
      <c r="F488" s="94"/>
      <c r="G488" s="94"/>
      <c r="H488" s="89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</row>
    <row r="489" spans="1:26" ht="18" customHeight="1" x14ac:dyDescent="0.25">
      <c r="A489" s="89"/>
      <c r="B489" s="94"/>
      <c r="C489" s="94"/>
      <c r="D489" s="106"/>
      <c r="E489" s="132"/>
      <c r="F489" s="94"/>
      <c r="G489" s="94"/>
      <c r="H489" s="89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</row>
    <row r="490" spans="1:26" ht="18" customHeight="1" x14ac:dyDescent="0.25">
      <c r="A490" s="89"/>
      <c r="B490" s="94"/>
      <c r="C490" s="94"/>
      <c r="D490" s="106"/>
      <c r="E490" s="132"/>
      <c r="F490" s="94"/>
      <c r="G490" s="94"/>
      <c r="H490" s="89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</row>
    <row r="491" spans="1:26" ht="18" customHeight="1" x14ac:dyDescent="0.25">
      <c r="A491" s="89"/>
      <c r="B491" s="94"/>
      <c r="C491" s="94"/>
      <c r="D491" s="106"/>
      <c r="E491" s="132"/>
      <c r="F491" s="94"/>
      <c r="G491" s="94"/>
      <c r="H491" s="89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</row>
    <row r="492" spans="1:26" ht="18" customHeight="1" x14ac:dyDescent="0.25">
      <c r="A492" s="89"/>
      <c r="B492" s="94"/>
      <c r="C492" s="94"/>
      <c r="D492" s="106"/>
      <c r="E492" s="132"/>
      <c r="F492" s="94"/>
      <c r="G492" s="94"/>
      <c r="H492" s="89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</row>
    <row r="493" spans="1:26" ht="18" customHeight="1" x14ac:dyDescent="0.25">
      <c r="A493" s="89"/>
      <c r="B493" s="94"/>
      <c r="C493" s="94"/>
      <c r="D493" s="106"/>
      <c r="E493" s="132"/>
      <c r="F493" s="94"/>
      <c r="G493" s="94"/>
      <c r="H493" s="89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</row>
    <row r="494" spans="1:26" ht="18" customHeight="1" x14ac:dyDescent="0.25">
      <c r="A494" s="89"/>
      <c r="B494" s="94"/>
      <c r="C494" s="94"/>
      <c r="D494" s="106"/>
      <c r="E494" s="132"/>
      <c r="F494" s="94"/>
      <c r="G494" s="94"/>
      <c r="H494" s="89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</row>
    <row r="495" spans="1:26" ht="18" customHeight="1" x14ac:dyDescent="0.25">
      <c r="A495" s="89"/>
      <c r="B495" s="94"/>
      <c r="C495" s="94"/>
      <c r="D495" s="106"/>
      <c r="E495" s="132"/>
      <c r="F495" s="94"/>
      <c r="G495" s="94"/>
      <c r="H495" s="89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</row>
    <row r="496" spans="1:26" ht="18" customHeight="1" x14ac:dyDescent="0.25">
      <c r="A496" s="89"/>
      <c r="B496" s="94"/>
      <c r="C496" s="94"/>
      <c r="D496" s="106"/>
      <c r="E496" s="132"/>
      <c r="F496" s="94"/>
      <c r="G496" s="94"/>
      <c r="H496" s="89"/>
      <c r="I496" s="94"/>
      <c r="J496" s="94"/>
      <c r="K496" s="94"/>
      <c r="L496" s="94"/>
      <c r="M496" s="94"/>
      <c r="N496" s="94"/>
      <c r="O496" s="94"/>
      <c r="P496" s="94"/>
      <c r="Q496" s="94"/>
      <c r="R496" s="94"/>
      <c r="S496" s="94"/>
      <c r="T496" s="94"/>
      <c r="U496" s="94"/>
      <c r="V496" s="94"/>
      <c r="W496" s="94"/>
      <c r="X496" s="94"/>
      <c r="Y496" s="94"/>
      <c r="Z496" s="94"/>
    </row>
    <row r="497" spans="1:26" ht="18" customHeight="1" x14ac:dyDescent="0.25">
      <c r="A497" s="89"/>
      <c r="B497" s="94"/>
      <c r="C497" s="94"/>
      <c r="D497" s="106"/>
      <c r="E497" s="132"/>
      <c r="F497" s="94"/>
      <c r="G497" s="94"/>
      <c r="H497" s="89"/>
      <c r="I497" s="94"/>
      <c r="J497" s="94"/>
      <c r="K497" s="94"/>
      <c r="L497" s="94"/>
      <c r="M497" s="94"/>
      <c r="N497" s="94"/>
      <c r="O497" s="94"/>
      <c r="P497" s="94"/>
      <c r="Q497" s="94"/>
      <c r="R497" s="94"/>
      <c r="S497" s="94"/>
      <c r="T497" s="94"/>
      <c r="U497" s="94"/>
      <c r="V497" s="94"/>
      <c r="W497" s="94"/>
      <c r="X497" s="94"/>
      <c r="Y497" s="94"/>
      <c r="Z497" s="94"/>
    </row>
    <row r="498" spans="1:26" ht="18" customHeight="1" x14ac:dyDescent="0.25">
      <c r="A498" s="89"/>
      <c r="B498" s="94"/>
      <c r="C498" s="94"/>
      <c r="D498" s="106"/>
      <c r="E498" s="132"/>
      <c r="F498" s="94"/>
      <c r="G498" s="94"/>
      <c r="H498" s="89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</row>
    <row r="499" spans="1:26" ht="18" customHeight="1" x14ac:dyDescent="0.25">
      <c r="A499" s="89"/>
      <c r="B499" s="94"/>
      <c r="C499" s="94"/>
      <c r="D499" s="106"/>
      <c r="E499" s="132"/>
      <c r="F499" s="94"/>
      <c r="G499" s="94"/>
      <c r="H499" s="89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</row>
    <row r="500" spans="1:26" ht="18" customHeight="1" x14ac:dyDescent="0.25">
      <c r="A500" s="89"/>
      <c r="B500" s="94"/>
      <c r="C500" s="94"/>
      <c r="D500" s="106"/>
      <c r="E500" s="132"/>
      <c r="F500" s="94"/>
      <c r="G500" s="94"/>
      <c r="H500" s="89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</row>
    <row r="501" spans="1:26" ht="18" customHeight="1" x14ac:dyDescent="0.25">
      <c r="A501" s="89"/>
      <c r="B501" s="94"/>
      <c r="C501" s="94"/>
      <c r="D501" s="106"/>
      <c r="E501" s="132"/>
      <c r="F501" s="94"/>
      <c r="G501" s="94"/>
      <c r="H501" s="89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</row>
    <row r="502" spans="1:26" ht="18" customHeight="1" x14ac:dyDescent="0.25">
      <c r="A502" s="89"/>
      <c r="B502" s="94"/>
      <c r="C502" s="94"/>
      <c r="D502" s="106"/>
      <c r="E502" s="132"/>
      <c r="F502" s="94"/>
      <c r="G502" s="94"/>
      <c r="H502" s="89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</row>
    <row r="503" spans="1:26" ht="18" customHeight="1" x14ac:dyDescent="0.25">
      <c r="A503" s="89"/>
      <c r="B503" s="94"/>
      <c r="C503" s="94"/>
      <c r="D503" s="106"/>
      <c r="E503" s="132"/>
      <c r="F503" s="94"/>
      <c r="G503" s="94"/>
      <c r="H503" s="89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</row>
    <row r="504" spans="1:26" ht="18" customHeight="1" x14ac:dyDescent="0.25">
      <c r="A504" s="89"/>
      <c r="B504" s="94"/>
      <c r="C504" s="94"/>
      <c r="D504" s="106"/>
      <c r="E504" s="132"/>
      <c r="F504" s="94"/>
      <c r="G504" s="94"/>
      <c r="H504" s="89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</row>
    <row r="505" spans="1:26" ht="18" customHeight="1" x14ac:dyDescent="0.25">
      <c r="A505" s="89"/>
      <c r="B505" s="94"/>
      <c r="C505" s="94"/>
      <c r="D505" s="106"/>
      <c r="E505" s="132"/>
      <c r="F505" s="94"/>
      <c r="G505" s="94"/>
      <c r="H505" s="89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</row>
    <row r="506" spans="1:26" ht="18" customHeight="1" x14ac:dyDescent="0.25">
      <c r="A506" s="89"/>
      <c r="B506" s="94"/>
      <c r="C506" s="94"/>
      <c r="D506" s="106"/>
      <c r="E506" s="132"/>
      <c r="F506" s="94"/>
      <c r="G506" s="94"/>
      <c r="H506" s="89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</row>
    <row r="507" spans="1:26" ht="18" customHeight="1" x14ac:dyDescent="0.25">
      <c r="A507" s="89"/>
      <c r="B507" s="94"/>
      <c r="C507" s="94"/>
      <c r="D507" s="106"/>
      <c r="E507" s="132"/>
      <c r="F507" s="94"/>
      <c r="G507" s="94"/>
      <c r="H507" s="89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</row>
    <row r="508" spans="1:26" ht="18" customHeight="1" x14ac:dyDescent="0.25">
      <c r="A508" s="89"/>
      <c r="B508" s="94"/>
      <c r="C508" s="94"/>
      <c r="D508" s="106"/>
      <c r="E508" s="132"/>
      <c r="F508" s="94"/>
      <c r="G508" s="94"/>
      <c r="H508" s="89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</row>
    <row r="509" spans="1:26" ht="18" customHeight="1" x14ac:dyDescent="0.25">
      <c r="A509" s="89"/>
      <c r="B509" s="94"/>
      <c r="C509" s="94"/>
      <c r="D509" s="106"/>
      <c r="E509" s="132"/>
      <c r="F509" s="94"/>
      <c r="G509" s="94"/>
      <c r="H509" s="89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</row>
    <row r="510" spans="1:26" ht="18" customHeight="1" x14ac:dyDescent="0.25">
      <c r="A510" s="89"/>
      <c r="B510" s="94"/>
      <c r="C510" s="94"/>
      <c r="D510" s="106"/>
      <c r="E510" s="132"/>
      <c r="F510" s="94"/>
      <c r="G510" s="94"/>
      <c r="H510" s="89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</row>
    <row r="511" spans="1:26" ht="18" customHeight="1" x14ac:dyDescent="0.25">
      <c r="A511" s="89"/>
      <c r="B511" s="94"/>
      <c r="C511" s="94"/>
      <c r="D511" s="106"/>
      <c r="E511" s="132"/>
      <c r="F511" s="94"/>
      <c r="G511" s="94"/>
      <c r="H511" s="89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</row>
    <row r="512" spans="1:26" ht="18" customHeight="1" x14ac:dyDescent="0.25">
      <c r="A512" s="89"/>
      <c r="B512" s="94"/>
      <c r="C512" s="94"/>
      <c r="D512" s="106"/>
      <c r="E512" s="132"/>
      <c r="F512" s="94"/>
      <c r="G512" s="94"/>
      <c r="H512" s="89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</row>
    <row r="513" spans="1:26" ht="18" customHeight="1" x14ac:dyDescent="0.25">
      <c r="A513" s="89"/>
      <c r="B513" s="94"/>
      <c r="C513" s="94"/>
      <c r="D513" s="106"/>
      <c r="E513" s="132"/>
      <c r="F513" s="94"/>
      <c r="G513" s="94"/>
      <c r="H513" s="89"/>
      <c r="I513" s="94"/>
      <c r="J513" s="94"/>
      <c r="K513" s="94"/>
      <c r="L513" s="94"/>
      <c r="M513" s="94"/>
      <c r="N513" s="94"/>
      <c r="O513" s="94"/>
      <c r="P513" s="94"/>
      <c r="Q513" s="94"/>
      <c r="R513" s="94"/>
      <c r="S513" s="94"/>
      <c r="T513" s="94"/>
      <c r="U513" s="94"/>
      <c r="V513" s="94"/>
      <c r="W513" s="94"/>
      <c r="X513" s="94"/>
      <c r="Y513" s="94"/>
      <c r="Z513" s="94"/>
    </row>
    <row r="514" spans="1:26" ht="18" customHeight="1" x14ac:dyDescent="0.25">
      <c r="A514" s="89"/>
      <c r="B514" s="94"/>
      <c r="C514" s="94"/>
      <c r="D514" s="106"/>
      <c r="E514" s="132"/>
      <c r="F514" s="94"/>
      <c r="G514" s="94"/>
      <c r="H514" s="89"/>
      <c r="I514" s="94"/>
      <c r="J514" s="94"/>
      <c r="K514" s="94"/>
      <c r="L514" s="94"/>
      <c r="M514" s="94"/>
      <c r="N514" s="94"/>
      <c r="O514" s="94"/>
      <c r="P514" s="94"/>
      <c r="Q514" s="94"/>
      <c r="R514" s="94"/>
      <c r="S514" s="94"/>
      <c r="T514" s="94"/>
      <c r="U514" s="94"/>
      <c r="V514" s="94"/>
      <c r="W514" s="94"/>
      <c r="X514" s="94"/>
      <c r="Y514" s="94"/>
      <c r="Z514" s="94"/>
    </row>
    <row r="515" spans="1:26" ht="18" customHeight="1" x14ac:dyDescent="0.25">
      <c r="A515" s="89"/>
      <c r="B515" s="94"/>
      <c r="C515" s="94"/>
      <c r="D515" s="106"/>
      <c r="E515" s="132"/>
      <c r="F515" s="94"/>
      <c r="G515" s="94"/>
      <c r="H515" s="89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</row>
    <row r="516" spans="1:26" ht="18" customHeight="1" x14ac:dyDescent="0.25">
      <c r="A516" s="89"/>
      <c r="B516" s="94"/>
      <c r="C516" s="94"/>
      <c r="D516" s="106"/>
      <c r="E516" s="132"/>
      <c r="F516" s="94"/>
      <c r="G516" s="94"/>
      <c r="H516" s="89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</row>
    <row r="517" spans="1:26" ht="18" customHeight="1" x14ac:dyDescent="0.25">
      <c r="A517" s="89"/>
      <c r="B517" s="94"/>
      <c r="C517" s="94"/>
      <c r="D517" s="106"/>
      <c r="E517" s="132"/>
      <c r="F517" s="94"/>
      <c r="G517" s="94"/>
      <c r="H517" s="89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</row>
    <row r="518" spans="1:26" ht="18" customHeight="1" x14ac:dyDescent="0.25">
      <c r="A518" s="89"/>
      <c r="B518" s="94"/>
      <c r="C518" s="94"/>
      <c r="D518" s="106"/>
      <c r="E518" s="132"/>
      <c r="F518" s="94"/>
      <c r="G518" s="94"/>
      <c r="H518" s="89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</row>
    <row r="519" spans="1:26" ht="18" customHeight="1" x14ac:dyDescent="0.25">
      <c r="A519" s="89"/>
      <c r="B519" s="94"/>
      <c r="C519" s="94"/>
      <c r="D519" s="106"/>
      <c r="E519" s="132"/>
      <c r="F519" s="94"/>
      <c r="G519" s="94"/>
      <c r="H519" s="89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</row>
    <row r="520" spans="1:26" ht="18" customHeight="1" x14ac:dyDescent="0.25">
      <c r="A520" s="89"/>
      <c r="B520" s="94"/>
      <c r="C520" s="94"/>
      <c r="D520" s="106"/>
      <c r="E520" s="132"/>
      <c r="F520" s="94"/>
      <c r="G520" s="94"/>
      <c r="H520" s="89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</row>
    <row r="521" spans="1:26" ht="18" customHeight="1" x14ac:dyDescent="0.25">
      <c r="A521" s="89"/>
      <c r="B521" s="94"/>
      <c r="C521" s="94"/>
      <c r="D521" s="106"/>
      <c r="E521" s="132"/>
      <c r="F521" s="94"/>
      <c r="G521" s="94"/>
      <c r="H521" s="89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</row>
    <row r="522" spans="1:26" ht="18" customHeight="1" x14ac:dyDescent="0.25">
      <c r="A522" s="89"/>
      <c r="B522" s="94"/>
      <c r="C522" s="94"/>
      <c r="D522" s="106"/>
      <c r="E522" s="132"/>
      <c r="F522" s="94"/>
      <c r="G522" s="94"/>
      <c r="H522" s="89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</row>
    <row r="523" spans="1:26" ht="18" customHeight="1" x14ac:dyDescent="0.25">
      <c r="A523" s="89"/>
      <c r="B523" s="94"/>
      <c r="C523" s="94"/>
      <c r="D523" s="106"/>
      <c r="E523" s="132"/>
      <c r="F523" s="94"/>
      <c r="G523" s="94"/>
      <c r="H523" s="89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</row>
    <row r="524" spans="1:26" ht="18" customHeight="1" x14ac:dyDescent="0.25">
      <c r="A524" s="89"/>
      <c r="B524" s="94"/>
      <c r="C524" s="94"/>
      <c r="D524" s="106"/>
      <c r="E524" s="132"/>
      <c r="F524" s="94"/>
      <c r="G524" s="94"/>
      <c r="H524" s="89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</row>
    <row r="525" spans="1:26" ht="18" customHeight="1" x14ac:dyDescent="0.25">
      <c r="A525" s="89"/>
      <c r="B525" s="94"/>
      <c r="C525" s="94"/>
      <c r="D525" s="106"/>
      <c r="E525" s="132"/>
      <c r="F525" s="94"/>
      <c r="G525" s="94"/>
      <c r="H525" s="89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</row>
    <row r="526" spans="1:26" ht="18" customHeight="1" x14ac:dyDescent="0.25">
      <c r="A526" s="89"/>
      <c r="B526" s="94"/>
      <c r="C526" s="94"/>
      <c r="D526" s="106"/>
      <c r="E526" s="132"/>
      <c r="F526" s="94"/>
      <c r="G526" s="94"/>
      <c r="H526" s="89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</row>
    <row r="527" spans="1:26" ht="18" customHeight="1" x14ac:dyDescent="0.25">
      <c r="A527" s="89"/>
      <c r="B527" s="94"/>
      <c r="C527" s="94"/>
      <c r="D527" s="106"/>
      <c r="E527" s="132"/>
      <c r="F527" s="94"/>
      <c r="G527" s="94"/>
      <c r="H527" s="89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</row>
    <row r="528" spans="1:26" ht="18" customHeight="1" x14ac:dyDescent="0.25">
      <c r="A528" s="89"/>
      <c r="B528" s="94"/>
      <c r="C528" s="94"/>
      <c r="D528" s="106"/>
      <c r="E528" s="132"/>
      <c r="F528" s="94"/>
      <c r="G528" s="94"/>
      <c r="H528" s="89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</row>
    <row r="529" spans="1:26" ht="18" customHeight="1" x14ac:dyDescent="0.25">
      <c r="A529" s="89"/>
      <c r="B529" s="94"/>
      <c r="C529" s="94"/>
      <c r="D529" s="106"/>
      <c r="E529" s="132"/>
      <c r="F529" s="94"/>
      <c r="G529" s="94"/>
      <c r="H529" s="89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</row>
    <row r="530" spans="1:26" ht="18" customHeight="1" x14ac:dyDescent="0.25">
      <c r="A530" s="89"/>
      <c r="B530" s="94"/>
      <c r="C530" s="94"/>
      <c r="D530" s="106"/>
      <c r="E530" s="132"/>
      <c r="F530" s="94"/>
      <c r="G530" s="94"/>
      <c r="H530" s="89"/>
      <c r="I530" s="94"/>
      <c r="J530" s="94"/>
      <c r="K530" s="94"/>
      <c r="L530" s="94"/>
      <c r="M530" s="94"/>
      <c r="N530" s="94"/>
      <c r="O530" s="94"/>
      <c r="P530" s="94"/>
      <c r="Q530" s="94"/>
      <c r="R530" s="94"/>
      <c r="S530" s="94"/>
      <c r="T530" s="94"/>
      <c r="U530" s="94"/>
      <c r="V530" s="94"/>
      <c r="W530" s="94"/>
      <c r="X530" s="94"/>
      <c r="Y530" s="94"/>
      <c r="Z530" s="94"/>
    </row>
    <row r="531" spans="1:26" ht="18" customHeight="1" x14ac:dyDescent="0.25">
      <c r="A531" s="89"/>
      <c r="B531" s="94"/>
      <c r="C531" s="94"/>
      <c r="D531" s="106"/>
      <c r="E531" s="132"/>
      <c r="F531" s="94"/>
      <c r="G531" s="94"/>
      <c r="H531" s="89"/>
      <c r="I531" s="94"/>
      <c r="J531" s="94"/>
      <c r="K531" s="94"/>
      <c r="L531" s="94"/>
      <c r="M531" s="94"/>
      <c r="N531" s="94"/>
      <c r="O531" s="94"/>
      <c r="P531" s="94"/>
      <c r="Q531" s="94"/>
      <c r="R531" s="94"/>
      <c r="S531" s="94"/>
      <c r="T531" s="94"/>
      <c r="U531" s="94"/>
      <c r="V531" s="94"/>
      <c r="W531" s="94"/>
      <c r="X531" s="94"/>
      <c r="Y531" s="94"/>
      <c r="Z531" s="94"/>
    </row>
    <row r="532" spans="1:26" ht="18" customHeight="1" x14ac:dyDescent="0.25">
      <c r="A532" s="89"/>
      <c r="B532" s="94"/>
      <c r="C532" s="94"/>
      <c r="D532" s="106"/>
      <c r="E532" s="132"/>
      <c r="F532" s="94"/>
      <c r="G532" s="94"/>
      <c r="H532" s="89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</row>
    <row r="533" spans="1:26" ht="18" customHeight="1" x14ac:dyDescent="0.25">
      <c r="A533" s="89"/>
      <c r="B533" s="94"/>
      <c r="C533" s="94"/>
      <c r="D533" s="106"/>
      <c r="E533" s="132"/>
      <c r="F533" s="94"/>
      <c r="G533" s="94"/>
      <c r="H533" s="89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</row>
    <row r="534" spans="1:26" ht="18" customHeight="1" x14ac:dyDescent="0.25">
      <c r="A534" s="89"/>
      <c r="B534" s="94"/>
      <c r="C534" s="94"/>
      <c r="D534" s="106"/>
      <c r="E534" s="132"/>
      <c r="F534" s="94"/>
      <c r="G534" s="94"/>
      <c r="H534" s="89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</row>
    <row r="535" spans="1:26" ht="18" customHeight="1" x14ac:dyDescent="0.25">
      <c r="A535" s="89"/>
      <c r="B535" s="94"/>
      <c r="C535" s="94"/>
      <c r="D535" s="106"/>
      <c r="E535" s="132"/>
      <c r="F535" s="94"/>
      <c r="G535" s="94"/>
      <c r="H535" s="89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</row>
    <row r="536" spans="1:26" ht="18" customHeight="1" x14ac:dyDescent="0.25">
      <c r="A536" s="89"/>
      <c r="B536" s="94"/>
      <c r="C536" s="94"/>
      <c r="D536" s="106"/>
      <c r="E536" s="132"/>
      <c r="F536" s="94"/>
      <c r="G536" s="94"/>
      <c r="H536" s="89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</row>
    <row r="537" spans="1:26" ht="18" customHeight="1" x14ac:dyDescent="0.25">
      <c r="A537" s="89"/>
      <c r="B537" s="94"/>
      <c r="C537" s="94"/>
      <c r="D537" s="106"/>
      <c r="E537" s="132"/>
      <c r="F537" s="94"/>
      <c r="G537" s="94"/>
      <c r="H537" s="89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</row>
    <row r="538" spans="1:26" ht="18" customHeight="1" x14ac:dyDescent="0.25">
      <c r="A538" s="89"/>
      <c r="B538" s="94"/>
      <c r="C538" s="94"/>
      <c r="D538" s="106"/>
      <c r="E538" s="132"/>
      <c r="F538" s="94"/>
      <c r="G538" s="94"/>
      <c r="H538" s="89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</row>
    <row r="539" spans="1:26" ht="18" customHeight="1" x14ac:dyDescent="0.25">
      <c r="A539" s="89"/>
      <c r="B539" s="94"/>
      <c r="C539" s="94"/>
      <c r="D539" s="106"/>
      <c r="E539" s="132"/>
      <c r="F539" s="94"/>
      <c r="G539" s="94"/>
      <c r="H539" s="89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</row>
    <row r="540" spans="1:26" ht="18" customHeight="1" x14ac:dyDescent="0.25">
      <c r="A540" s="89"/>
      <c r="B540" s="94"/>
      <c r="C540" s="94"/>
      <c r="D540" s="106"/>
      <c r="E540" s="132"/>
      <c r="F540" s="94"/>
      <c r="G540" s="94"/>
      <c r="H540" s="89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</row>
    <row r="541" spans="1:26" ht="18" customHeight="1" x14ac:dyDescent="0.25">
      <c r="A541" s="89"/>
      <c r="B541" s="94"/>
      <c r="C541" s="94"/>
      <c r="D541" s="106"/>
      <c r="E541" s="132"/>
      <c r="F541" s="94"/>
      <c r="G541" s="94"/>
      <c r="H541" s="89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</row>
    <row r="542" spans="1:26" ht="18" customHeight="1" x14ac:dyDescent="0.25">
      <c r="A542" s="89"/>
      <c r="B542" s="94"/>
      <c r="C542" s="94"/>
      <c r="D542" s="106"/>
      <c r="E542" s="132"/>
      <c r="F542" s="94"/>
      <c r="G542" s="94"/>
      <c r="H542" s="89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</row>
    <row r="543" spans="1:26" ht="18" customHeight="1" x14ac:dyDescent="0.25">
      <c r="A543" s="89"/>
      <c r="B543" s="94"/>
      <c r="C543" s="94"/>
      <c r="D543" s="106"/>
      <c r="E543" s="132"/>
      <c r="F543" s="94"/>
      <c r="G543" s="94"/>
      <c r="H543" s="89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</row>
    <row r="544" spans="1:26" ht="18" customHeight="1" x14ac:dyDescent="0.25">
      <c r="A544" s="89"/>
      <c r="B544" s="94"/>
      <c r="C544" s="94"/>
      <c r="D544" s="106"/>
      <c r="E544" s="132"/>
      <c r="F544" s="94"/>
      <c r="G544" s="94"/>
      <c r="H544" s="89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</row>
    <row r="545" spans="1:26" ht="18" customHeight="1" x14ac:dyDescent="0.25">
      <c r="A545" s="89"/>
      <c r="B545" s="94"/>
      <c r="C545" s="94"/>
      <c r="D545" s="106"/>
      <c r="E545" s="132"/>
      <c r="F545" s="94"/>
      <c r="G545" s="94"/>
      <c r="H545" s="89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</row>
    <row r="546" spans="1:26" ht="18" customHeight="1" x14ac:dyDescent="0.25">
      <c r="A546" s="89"/>
      <c r="B546" s="94"/>
      <c r="C546" s="94"/>
      <c r="D546" s="106"/>
      <c r="E546" s="132"/>
      <c r="F546" s="94"/>
      <c r="G546" s="94"/>
      <c r="H546" s="89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</row>
    <row r="547" spans="1:26" ht="18" customHeight="1" x14ac:dyDescent="0.25">
      <c r="A547" s="89"/>
      <c r="B547" s="94"/>
      <c r="C547" s="94"/>
      <c r="D547" s="106"/>
      <c r="E547" s="132"/>
      <c r="F547" s="94"/>
      <c r="G547" s="94"/>
      <c r="H547" s="89"/>
      <c r="I547" s="94"/>
      <c r="J547" s="94"/>
      <c r="K547" s="94"/>
      <c r="L547" s="94"/>
      <c r="M547" s="94"/>
      <c r="N547" s="94"/>
      <c r="O547" s="94"/>
      <c r="P547" s="94"/>
      <c r="Q547" s="94"/>
      <c r="R547" s="94"/>
      <c r="S547" s="94"/>
      <c r="T547" s="94"/>
      <c r="U547" s="94"/>
      <c r="V547" s="94"/>
      <c r="W547" s="94"/>
      <c r="X547" s="94"/>
      <c r="Y547" s="94"/>
      <c r="Z547" s="94"/>
    </row>
    <row r="548" spans="1:26" ht="18" customHeight="1" x14ac:dyDescent="0.25">
      <c r="A548" s="89"/>
      <c r="B548" s="94"/>
      <c r="C548" s="94"/>
      <c r="D548" s="106"/>
      <c r="E548" s="132"/>
      <c r="F548" s="94"/>
      <c r="G548" s="94"/>
      <c r="H548" s="89"/>
      <c r="I548" s="94"/>
      <c r="J548" s="94"/>
      <c r="K548" s="94"/>
      <c r="L548" s="94"/>
      <c r="M548" s="94"/>
      <c r="N548" s="94"/>
      <c r="O548" s="94"/>
      <c r="P548" s="94"/>
      <c r="Q548" s="94"/>
      <c r="R548" s="94"/>
      <c r="S548" s="94"/>
      <c r="T548" s="94"/>
      <c r="U548" s="94"/>
      <c r="V548" s="94"/>
      <c r="W548" s="94"/>
      <c r="X548" s="94"/>
      <c r="Y548" s="94"/>
      <c r="Z548" s="94"/>
    </row>
    <row r="549" spans="1:26" ht="18" customHeight="1" x14ac:dyDescent="0.25">
      <c r="A549" s="89"/>
      <c r="B549" s="94"/>
      <c r="C549" s="94"/>
      <c r="D549" s="106"/>
      <c r="E549" s="132"/>
      <c r="F549" s="94"/>
      <c r="G549" s="94"/>
      <c r="H549" s="89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</row>
    <row r="550" spans="1:26" ht="18" customHeight="1" x14ac:dyDescent="0.25">
      <c r="A550" s="89"/>
      <c r="B550" s="94"/>
      <c r="C550" s="94"/>
      <c r="D550" s="106"/>
      <c r="E550" s="132"/>
      <c r="F550" s="94"/>
      <c r="G550" s="94"/>
      <c r="H550" s="89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</row>
    <row r="551" spans="1:26" ht="18" customHeight="1" x14ac:dyDescent="0.25">
      <c r="A551" s="89"/>
      <c r="B551" s="94"/>
      <c r="C551" s="94"/>
      <c r="D551" s="106"/>
      <c r="E551" s="132"/>
      <c r="F551" s="94"/>
      <c r="G551" s="94"/>
      <c r="H551" s="89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</row>
    <row r="552" spans="1:26" ht="18" customHeight="1" x14ac:dyDescent="0.25">
      <c r="A552" s="89"/>
      <c r="B552" s="94"/>
      <c r="C552" s="94"/>
      <c r="D552" s="106"/>
      <c r="E552" s="132"/>
      <c r="F552" s="94"/>
      <c r="G552" s="94"/>
      <c r="H552" s="89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</row>
    <row r="553" spans="1:26" ht="18" customHeight="1" x14ac:dyDescent="0.25">
      <c r="A553" s="89"/>
      <c r="B553" s="94"/>
      <c r="C553" s="94"/>
      <c r="D553" s="106"/>
      <c r="E553" s="132"/>
      <c r="F553" s="94"/>
      <c r="G553" s="94"/>
      <c r="H553" s="89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</row>
    <row r="554" spans="1:26" ht="18" customHeight="1" x14ac:dyDescent="0.25">
      <c r="A554" s="89"/>
      <c r="B554" s="94"/>
      <c r="C554" s="94"/>
      <c r="D554" s="106"/>
      <c r="E554" s="132"/>
      <c r="F554" s="94"/>
      <c r="G554" s="94"/>
      <c r="H554" s="89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</row>
    <row r="555" spans="1:26" ht="18" customHeight="1" x14ac:dyDescent="0.25">
      <c r="A555" s="89"/>
      <c r="B555" s="94"/>
      <c r="C555" s="94"/>
      <c r="D555" s="106"/>
      <c r="E555" s="132"/>
      <c r="F555" s="94"/>
      <c r="G555" s="94"/>
      <c r="H555" s="89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</row>
    <row r="556" spans="1:26" ht="18" customHeight="1" x14ac:dyDescent="0.25">
      <c r="A556" s="89"/>
      <c r="B556" s="94"/>
      <c r="C556" s="94"/>
      <c r="D556" s="106"/>
      <c r="E556" s="132"/>
      <c r="F556" s="94"/>
      <c r="G556" s="94"/>
      <c r="H556" s="89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</row>
    <row r="557" spans="1:26" ht="18" customHeight="1" x14ac:dyDescent="0.25">
      <c r="A557" s="89"/>
      <c r="B557" s="94"/>
      <c r="C557" s="94"/>
      <c r="D557" s="106"/>
      <c r="E557" s="132"/>
      <c r="F557" s="94"/>
      <c r="G557" s="94"/>
      <c r="H557" s="89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</row>
    <row r="558" spans="1:26" ht="18" customHeight="1" x14ac:dyDescent="0.25">
      <c r="A558" s="89"/>
      <c r="B558" s="94"/>
      <c r="C558" s="94"/>
      <c r="D558" s="106"/>
      <c r="E558" s="132"/>
      <c r="F558" s="94"/>
      <c r="G558" s="94"/>
      <c r="H558" s="89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</row>
    <row r="559" spans="1:26" ht="18" customHeight="1" x14ac:dyDescent="0.25">
      <c r="A559" s="89"/>
      <c r="B559" s="94"/>
      <c r="C559" s="94"/>
      <c r="D559" s="106"/>
      <c r="E559" s="132"/>
      <c r="F559" s="94"/>
      <c r="G559" s="94"/>
      <c r="H559" s="89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</row>
    <row r="560" spans="1:26" ht="18" customHeight="1" x14ac:dyDescent="0.25">
      <c r="A560" s="89"/>
      <c r="B560" s="94"/>
      <c r="C560" s="94"/>
      <c r="D560" s="106"/>
      <c r="E560" s="132"/>
      <c r="F560" s="94"/>
      <c r="G560" s="94"/>
      <c r="H560" s="89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</row>
    <row r="561" spans="1:26" ht="18" customHeight="1" x14ac:dyDescent="0.25">
      <c r="A561" s="89"/>
      <c r="B561" s="94"/>
      <c r="C561" s="94"/>
      <c r="D561" s="106"/>
      <c r="E561" s="132"/>
      <c r="F561" s="94"/>
      <c r="G561" s="94"/>
      <c r="H561" s="89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</row>
    <row r="562" spans="1:26" ht="18" customHeight="1" x14ac:dyDescent="0.25">
      <c r="A562" s="89"/>
      <c r="B562" s="94"/>
      <c r="C562" s="94"/>
      <c r="D562" s="106"/>
      <c r="E562" s="132"/>
      <c r="F562" s="94"/>
      <c r="G562" s="94"/>
      <c r="H562" s="89"/>
      <c r="I562" s="94"/>
      <c r="J562" s="94"/>
      <c r="K562" s="94"/>
      <c r="L562" s="94"/>
      <c r="M562" s="94"/>
      <c r="N562" s="94"/>
      <c r="O562" s="94"/>
      <c r="P562" s="94"/>
      <c r="Q562" s="94"/>
      <c r="R562" s="94"/>
      <c r="S562" s="94"/>
      <c r="T562" s="94"/>
      <c r="U562" s="94"/>
      <c r="V562" s="94"/>
      <c r="W562" s="94"/>
      <c r="X562" s="94"/>
      <c r="Y562" s="94"/>
      <c r="Z562" s="94"/>
    </row>
    <row r="563" spans="1:26" ht="18" customHeight="1" x14ac:dyDescent="0.25">
      <c r="A563" s="89"/>
      <c r="B563" s="94"/>
      <c r="C563" s="94"/>
      <c r="D563" s="106"/>
      <c r="E563" s="132"/>
      <c r="F563" s="94"/>
      <c r="G563" s="94"/>
      <c r="H563" s="89"/>
      <c r="I563" s="94"/>
      <c r="J563" s="94"/>
      <c r="K563" s="94"/>
      <c r="L563" s="94"/>
      <c r="M563" s="94"/>
      <c r="N563" s="94"/>
      <c r="O563" s="94"/>
      <c r="P563" s="94"/>
      <c r="Q563" s="94"/>
      <c r="R563" s="94"/>
      <c r="S563" s="94"/>
      <c r="T563" s="94"/>
      <c r="U563" s="94"/>
      <c r="V563" s="94"/>
      <c r="W563" s="94"/>
      <c r="X563" s="94"/>
      <c r="Y563" s="94"/>
      <c r="Z563" s="94"/>
    </row>
    <row r="564" spans="1:26" ht="18" customHeight="1" x14ac:dyDescent="0.25">
      <c r="A564" s="89"/>
      <c r="B564" s="94"/>
      <c r="C564" s="94"/>
      <c r="D564" s="106"/>
      <c r="E564" s="132"/>
      <c r="F564" s="94"/>
      <c r="G564" s="94"/>
      <c r="H564" s="89"/>
      <c r="I564" s="94"/>
      <c r="J564" s="94"/>
      <c r="K564" s="94"/>
      <c r="L564" s="94"/>
      <c r="M564" s="94"/>
      <c r="N564" s="94"/>
      <c r="O564" s="94"/>
      <c r="P564" s="94"/>
      <c r="Q564" s="94"/>
      <c r="R564" s="94"/>
      <c r="S564" s="94"/>
      <c r="T564" s="94"/>
      <c r="U564" s="94"/>
      <c r="V564" s="94"/>
      <c r="W564" s="94"/>
      <c r="X564" s="94"/>
      <c r="Y564" s="94"/>
      <c r="Z564" s="94"/>
    </row>
    <row r="565" spans="1:26" ht="18" customHeight="1" x14ac:dyDescent="0.25">
      <c r="A565" s="89"/>
      <c r="B565" s="94"/>
      <c r="C565" s="94"/>
      <c r="D565" s="106"/>
      <c r="E565" s="132"/>
      <c r="F565" s="94"/>
      <c r="G565" s="94"/>
      <c r="H565" s="89"/>
      <c r="I565" s="94"/>
      <c r="J565" s="94"/>
      <c r="K565" s="94"/>
      <c r="L565" s="94"/>
      <c r="M565" s="94"/>
      <c r="N565" s="94"/>
      <c r="O565" s="94"/>
      <c r="P565" s="94"/>
      <c r="Q565" s="94"/>
      <c r="R565" s="94"/>
      <c r="S565" s="94"/>
      <c r="T565" s="94"/>
      <c r="U565" s="94"/>
      <c r="V565" s="94"/>
      <c r="W565" s="94"/>
      <c r="X565" s="94"/>
      <c r="Y565" s="94"/>
      <c r="Z565" s="94"/>
    </row>
    <row r="566" spans="1:26" ht="18" customHeight="1" x14ac:dyDescent="0.25">
      <c r="A566" s="89"/>
      <c r="B566" s="94"/>
      <c r="C566" s="94"/>
      <c r="D566" s="106"/>
      <c r="E566" s="132"/>
      <c r="F566" s="94"/>
      <c r="G566" s="94"/>
      <c r="H566" s="89"/>
      <c r="I566" s="94"/>
      <c r="J566" s="94"/>
      <c r="K566" s="94"/>
      <c r="L566" s="94"/>
      <c r="M566" s="94"/>
      <c r="N566" s="94"/>
      <c r="O566" s="94"/>
      <c r="P566" s="94"/>
      <c r="Q566" s="94"/>
      <c r="R566" s="94"/>
      <c r="S566" s="94"/>
      <c r="T566" s="94"/>
      <c r="U566" s="94"/>
      <c r="V566" s="94"/>
      <c r="W566" s="94"/>
      <c r="X566" s="94"/>
      <c r="Y566" s="94"/>
      <c r="Z566" s="94"/>
    </row>
    <row r="567" spans="1:26" ht="18" customHeight="1" x14ac:dyDescent="0.25">
      <c r="A567" s="89"/>
      <c r="B567" s="94"/>
      <c r="C567" s="94"/>
      <c r="D567" s="106"/>
      <c r="E567" s="132"/>
      <c r="F567" s="94"/>
      <c r="G567" s="94"/>
      <c r="H567" s="89"/>
      <c r="I567" s="94"/>
      <c r="J567" s="94"/>
      <c r="K567" s="94"/>
      <c r="L567" s="94"/>
      <c r="M567" s="94"/>
      <c r="N567" s="94"/>
      <c r="O567" s="94"/>
      <c r="P567" s="94"/>
      <c r="Q567" s="94"/>
      <c r="R567" s="94"/>
      <c r="S567" s="94"/>
      <c r="T567" s="94"/>
      <c r="U567" s="94"/>
      <c r="V567" s="94"/>
      <c r="W567" s="94"/>
      <c r="X567" s="94"/>
      <c r="Y567" s="94"/>
      <c r="Z567" s="94"/>
    </row>
    <row r="568" spans="1:26" ht="18" customHeight="1" x14ac:dyDescent="0.25">
      <c r="A568" s="89"/>
      <c r="B568" s="94"/>
      <c r="C568" s="94"/>
      <c r="D568" s="106"/>
      <c r="E568" s="132"/>
      <c r="F568" s="94"/>
      <c r="G568" s="94"/>
      <c r="H568" s="89"/>
      <c r="I568" s="94"/>
      <c r="J568" s="94"/>
      <c r="K568" s="94"/>
      <c r="L568" s="94"/>
      <c r="M568" s="94"/>
      <c r="N568" s="94"/>
      <c r="O568" s="94"/>
      <c r="P568" s="94"/>
      <c r="Q568" s="94"/>
      <c r="R568" s="94"/>
      <c r="S568" s="94"/>
      <c r="T568" s="94"/>
      <c r="U568" s="94"/>
      <c r="V568" s="94"/>
      <c r="W568" s="94"/>
      <c r="X568" s="94"/>
      <c r="Y568" s="94"/>
      <c r="Z568" s="94"/>
    </row>
    <row r="569" spans="1:26" ht="18" customHeight="1" x14ac:dyDescent="0.25">
      <c r="A569" s="89"/>
      <c r="B569" s="94"/>
      <c r="C569" s="94"/>
      <c r="D569" s="106"/>
      <c r="E569" s="132"/>
      <c r="F569" s="94"/>
      <c r="G569" s="94"/>
      <c r="H569" s="89"/>
      <c r="I569" s="94"/>
      <c r="J569" s="94"/>
      <c r="K569" s="94"/>
      <c r="L569" s="94"/>
      <c r="M569" s="94"/>
      <c r="N569" s="94"/>
      <c r="O569" s="94"/>
      <c r="P569" s="94"/>
      <c r="Q569" s="94"/>
      <c r="R569" s="94"/>
      <c r="S569" s="94"/>
      <c r="T569" s="94"/>
      <c r="U569" s="94"/>
      <c r="V569" s="94"/>
      <c r="W569" s="94"/>
      <c r="X569" s="94"/>
      <c r="Y569" s="94"/>
      <c r="Z569" s="94"/>
    </row>
    <row r="570" spans="1:26" ht="18" customHeight="1" x14ac:dyDescent="0.25">
      <c r="A570" s="89"/>
      <c r="B570" s="94"/>
      <c r="C570" s="94"/>
      <c r="D570" s="106"/>
      <c r="E570" s="132"/>
      <c r="F570" s="94"/>
      <c r="G570" s="94"/>
      <c r="H570" s="89"/>
      <c r="I570" s="94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  <c r="V570" s="94"/>
      <c r="W570" s="94"/>
      <c r="X570" s="94"/>
      <c r="Y570" s="94"/>
      <c r="Z570" s="94"/>
    </row>
    <row r="571" spans="1:26" ht="18" customHeight="1" x14ac:dyDescent="0.25">
      <c r="A571" s="89"/>
      <c r="B571" s="94"/>
      <c r="C571" s="94"/>
      <c r="D571" s="106"/>
      <c r="E571" s="132"/>
      <c r="F571" s="94"/>
      <c r="G571" s="94"/>
      <c r="H571" s="89"/>
      <c r="I571" s="94"/>
      <c r="J571" s="94"/>
      <c r="K571" s="94"/>
      <c r="L571" s="94"/>
      <c r="M571" s="94"/>
      <c r="N571" s="94"/>
      <c r="O571" s="94"/>
      <c r="P571" s="94"/>
      <c r="Q571" s="94"/>
      <c r="R571" s="94"/>
      <c r="S571" s="94"/>
      <c r="T571" s="94"/>
      <c r="U571" s="94"/>
      <c r="V571" s="94"/>
      <c r="W571" s="94"/>
      <c r="X571" s="94"/>
      <c r="Y571" s="94"/>
      <c r="Z571" s="94"/>
    </row>
    <row r="572" spans="1:26" ht="18" customHeight="1" x14ac:dyDescent="0.25">
      <c r="A572" s="89"/>
      <c r="B572" s="94"/>
      <c r="C572" s="94"/>
      <c r="D572" s="106"/>
      <c r="E572" s="132"/>
      <c r="F572" s="94"/>
      <c r="G572" s="94"/>
      <c r="H572" s="89"/>
      <c r="I572" s="94"/>
      <c r="J572" s="94"/>
      <c r="K572" s="94"/>
      <c r="L572" s="94"/>
      <c r="M572" s="94"/>
      <c r="N572" s="94"/>
      <c r="O572" s="94"/>
      <c r="P572" s="94"/>
      <c r="Q572" s="94"/>
      <c r="R572" s="94"/>
      <c r="S572" s="94"/>
      <c r="T572" s="94"/>
      <c r="U572" s="94"/>
      <c r="V572" s="94"/>
      <c r="W572" s="94"/>
      <c r="X572" s="94"/>
      <c r="Y572" s="94"/>
      <c r="Z572" s="94"/>
    </row>
    <row r="573" spans="1:26" ht="18" customHeight="1" x14ac:dyDescent="0.25">
      <c r="A573" s="89"/>
      <c r="B573" s="94"/>
      <c r="C573" s="94"/>
      <c r="D573" s="106"/>
      <c r="E573" s="132"/>
      <c r="F573" s="94"/>
      <c r="G573" s="94"/>
      <c r="H573" s="89"/>
      <c r="I573" s="94"/>
      <c r="J573" s="94"/>
      <c r="K573" s="94"/>
      <c r="L573" s="94"/>
      <c r="M573" s="94"/>
      <c r="N573" s="94"/>
      <c r="O573" s="94"/>
      <c r="P573" s="94"/>
      <c r="Q573" s="94"/>
      <c r="R573" s="94"/>
      <c r="S573" s="94"/>
      <c r="T573" s="94"/>
      <c r="U573" s="94"/>
      <c r="V573" s="94"/>
      <c r="W573" s="94"/>
      <c r="X573" s="94"/>
      <c r="Y573" s="94"/>
      <c r="Z573" s="94"/>
    </row>
    <row r="574" spans="1:26" ht="18" customHeight="1" x14ac:dyDescent="0.25">
      <c r="A574" s="89"/>
      <c r="B574" s="94"/>
      <c r="C574" s="94"/>
      <c r="D574" s="106"/>
      <c r="E574" s="132"/>
      <c r="F574" s="94"/>
      <c r="G574" s="94"/>
      <c r="H574" s="89"/>
      <c r="I574" s="94"/>
      <c r="J574" s="94"/>
      <c r="K574" s="94"/>
      <c r="L574" s="94"/>
      <c r="M574" s="94"/>
      <c r="N574" s="94"/>
      <c r="O574" s="94"/>
      <c r="P574" s="94"/>
      <c r="Q574" s="94"/>
      <c r="R574" s="94"/>
      <c r="S574" s="94"/>
      <c r="T574" s="94"/>
      <c r="U574" s="94"/>
      <c r="V574" s="94"/>
      <c r="W574" s="94"/>
      <c r="X574" s="94"/>
      <c r="Y574" s="94"/>
      <c r="Z574" s="94"/>
    </row>
    <row r="575" spans="1:26" ht="18" customHeight="1" x14ac:dyDescent="0.25">
      <c r="A575" s="89"/>
      <c r="B575" s="94"/>
      <c r="C575" s="94"/>
      <c r="D575" s="106"/>
      <c r="E575" s="132"/>
      <c r="F575" s="94"/>
      <c r="G575" s="94"/>
      <c r="H575" s="89"/>
      <c r="I575" s="94"/>
      <c r="J575" s="94"/>
      <c r="K575" s="94"/>
      <c r="L575" s="94"/>
      <c r="M575" s="94"/>
      <c r="N575" s="94"/>
      <c r="O575" s="94"/>
      <c r="P575" s="94"/>
      <c r="Q575" s="94"/>
      <c r="R575" s="94"/>
      <c r="S575" s="94"/>
      <c r="T575" s="94"/>
      <c r="U575" s="94"/>
      <c r="V575" s="94"/>
      <c r="W575" s="94"/>
      <c r="X575" s="94"/>
      <c r="Y575" s="94"/>
      <c r="Z575" s="94"/>
    </row>
    <row r="576" spans="1:26" ht="18" customHeight="1" x14ac:dyDescent="0.25">
      <c r="A576" s="89"/>
      <c r="B576" s="94"/>
      <c r="C576" s="94"/>
      <c r="D576" s="106"/>
      <c r="E576" s="132"/>
      <c r="F576" s="94"/>
      <c r="G576" s="94"/>
      <c r="H576" s="89"/>
      <c r="I576" s="94"/>
      <c r="J576" s="94"/>
      <c r="K576" s="94"/>
      <c r="L576" s="94"/>
      <c r="M576" s="94"/>
      <c r="N576" s="94"/>
      <c r="O576" s="94"/>
      <c r="P576" s="94"/>
      <c r="Q576" s="94"/>
      <c r="R576" s="94"/>
      <c r="S576" s="94"/>
      <c r="T576" s="94"/>
      <c r="U576" s="94"/>
      <c r="V576" s="94"/>
      <c r="W576" s="94"/>
      <c r="X576" s="94"/>
      <c r="Y576" s="94"/>
      <c r="Z576" s="94"/>
    </row>
    <row r="577" spans="1:26" ht="18" customHeight="1" x14ac:dyDescent="0.25">
      <c r="A577" s="89"/>
      <c r="B577" s="94"/>
      <c r="C577" s="94"/>
      <c r="D577" s="106"/>
      <c r="E577" s="132"/>
      <c r="F577" s="94"/>
      <c r="G577" s="94"/>
      <c r="H577" s="89"/>
      <c r="I577" s="94"/>
      <c r="J577" s="94"/>
      <c r="K577" s="94"/>
      <c r="L577" s="94"/>
      <c r="M577" s="94"/>
      <c r="N577" s="94"/>
      <c r="O577" s="94"/>
      <c r="P577" s="94"/>
      <c r="Q577" s="94"/>
      <c r="R577" s="94"/>
      <c r="S577" s="94"/>
      <c r="T577" s="94"/>
      <c r="U577" s="94"/>
      <c r="V577" s="94"/>
      <c r="W577" s="94"/>
      <c r="X577" s="94"/>
      <c r="Y577" s="94"/>
      <c r="Z577" s="94"/>
    </row>
    <row r="578" spans="1:26" ht="18" customHeight="1" x14ac:dyDescent="0.25">
      <c r="A578" s="89"/>
      <c r="B578" s="94"/>
      <c r="C578" s="94"/>
      <c r="D578" s="106"/>
      <c r="E578" s="132"/>
      <c r="F578" s="94"/>
      <c r="G578" s="94"/>
      <c r="H578" s="89"/>
      <c r="I578" s="94"/>
      <c r="J578" s="94"/>
      <c r="K578" s="94"/>
      <c r="L578" s="94"/>
      <c r="M578" s="94"/>
      <c r="N578" s="94"/>
      <c r="O578" s="94"/>
      <c r="P578" s="94"/>
      <c r="Q578" s="94"/>
      <c r="R578" s="94"/>
      <c r="S578" s="94"/>
      <c r="T578" s="94"/>
      <c r="U578" s="94"/>
      <c r="V578" s="94"/>
      <c r="W578" s="94"/>
      <c r="X578" s="94"/>
      <c r="Y578" s="94"/>
      <c r="Z578" s="94"/>
    </row>
    <row r="579" spans="1:26" ht="18" customHeight="1" x14ac:dyDescent="0.25">
      <c r="A579" s="89"/>
      <c r="B579" s="94"/>
      <c r="C579" s="94"/>
      <c r="D579" s="106"/>
      <c r="E579" s="132"/>
      <c r="F579" s="94"/>
      <c r="G579" s="94"/>
      <c r="H579" s="89"/>
      <c r="I579" s="94"/>
      <c r="J579" s="94"/>
      <c r="K579" s="94"/>
      <c r="L579" s="94"/>
      <c r="M579" s="94"/>
      <c r="N579" s="94"/>
      <c r="O579" s="94"/>
      <c r="P579" s="94"/>
      <c r="Q579" s="94"/>
      <c r="R579" s="94"/>
      <c r="S579" s="94"/>
      <c r="T579" s="94"/>
      <c r="U579" s="94"/>
      <c r="V579" s="94"/>
      <c r="W579" s="94"/>
      <c r="X579" s="94"/>
      <c r="Y579" s="94"/>
      <c r="Z579" s="94"/>
    </row>
    <row r="580" spans="1:26" ht="18" customHeight="1" x14ac:dyDescent="0.25">
      <c r="A580" s="89"/>
      <c r="B580" s="94"/>
      <c r="C580" s="94"/>
      <c r="D580" s="106"/>
      <c r="E580" s="132"/>
      <c r="F580" s="94"/>
      <c r="G580" s="94"/>
      <c r="H580" s="89"/>
      <c r="I580" s="94"/>
      <c r="J580" s="94"/>
      <c r="K580" s="94"/>
      <c r="L580" s="94"/>
      <c r="M580" s="94"/>
      <c r="N580" s="94"/>
      <c r="O580" s="94"/>
      <c r="P580" s="94"/>
      <c r="Q580" s="94"/>
      <c r="R580" s="94"/>
      <c r="S580" s="94"/>
      <c r="T580" s="94"/>
      <c r="U580" s="94"/>
      <c r="V580" s="94"/>
      <c r="W580" s="94"/>
      <c r="X580" s="94"/>
      <c r="Y580" s="94"/>
      <c r="Z580" s="94"/>
    </row>
    <row r="581" spans="1:26" ht="18" customHeight="1" x14ac:dyDescent="0.25">
      <c r="A581" s="89"/>
      <c r="B581" s="94"/>
      <c r="C581" s="94"/>
      <c r="D581" s="106"/>
      <c r="E581" s="132"/>
      <c r="F581" s="94"/>
      <c r="G581" s="94"/>
      <c r="H581" s="89"/>
      <c r="I581" s="94"/>
      <c r="J581" s="94"/>
      <c r="K581" s="94"/>
      <c r="L581" s="94"/>
      <c r="M581" s="94"/>
      <c r="N581" s="94"/>
      <c r="O581" s="94"/>
      <c r="P581" s="94"/>
      <c r="Q581" s="94"/>
      <c r="R581" s="94"/>
      <c r="S581" s="94"/>
      <c r="T581" s="94"/>
      <c r="U581" s="94"/>
      <c r="V581" s="94"/>
      <c r="W581" s="94"/>
      <c r="X581" s="94"/>
      <c r="Y581" s="94"/>
      <c r="Z581" s="94"/>
    </row>
    <row r="582" spans="1:26" ht="18" customHeight="1" x14ac:dyDescent="0.25">
      <c r="A582" s="89"/>
      <c r="B582" s="94"/>
      <c r="C582" s="94"/>
      <c r="D582" s="106"/>
      <c r="E582" s="132"/>
      <c r="F582" s="94"/>
      <c r="G582" s="94"/>
      <c r="H582" s="89"/>
      <c r="I582" s="94"/>
      <c r="J582" s="94"/>
      <c r="K582" s="94"/>
      <c r="L582" s="94"/>
      <c r="M582" s="94"/>
      <c r="N582" s="94"/>
      <c r="O582" s="94"/>
      <c r="P582" s="94"/>
      <c r="Q582" s="94"/>
      <c r="R582" s="94"/>
      <c r="S582" s="94"/>
      <c r="T582" s="94"/>
      <c r="U582" s="94"/>
      <c r="V582" s="94"/>
      <c r="W582" s="94"/>
      <c r="X582" s="94"/>
      <c r="Y582" s="94"/>
      <c r="Z582" s="94"/>
    </row>
    <row r="583" spans="1:26" ht="18" customHeight="1" x14ac:dyDescent="0.25">
      <c r="A583" s="89"/>
      <c r="B583" s="94"/>
      <c r="C583" s="94"/>
      <c r="D583" s="106"/>
      <c r="E583" s="132"/>
      <c r="F583" s="94"/>
      <c r="G583" s="94"/>
      <c r="H583" s="89"/>
      <c r="I583" s="94"/>
      <c r="J583" s="94"/>
      <c r="K583" s="94"/>
      <c r="L583" s="94"/>
      <c r="M583" s="94"/>
      <c r="N583" s="94"/>
      <c r="O583" s="94"/>
      <c r="P583" s="94"/>
      <c r="Q583" s="94"/>
      <c r="R583" s="94"/>
      <c r="S583" s="94"/>
      <c r="T583" s="94"/>
      <c r="U583" s="94"/>
      <c r="V583" s="94"/>
      <c r="W583" s="94"/>
      <c r="X583" s="94"/>
      <c r="Y583" s="94"/>
      <c r="Z583" s="94"/>
    </row>
    <row r="584" spans="1:26" ht="18" customHeight="1" x14ac:dyDescent="0.25">
      <c r="A584" s="89"/>
      <c r="B584" s="94"/>
      <c r="C584" s="94"/>
      <c r="D584" s="106"/>
      <c r="E584" s="132"/>
      <c r="F584" s="94"/>
      <c r="G584" s="94"/>
      <c r="H584" s="89"/>
      <c r="I584" s="94"/>
      <c r="J584" s="94"/>
      <c r="K584" s="94"/>
      <c r="L584" s="94"/>
      <c r="M584" s="94"/>
      <c r="N584" s="94"/>
      <c r="O584" s="94"/>
      <c r="P584" s="94"/>
      <c r="Q584" s="94"/>
      <c r="R584" s="94"/>
      <c r="S584" s="94"/>
      <c r="T584" s="94"/>
      <c r="U584" s="94"/>
      <c r="V584" s="94"/>
      <c r="W584" s="94"/>
      <c r="X584" s="94"/>
      <c r="Y584" s="94"/>
      <c r="Z584" s="94"/>
    </row>
    <row r="585" spans="1:26" ht="18" customHeight="1" x14ac:dyDescent="0.25">
      <c r="A585" s="89"/>
      <c r="B585" s="94"/>
      <c r="C585" s="94"/>
      <c r="D585" s="106"/>
      <c r="E585" s="132"/>
      <c r="F585" s="94"/>
      <c r="G585" s="94"/>
      <c r="H585" s="89"/>
      <c r="I585" s="94"/>
      <c r="J585" s="94"/>
      <c r="K585" s="94"/>
      <c r="L585" s="94"/>
      <c r="M585" s="94"/>
      <c r="N585" s="94"/>
      <c r="O585" s="94"/>
      <c r="P585" s="94"/>
      <c r="Q585" s="94"/>
      <c r="R585" s="94"/>
      <c r="S585" s="94"/>
      <c r="T585" s="94"/>
      <c r="U585" s="94"/>
      <c r="V585" s="94"/>
      <c r="W585" s="94"/>
      <c r="X585" s="94"/>
      <c r="Y585" s="94"/>
      <c r="Z585" s="94"/>
    </row>
    <row r="586" spans="1:26" ht="18" customHeight="1" x14ac:dyDescent="0.25">
      <c r="A586" s="89"/>
      <c r="B586" s="94"/>
      <c r="C586" s="94"/>
      <c r="D586" s="106"/>
      <c r="E586" s="132"/>
      <c r="F586" s="94"/>
      <c r="G586" s="94"/>
      <c r="H586" s="89"/>
      <c r="I586" s="94"/>
      <c r="J586" s="94"/>
      <c r="K586" s="94"/>
      <c r="L586" s="94"/>
      <c r="M586" s="94"/>
      <c r="N586" s="94"/>
      <c r="O586" s="94"/>
      <c r="P586" s="94"/>
      <c r="Q586" s="94"/>
      <c r="R586" s="94"/>
      <c r="S586" s="94"/>
      <c r="T586" s="94"/>
      <c r="U586" s="94"/>
      <c r="V586" s="94"/>
      <c r="W586" s="94"/>
      <c r="X586" s="94"/>
      <c r="Y586" s="94"/>
      <c r="Z586" s="94"/>
    </row>
    <row r="587" spans="1:26" ht="18" customHeight="1" x14ac:dyDescent="0.25">
      <c r="A587" s="89"/>
      <c r="B587" s="94"/>
      <c r="C587" s="94"/>
      <c r="D587" s="106"/>
      <c r="E587" s="132"/>
      <c r="F587" s="94"/>
      <c r="G587" s="94"/>
      <c r="H587" s="89"/>
      <c r="I587" s="94"/>
      <c r="J587" s="94"/>
      <c r="K587" s="94"/>
      <c r="L587" s="94"/>
      <c r="M587" s="94"/>
      <c r="N587" s="94"/>
      <c r="O587" s="94"/>
      <c r="P587" s="94"/>
      <c r="Q587" s="94"/>
      <c r="R587" s="94"/>
      <c r="S587" s="94"/>
      <c r="T587" s="94"/>
      <c r="U587" s="94"/>
      <c r="V587" s="94"/>
      <c r="W587" s="94"/>
      <c r="X587" s="94"/>
      <c r="Y587" s="94"/>
      <c r="Z587" s="94"/>
    </row>
    <row r="588" spans="1:26" ht="18" customHeight="1" x14ac:dyDescent="0.25">
      <c r="A588" s="89"/>
      <c r="B588" s="94"/>
      <c r="C588" s="94"/>
      <c r="D588" s="106"/>
      <c r="E588" s="132"/>
      <c r="F588" s="94"/>
      <c r="G588" s="94"/>
      <c r="H588" s="89"/>
      <c r="I588" s="94"/>
      <c r="J588" s="94"/>
      <c r="K588" s="94"/>
      <c r="L588" s="94"/>
      <c r="M588" s="94"/>
      <c r="N588" s="94"/>
      <c r="O588" s="94"/>
      <c r="P588" s="94"/>
      <c r="Q588" s="94"/>
      <c r="R588" s="94"/>
      <c r="S588" s="94"/>
      <c r="T588" s="94"/>
      <c r="U588" s="94"/>
      <c r="V588" s="94"/>
      <c r="W588" s="94"/>
      <c r="X588" s="94"/>
      <c r="Y588" s="94"/>
      <c r="Z588" s="94"/>
    </row>
    <row r="589" spans="1:26" ht="18" customHeight="1" x14ac:dyDescent="0.25">
      <c r="A589" s="89"/>
      <c r="B589" s="94"/>
      <c r="C589" s="94"/>
      <c r="D589" s="106"/>
      <c r="E589" s="132"/>
      <c r="F589" s="94"/>
      <c r="G589" s="94"/>
      <c r="H589" s="89"/>
      <c r="I589" s="94"/>
      <c r="J589" s="94"/>
      <c r="K589" s="94"/>
      <c r="L589" s="94"/>
      <c r="M589" s="94"/>
      <c r="N589" s="94"/>
      <c r="O589" s="94"/>
      <c r="P589" s="94"/>
      <c r="Q589" s="94"/>
      <c r="R589" s="94"/>
      <c r="S589" s="94"/>
      <c r="T589" s="94"/>
      <c r="U589" s="94"/>
      <c r="V589" s="94"/>
      <c r="W589" s="94"/>
      <c r="X589" s="94"/>
      <c r="Y589" s="94"/>
      <c r="Z589" s="94"/>
    </row>
    <row r="590" spans="1:26" ht="18" customHeight="1" x14ac:dyDescent="0.25">
      <c r="A590" s="89"/>
      <c r="B590" s="94"/>
      <c r="C590" s="94"/>
      <c r="D590" s="106"/>
      <c r="E590" s="132"/>
      <c r="F590" s="94"/>
      <c r="G590" s="94"/>
      <c r="H590" s="89"/>
      <c r="I590" s="94"/>
      <c r="J590" s="94"/>
      <c r="K590" s="94"/>
      <c r="L590" s="94"/>
      <c r="M590" s="94"/>
      <c r="N590" s="94"/>
      <c r="O590" s="94"/>
      <c r="P590" s="94"/>
      <c r="Q590" s="94"/>
      <c r="R590" s="94"/>
      <c r="S590" s="94"/>
      <c r="T590" s="94"/>
      <c r="U590" s="94"/>
      <c r="V590" s="94"/>
      <c r="W590" s="94"/>
      <c r="X590" s="94"/>
      <c r="Y590" s="94"/>
      <c r="Z590" s="94"/>
    </row>
    <row r="591" spans="1:26" ht="18" customHeight="1" x14ac:dyDescent="0.25">
      <c r="A591" s="89"/>
      <c r="B591" s="94"/>
      <c r="C591" s="94"/>
      <c r="D591" s="106"/>
      <c r="E591" s="132"/>
      <c r="F591" s="94"/>
      <c r="G591" s="94"/>
      <c r="H591" s="89"/>
      <c r="I591" s="94"/>
      <c r="J591" s="94"/>
      <c r="K591" s="94"/>
      <c r="L591" s="94"/>
      <c r="M591" s="94"/>
      <c r="N591" s="94"/>
      <c r="O591" s="94"/>
      <c r="P591" s="94"/>
      <c r="Q591" s="94"/>
      <c r="R591" s="94"/>
      <c r="S591" s="94"/>
      <c r="T591" s="94"/>
      <c r="U591" s="94"/>
      <c r="V591" s="94"/>
      <c r="W591" s="94"/>
      <c r="X591" s="94"/>
      <c r="Y591" s="94"/>
      <c r="Z591" s="94"/>
    </row>
    <row r="592" spans="1:26" ht="18" customHeight="1" x14ac:dyDescent="0.25">
      <c r="A592" s="89"/>
      <c r="B592" s="94"/>
      <c r="C592" s="94"/>
      <c r="D592" s="106"/>
      <c r="E592" s="132"/>
      <c r="F592" s="94"/>
      <c r="G592" s="94"/>
      <c r="H592" s="89"/>
      <c r="I592" s="94"/>
      <c r="J592" s="94"/>
      <c r="K592" s="94"/>
      <c r="L592" s="94"/>
      <c r="M592" s="94"/>
      <c r="N592" s="94"/>
      <c r="O592" s="94"/>
      <c r="P592" s="94"/>
      <c r="Q592" s="94"/>
      <c r="R592" s="94"/>
      <c r="S592" s="94"/>
      <c r="T592" s="94"/>
      <c r="U592" s="94"/>
      <c r="V592" s="94"/>
      <c r="W592" s="94"/>
      <c r="X592" s="94"/>
      <c r="Y592" s="94"/>
      <c r="Z592" s="94"/>
    </row>
    <row r="593" spans="1:26" ht="18" customHeight="1" x14ac:dyDescent="0.25">
      <c r="A593" s="89"/>
      <c r="B593" s="94"/>
      <c r="C593" s="94"/>
      <c r="D593" s="106"/>
      <c r="E593" s="132"/>
      <c r="F593" s="94"/>
      <c r="G593" s="94"/>
      <c r="H593" s="89"/>
      <c r="I593" s="94"/>
      <c r="J593" s="94"/>
      <c r="K593" s="94"/>
      <c r="L593" s="94"/>
      <c r="M593" s="94"/>
      <c r="N593" s="94"/>
      <c r="O593" s="94"/>
      <c r="P593" s="94"/>
      <c r="Q593" s="94"/>
      <c r="R593" s="94"/>
      <c r="S593" s="94"/>
      <c r="T593" s="94"/>
      <c r="U593" s="94"/>
      <c r="V593" s="94"/>
      <c r="W593" s="94"/>
      <c r="X593" s="94"/>
      <c r="Y593" s="94"/>
      <c r="Z593" s="94"/>
    </row>
    <row r="594" spans="1:26" ht="18" customHeight="1" x14ac:dyDescent="0.25">
      <c r="A594" s="89"/>
      <c r="B594" s="94"/>
      <c r="C594" s="94"/>
      <c r="D594" s="106"/>
      <c r="E594" s="132"/>
      <c r="F594" s="94"/>
      <c r="G594" s="94"/>
      <c r="H594" s="89"/>
      <c r="I594" s="94"/>
      <c r="J594" s="94"/>
      <c r="K594" s="94"/>
      <c r="L594" s="94"/>
      <c r="M594" s="94"/>
      <c r="N594" s="94"/>
      <c r="O594" s="94"/>
      <c r="P594" s="94"/>
      <c r="Q594" s="94"/>
      <c r="R594" s="94"/>
      <c r="S594" s="94"/>
      <c r="T594" s="94"/>
      <c r="U594" s="94"/>
      <c r="V594" s="94"/>
      <c r="W594" s="94"/>
      <c r="X594" s="94"/>
      <c r="Y594" s="94"/>
      <c r="Z594" s="94"/>
    </row>
    <row r="595" spans="1:26" ht="18" customHeight="1" x14ac:dyDescent="0.25">
      <c r="A595" s="89"/>
      <c r="B595" s="94"/>
      <c r="C595" s="94"/>
      <c r="D595" s="106"/>
      <c r="E595" s="132"/>
      <c r="F595" s="94"/>
      <c r="G595" s="94"/>
      <c r="H595" s="89"/>
      <c r="I595" s="94"/>
      <c r="J595" s="94"/>
      <c r="K595" s="94"/>
      <c r="L595" s="94"/>
      <c r="M595" s="94"/>
      <c r="N595" s="94"/>
      <c r="O595" s="94"/>
      <c r="P595" s="94"/>
      <c r="Q595" s="94"/>
      <c r="R595" s="94"/>
      <c r="S595" s="94"/>
      <c r="T595" s="94"/>
      <c r="U595" s="94"/>
      <c r="V595" s="94"/>
      <c r="W595" s="94"/>
      <c r="X595" s="94"/>
      <c r="Y595" s="94"/>
      <c r="Z595" s="94"/>
    </row>
    <row r="596" spans="1:26" ht="18" customHeight="1" x14ac:dyDescent="0.25">
      <c r="A596" s="89"/>
      <c r="B596" s="94"/>
      <c r="C596" s="94"/>
      <c r="D596" s="106"/>
      <c r="E596" s="132"/>
      <c r="F596" s="94"/>
      <c r="G596" s="94"/>
      <c r="H596" s="89"/>
      <c r="I596" s="94"/>
      <c r="J596" s="94"/>
      <c r="K596" s="94"/>
      <c r="L596" s="94"/>
      <c r="M596" s="94"/>
      <c r="N596" s="94"/>
      <c r="O596" s="94"/>
      <c r="P596" s="94"/>
      <c r="Q596" s="94"/>
      <c r="R596" s="94"/>
      <c r="S596" s="94"/>
      <c r="T596" s="94"/>
      <c r="U596" s="94"/>
      <c r="V596" s="94"/>
      <c r="W596" s="94"/>
      <c r="X596" s="94"/>
      <c r="Y596" s="94"/>
      <c r="Z596" s="94"/>
    </row>
    <row r="597" spans="1:26" ht="18" customHeight="1" x14ac:dyDescent="0.25">
      <c r="A597" s="89"/>
      <c r="B597" s="94"/>
      <c r="C597" s="94"/>
      <c r="D597" s="106"/>
      <c r="E597" s="132"/>
      <c r="F597" s="94"/>
      <c r="G597" s="94"/>
      <c r="H597" s="89"/>
      <c r="I597" s="94"/>
      <c r="J597" s="94"/>
      <c r="K597" s="94"/>
      <c r="L597" s="94"/>
      <c r="M597" s="94"/>
      <c r="N597" s="94"/>
      <c r="O597" s="94"/>
      <c r="P597" s="94"/>
      <c r="Q597" s="94"/>
      <c r="R597" s="94"/>
      <c r="S597" s="94"/>
      <c r="T597" s="94"/>
      <c r="U597" s="94"/>
      <c r="V597" s="94"/>
      <c r="W597" s="94"/>
      <c r="X597" s="94"/>
      <c r="Y597" s="94"/>
      <c r="Z597" s="94"/>
    </row>
    <row r="598" spans="1:26" ht="18" customHeight="1" x14ac:dyDescent="0.25">
      <c r="A598" s="89"/>
      <c r="B598" s="94"/>
      <c r="C598" s="94"/>
      <c r="D598" s="106"/>
      <c r="E598" s="132"/>
      <c r="F598" s="94"/>
      <c r="G598" s="94"/>
      <c r="H598" s="89"/>
      <c r="I598" s="94"/>
      <c r="J598" s="94"/>
      <c r="K598" s="94"/>
      <c r="L598" s="94"/>
      <c r="M598" s="94"/>
      <c r="N598" s="94"/>
      <c r="O598" s="94"/>
      <c r="P598" s="94"/>
      <c r="Q598" s="94"/>
      <c r="R598" s="94"/>
      <c r="S598" s="94"/>
      <c r="T598" s="94"/>
      <c r="U598" s="94"/>
      <c r="V598" s="94"/>
      <c r="W598" s="94"/>
      <c r="X598" s="94"/>
      <c r="Y598" s="94"/>
      <c r="Z598" s="94"/>
    </row>
    <row r="599" spans="1:26" ht="18" customHeight="1" x14ac:dyDescent="0.25">
      <c r="A599" s="89"/>
      <c r="B599" s="94"/>
      <c r="C599" s="94"/>
      <c r="D599" s="106"/>
      <c r="E599" s="132"/>
      <c r="F599" s="94"/>
      <c r="G599" s="94"/>
      <c r="H599" s="89"/>
      <c r="I599" s="94"/>
      <c r="J599" s="94"/>
      <c r="K599" s="94"/>
      <c r="L599" s="94"/>
      <c r="M599" s="94"/>
      <c r="N599" s="94"/>
      <c r="O599" s="94"/>
      <c r="P599" s="94"/>
      <c r="Q599" s="94"/>
      <c r="R599" s="94"/>
      <c r="S599" s="94"/>
      <c r="T599" s="94"/>
      <c r="U599" s="94"/>
      <c r="V599" s="94"/>
      <c r="W599" s="94"/>
      <c r="X599" s="94"/>
      <c r="Y599" s="94"/>
      <c r="Z599" s="94"/>
    </row>
    <row r="600" spans="1:26" ht="18" customHeight="1" x14ac:dyDescent="0.25">
      <c r="A600" s="89"/>
      <c r="B600" s="94"/>
      <c r="C600" s="94"/>
      <c r="D600" s="106"/>
      <c r="E600" s="132"/>
      <c r="F600" s="94"/>
      <c r="G600" s="94"/>
      <c r="H600" s="89"/>
      <c r="I600" s="94"/>
      <c r="J600" s="94"/>
      <c r="K600" s="94"/>
      <c r="L600" s="94"/>
      <c r="M600" s="94"/>
      <c r="N600" s="94"/>
      <c r="O600" s="94"/>
      <c r="P600" s="94"/>
      <c r="Q600" s="94"/>
      <c r="R600" s="94"/>
      <c r="S600" s="94"/>
      <c r="T600" s="94"/>
      <c r="U600" s="94"/>
      <c r="V600" s="94"/>
      <c r="W600" s="94"/>
      <c r="X600" s="94"/>
      <c r="Y600" s="94"/>
      <c r="Z600" s="94"/>
    </row>
    <row r="601" spans="1:26" ht="18" customHeight="1" x14ac:dyDescent="0.25">
      <c r="A601" s="89"/>
      <c r="B601" s="94"/>
      <c r="C601" s="94"/>
      <c r="D601" s="106"/>
      <c r="E601" s="132"/>
      <c r="F601" s="94"/>
      <c r="G601" s="94"/>
      <c r="H601" s="89"/>
      <c r="I601" s="94"/>
      <c r="J601" s="94"/>
      <c r="K601" s="94"/>
      <c r="L601" s="94"/>
      <c r="M601" s="94"/>
      <c r="N601" s="94"/>
      <c r="O601" s="94"/>
      <c r="P601" s="94"/>
      <c r="Q601" s="94"/>
      <c r="R601" s="94"/>
      <c r="S601" s="94"/>
      <c r="T601" s="94"/>
      <c r="U601" s="94"/>
      <c r="V601" s="94"/>
      <c r="W601" s="94"/>
      <c r="X601" s="94"/>
      <c r="Y601" s="94"/>
      <c r="Z601" s="94"/>
    </row>
    <row r="602" spans="1:26" ht="18" customHeight="1" x14ac:dyDescent="0.25">
      <c r="A602" s="89"/>
      <c r="B602" s="94"/>
      <c r="C602" s="94"/>
      <c r="D602" s="106"/>
      <c r="E602" s="132"/>
      <c r="F602" s="94"/>
      <c r="G602" s="94"/>
      <c r="H602" s="89"/>
      <c r="I602" s="94"/>
      <c r="J602" s="94"/>
      <c r="K602" s="94"/>
      <c r="L602" s="94"/>
      <c r="M602" s="94"/>
      <c r="N602" s="94"/>
      <c r="O602" s="94"/>
      <c r="P602" s="94"/>
      <c r="Q602" s="94"/>
      <c r="R602" s="94"/>
      <c r="S602" s="94"/>
      <c r="T602" s="94"/>
      <c r="U602" s="94"/>
      <c r="V602" s="94"/>
      <c r="W602" s="94"/>
      <c r="X602" s="94"/>
      <c r="Y602" s="94"/>
      <c r="Z602" s="94"/>
    </row>
    <row r="603" spans="1:26" ht="18" customHeight="1" x14ac:dyDescent="0.25">
      <c r="A603" s="89"/>
      <c r="B603" s="94"/>
      <c r="C603" s="94"/>
      <c r="D603" s="106"/>
      <c r="E603" s="132"/>
      <c r="F603" s="94"/>
      <c r="G603" s="94"/>
      <c r="H603" s="89"/>
      <c r="I603" s="94"/>
      <c r="J603" s="94"/>
      <c r="K603" s="94"/>
      <c r="L603" s="94"/>
      <c r="M603" s="94"/>
      <c r="N603" s="94"/>
      <c r="O603" s="94"/>
      <c r="P603" s="94"/>
      <c r="Q603" s="94"/>
      <c r="R603" s="94"/>
      <c r="S603" s="94"/>
      <c r="T603" s="94"/>
      <c r="U603" s="94"/>
      <c r="V603" s="94"/>
      <c r="W603" s="94"/>
      <c r="X603" s="94"/>
      <c r="Y603" s="94"/>
      <c r="Z603" s="94"/>
    </row>
    <row r="604" spans="1:26" ht="18" customHeight="1" x14ac:dyDescent="0.25">
      <c r="A604" s="89"/>
      <c r="B604" s="94"/>
      <c r="C604" s="94"/>
      <c r="D604" s="106"/>
      <c r="E604" s="132"/>
      <c r="F604" s="94"/>
      <c r="G604" s="94"/>
      <c r="H604" s="89"/>
      <c r="I604" s="94"/>
      <c r="J604" s="94"/>
      <c r="K604" s="94"/>
      <c r="L604" s="94"/>
      <c r="M604" s="94"/>
      <c r="N604" s="94"/>
      <c r="O604" s="94"/>
      <c r="P604" s="94"/>
      <c r="Q604" s="94"/>
      <c r="R604" s="94"/>
      <c r="S604" s="94"/>
      <c r="T604" s="94"/>
      <c r="U604" s="94"/>
      <c r="V604" s="94"/>
      <c r="W604" s="94"/>
      <c r="X604" s="94"/>
      <c r="Y604" s="94"/>
      <c r="Z604" s="94"/>
    </row>
    <row r="605" spans="1:26" ht="18" customHeight="1" x14ac:dyDescent="0.25">
      <c r="A605" s="89"/>
      <c r="B605" s="94"/>
      <c r="C605" s="94"/>
      <c r="D605" s="106"/>
      <c r="E605" s="132"/>
      <c r="F605" s="94"/>
      <c r="G605" s="94"/>
      <c r="H605" s="89"/>
      <c r="I605" s="94"/>
      <c r="J605" s="94"/>
      <c r="K605" s="94"/>
      <c r="L605" s="94"/>
      <c r="M605" s="94"/>
      <c r="N605" s="94"/>
      <c r="O605" s="94"/>
      <c r="P605" s="94"/>
      <c r="Q605" s="94"/>
      <c r="R605" s="94"/>
      <c r="S605" s="94"/>
      <c r="T605" s="94"/>
      <c r="U605" s="94"/>
      <c r="V605" s="94"/>
      <c r="W605" s="94"/>
      <c r="X605" s="94"/>
      <c r="Y605" s="94"/>
      <c r="Z605" s="94"/>
    </row>
    <row r="606" spans="1:26" ht="18" customHeight="1" x14ac:dyDescent="0.25">
      <c r="A606" s="89"/>
      <c r="B606" s="94"/>
      <c r="C606" s="94"/>
      <c r="D606" s="106"/>
      <c r="E606" s="132"/>
      <c r="F606" s="94"/>
      <c r="G606" s="94"/>
      <c r="H606" s="89"/>
      <c r="I606" s="94"/>
      <c r="J606" s="94"/>
      <c r="K606" s="94"/>
      <c r="L606" s="94"/>
      <c r="M606" s="94"/>
      <c r="N606" s="94"/>
      <c r="O606" s="94"/>
      <c r="P606" s="94"/>
      <c r="Q606" s="94"/>
      <c r="R606" s="94"/>
      <c r="S606" s="94"/>
      <c r="T606" s="94"/>
      <c r="U606" s="94"/>
      <c r="V606" s="94"/>
      <c r="W606" s="94"/>
      <c r="X606" s="94"/>
      <c r="Y606" s="94"/>
      <c r="Z606" s="94"/>
    </row>
    <row r="607" spans="1:26" ht="18" customHeight="1" x14ac:dyDescent="0.25">
      <c r="A607" s="89"/>
      <c r="B607" s="94"/>
      <c r="C607" s="94"/>
      <c r="D607" s="106"/>
      <c r="E607" s="132"/>
      <c r="F607" s="94"/>
      <c r="G607" s="94"/>
      <c r="H607" s="89"/>
      <c r="I607" s="94"/>
      <c r="J607" s="94"/>
      <c r="K607" s="94"/>
      <c r="L607" s="94"/>
      <c r="M607" s="94"/>
      <c r="N607" s="94"/>
      <c r="O607" s="94"/>
      <c r="P607" s="94"/>
      <c r="Q607" s="94"/>
      <c r="R607" s="94"/>
      <c r="S607" s="94"/>
      <c r="T607" s="94"/>
      <c r="U607" s="94"/>
      <c r="V607" s="94"/>
      <c r="W607" s="94"/>
      <c r="X607" s="94"/>
      <c r="Y607" s="94"/>
      <c r="Z607" s="94"/>
    </row>
    <row r="608" spans="1:26" ht="18" customHeight="1" x14ac:dyDescent="0.25">
      <c r="A608" s="89"/>
      <c r="B608" s="94"/>
      <c r="C608" s="94"/>
      <c r="D608" s="106"/>
      <c r="E608" s="132"/>
      <c r="F608" s="94"/>
      <c r="G608" s="94"/>
      <c r="H608" s="89"/>
      <c r="I608" s="94"/>
      <c r="J608" s="94"/>
      <c r="K608" s="94"/>
      <c r="L608" s="94"/>
      <c r="M608" s="94"/>
      <c r="N608" s="94"/>
      <c r="O608" s="94"/>
      <c r="P608" s="94"/>
      <c r="Q608" s="94"/>
      <c r="R608" s="94"/>
      <c r="S608" s="94"/>
      <c r="T608" s="94"/>
      <c r="U608" s="94"/>
      <c r="V608" s="94"/>
      <c r="W608" s="94"/>
      <c r="X608" s="94"/>
      <c r="Y608" s="94"/>
      <c r="Z608" s="94"/>
    </row>
    <row r="609" spans="1:26" ht="18" customHeight="1" x14ac:dyDescent="0.25">
      <c r="A609" s="89"/>
      <c r="B609" s="94"/>
      <c r="C609" s="94"/>
      <c r="D609" s="106"/>
      <c r="E609" s="132"/>
      <c r="F609" s="94"/>
      <c r="G609" s="94"/>
      <c r="H609" s="89"/>
      <c r="I609" s="94"/>
      <c r="J609" s="94"/>
      <c r="K609" s="94"/>
      <c r="L609" s="94"/>
      <c r="M609" s="94"/>
      <c r="N609" s="94"/>
      <c r="O609" s="94"/>
      <c r="P609" s="94"/>
      <c r="Q609" s="94"/>
      <c r="R609" s="94"/>
      <c r="S609" s="94"/>
      <c r="T609" s="94"/>
      <c r="U609" s="94"/>
      <c r="V609" s="94"/>
      <c r="W609" s="94"/>
      <c r="X609" s="94"/>
      <c r="Y609" s="94"/>
      <c r="Z609" s="94"/>
    </row>
    <row r="610" spans="1:26" ht="18" customHeight="1" x14ac:dyDescent="0.25">
      <c r="A610" s="89"/>
      <c r="B610" s="94"/>
      <c r="C610" s="94"/>
      <c r="D610" s="106"/>
      <c r="E610" s="132"/>
      <c r="F610" s="94"/>
      <c r="G610" s="94"/>
      <c r="H610" s="89"/>
      <c r="I610" s="94"/>
      <c r="J610" s="94"/>
      <c r="K610" s="94"/>
      <c r="L610" s="94"/>
      <c r="M610" s="94"/>
      <c r="N610" s="94"/>
      <c r="O610" s="94"/>
      <c r="P610" s="94"/>
      <c r="Q610" s="94"/>
      <c r="R610" s="94"/>
      <c r="S610" s="94"/>
      <c r="T610" s="94"/>
      <c r="U610" s="94"/>
      <c r="V610" s="94"/>
      <c r="W610" s="94"/>
      <c r="X610" s="94"/>
      <c r="Y610" s="94"/>
      <c r="Z610" s="94"/>
    </row>
    <row r="611" spans="1:26" ht="18" customHeight="1" x14ac:dyDescent="0.25">
      <c r="A611" s="89"/>
      <c r="B611" s="94"/>
      <c r="C611" s="94"/>
      <c r="D611" s="106"/>
      <c r="E611" s="132"/>
      <c r="F611" s="94"/>
      <c r="G611" s="94"/>
      <c r="H611" s="89"/>
      <c r="I611" s="94"/>
      <c r="J611" s="94"/>
      <c r="K611" s="94"/>
      <c r="L611" s="94"/>
      <c r="M611" s="94"/>
      <c r="N611" s="94"/>
      <c r="O611" s="94"/>
      <c r="P611" s="94"/>
      <c r="Q611" s="94"/>
      <c r="R611" s="94"/>
      <c r="S611" s="94"/>
      <c r="T611" s="94"/>
      <c r="U611" s="94"/>
      <c r="V611" s="94"/>
      <c r="W611" s="94"/>
      <c r="X611" s="94"/>
      <c r="Y611" s="94"/>
      <c r="Z611" s="94"/>
    </row>
    <row r="612" spans="1:26" ht="18" customHeight="1" x14ac:dyDescent="0.25">
      <c r="A612" s="89"/>
      <c r="B612" s="94"/>
      <c r="C612" s="94"/>
      <c r="D612" s="106"/>
      <c r="E612" s="132"/>
      <c r="F612" s="94"/>
      <c r="G612" s="94"/>
      <c r="H612" s="89"/>
      <c r="I612" s="94"/>
      <c r="J612" s="94"/>
      <c r="K612" s="94"/>
      <c r="L612" s="94"/>
      <c r="M612" s="94"/>
      <c r="N612" s="94"/>
      <c r="O612" s="94"/>
      <c r="P612" s="94"/>
      <c r="Q612" s="94"/>
      <c r="R612" s="94"/>
      <c r="S612" s="94"/>
      <c r="T612" s="94"/>
      <c r="U612" s="94"/>
      <c r="V612" s="94"/>
      <c r="W612" s="94"/>
      <c r="X612" s="94"/>
      <c r="Y612" s="94"/>
      <c r="Z612" s="94"/>
    </row>
    <row r="613" spans="1:26" ht="18" customHeight="1" x14ac:dyDescent="0.25">
      <c r="A613" s="89"/>
      <c r="B613" s="94"/>
      <c r="C613" s="94"/>
      <c r="D613" s="106"/>
      <c r="E613" s="132"/>
      <c r="F613" s="94"/>
      <c r="G613" s="94"/>
      <c r="H613" s="89"/>
      <c r="I613" s="94"/>
      <c r="J613" s="94"/>
      <c r="K613" s="94"/>
      <c r="L613" s="94"/>
      <c r="M613" s="94"/>
      <c r="N613" s="94"/>
      <c r="O613" s="94"/>
      <c r="P613" s="94"/>
      <c r="Q613" s="94"/>
      <c r="R613" s="94"/>
      <c r="S613" s="94"/>
      <c r="T613" s="94"/>
      <c r="U613" s="94"/>
      <c r="V613" s="94"/>
      <c r="W613" s="94"/>
      <c r="X613" s="94"/>
      <c r="Y613" s="94"/>
      <c r="Z613" s="94"/>
    </row>
    <row r="614" spans="1:26" ht="18" customHeight="1" x14ac:dyDescent="0.25">
      <c r="A614" s="89"/>
      <c r="B614" s="94"/>
      <c r="C614" s="94"/>
      <c r="D614" s="106"/>
      <c r="E614" s="132"/>
      <c r="F614" s="94"/>
      <c r="G614" s="94"/>
      <c r="H614" s="89"/>
      <c r="I614" s="94"/>
      <c r="J614" s="94"/>
      <c r="K614" s="94"/>
      <c r="L614" s="94"/>
      <c r="M614" s="94"/>
      <c r="N614" s="94"/>
      <c r="O614" s="94"/>
      <c r="P614" s="94"/>
      <c r="Q614" s="94"/>
      <c r="R614" s="94"/>
      <c r="S614" s="94"/>
      <c r="T614" s="94"/>
      <c r="U614" s="94"/>
      <c r="V614" s="94"/>
      <c r="W614" s="94"/>
      <c r="X614" s="94"/>
      <c r="Y614" s="94"/>
      <c r="Z614" s="94"/>
    </row>
    <row r="615" spans="1:26" ht="18" customHeight="1" x14ac:dyDescent="0.25">
      <c r="A615" s="89"/>
      <c r="B615" s="94"/>
      <c r="C615" s="94"/>
      <c r="D615" s="106"/>
      <c r="E615" s="132"/>
      <c r="F615" s="94"/>
      <c r="G615" s="94"/>
      <c r="H615" s="89"/>
      <c r="I615" s="94"/>
      <c r="J615" s="94"/>
      <c r="K615" s="94"/>
      <c r="L615" s="94"/>
      <c r="M615" s="94"/>
      <c r="N615" s="94"/>
      <c r="O615" s="94"/>
      <c r="P615" s="94"/>
      <c r="Q615" s="94"/>
      <c r="R615" s="94"/>
      <c r="S615" s="94"/>
      <c r="T615" s="94"/>
      <c r="U615" s="94"/>
      <c r="V615" s="94"/>
      <c r="W615" s="94"/>
      <c r="X615" s="94"/>
      <c r="Y615" s="94"/>
      <c r="Z615" s="94"/>
    </row>
    <row r="616" spans="1:26" ht="18" customHeight="1" x14ac:dyDescent="0.25">
      <c r="A616" s="89"/>
      <c r="B616" s="94"/>
      <c r="C616" s="94"/>
      <c r="D616" s="106"/>
      <c r="E616" s="132"/>
      <c r="F616" s="94"/>
      <c r="G616" s="94"/>
      <c r="H616" s="89"/>
      <c r="I616" s="94"/>
      <c r="J616" s="94"/>
      <c r="K616" s="94"/>
      <c r="L616" s="94"/>
      <c r="M616" s="94"/>
      <c r="N616" s="94"/>
      <c r="O616" s="94"/>
      <c r="P616" s="94"/>
      <c r="Q616" s="94"/>
      <c r="R616" s="94"/>
      <c r="S616" s="94"/>
      <c r="T616" s="94"/>
      <c r="U616" s="94"/>
      <c r="V616" s="94"/>
      <c r="W616" s="94"/>
      <c r="X616" s="94"/>
      <c r="Y616" s="94"/>
      <c r="Z616" s="94"/>
    </row>
    <row r="617" spans="1:26" ht="18" customHeight="1" x14ac:dyDescent="0.25">
      <c r="A617" s="89"/>
      <c r="B617" s="94"/>
      <c r="C617" s="94"/>
      <c r="D617" s="106"/>
      <c r="E617" s="132"/>
      <c r="F617" s="94"/>
      <c r="G617" s="94"/>
      <c r="H617" s="89"/>
      <c r="I617" s="94"/>
      <c r="J617" s="94"/>
      <c r="K617" s="94"/>
      <c r="L617" s="94"/>
      <c r="M617" s="94"/>
      <c r="N617" s="94"/>
      <c r="O617" s="94"/>
      <c r="P617" s="94"/>
      <c r="Q617" s="94"/>
      <c r="R617" s="94"/>
      <c r="S617" s="94"/>
      <c r="T617" s="94"/>
      <c r="U617" s="94"/>
      <c r="V617" s="94"/>
      <c r="W617" s="94"/>
      <c r="X617" s="94"/>
      <c r="Y617" s="94"/>
      <c r="Z617" s="94"/>
    </row>
    <row r="618" spans="1:26" ht="18" customHeight="1" x14ac:dyDescent="0.25">
      <c r="A618" s="89"/>
      <c r="B618" s="94"/>
      <c r="C618" s="94"/>
      <c r="D618" s="106"/>
      <c r="E618" s="132"/>
      <c r="F618" s="94"/>
      <c r="G618" s="94"/>
      <c r="H618" s="89"/>
      <c r="I618" s="94"/>
      <c r="J618" s="94"/>
      <c r="K618" s="94"/>
      <c r="L618" s="94"/>
      <c r="M618" s="94"/>
      <c r="N618" s="94"/>
      <c r="O618" s="94"/>
      <c r="P618" s="94"/>
      <c r="Q618" s="94"/>
      <c r="R618" s="94"/>
      <c r="S618" s="94"/>
      <c r="T618" s="94"/>
      <c r="U618" s="94"/>
      <c r="V618" s="94"/>
      <c r="W618" s="94"/>
      <c r="X618" s="94"/>
      <c r="Y618" s="94"/>
      <c r="Z618" s="94"/>
    </row>
    <row r="619" spans="1:26" ht="18" customHeight="1" x14ac:dyDescent="0.25">
      <c r="A619" s="89"/>
      <c r="B619" s="94"/>
      <c r="C619" s="94"/>
      <c r="D619" s="106"/>
      <c r="E619" s="132"/>
      <c r="F619" s="94"/>
      <c r="G619" s="94"/>
      <c r="H619" s="89"/>
      <c r="I619" s="94"/>
      <c r="J619" s="94"/>
      <c r="K619" s="94"/>
      <c r="L619" s="94"/>
      <c r="M619" s="94"/>
      <c r="N619" s="94"/>
      <c r="O619" s="94"/>
      <c r="P619" s="94"/>
      <c r="Q619" s="94"/>
      <c r="R619" s="94"/>
      <c r="S619" s="94"/>
      <c r="T619" s="94"/>
      <c r="U619" s="94"/>
      <c r="V619" s="94"/>
      <c r="W619" s="94"/>
      <c r="X619" s="94"/>
      <c r="Y619" s="94"/>
      <c r="Z619" s="94"/>
    </row>
    <row r="620" spans="1:26" ht="18" customHeight="1" x14ac:dyDescent="0.25">
      <c r="A620" s="89"/>
      <c r="B620" s="94"/>
      <c r="C620" s="94"/>
      <c r="D620" s="106"/>
      <c r="E620" s="132"/>
      <c r="F620" s="94"/>
      <c r="G620" s="94"/>
      <c r="H620" s="89"/>
      <c r="I620" s="94"/>
      <c r="J620" s="94"/>
      <c r="K620" s="94"/>
      <c r="L620" s="94"/>
      <c r="M620" s="94"/>
      <c r="N620" s="94"/>
      <c r="O620" s="94"/>
      <c r="P620" s="94"/>
      <c r="Q620" s="94"/>
      <c r="R620" s="94"/>
      <c r="S620" s="94"/>
      <c r="T620" s="94"/>
      <c r="U620" s="94"/>
      <c r="V620" s="94"/>
      <c r="W620" s="94"/>
      <c r="X620" s="94"/>
      <c r="Y620" s="94"/>
      <c r="Z620" s="94"/>
    </row>
    <row r="621" spans="1:26" ht="18" customHeight="1" x14ac:dyDescent="0.25">
      <c r="A621" s="89"/>
      <c r="B621" s="94"/>
      <c r="C621" s="94"/>
      <c r="D621" s="106"/>
      <c r="E621" s="132"/>
      <c r="F621" s="94"/>
      <c r="G621" s="94"/>
      <c r="H621" s="89"/>
      <c r="I621" s="94"/>
      <c r="J621" s="94"/>
      <c r="K621" s="94"/>
      <c r="L621" s="94"/>
      <c r="M621" s="94"/>
      <c r="N621" s="94"/>
      <c r="O621" s="94"/>
      <c r="P621" s="94"/>
      <c r="Q621" s="94"/>
      <c r="R621" s="94"/>
      <c r="S621" s="94"/>
      <c r="T621" s="94"/>
      <c r="U621" s="94"/>
      <c r="V621" s="94"/>
      <c r="W621" s="94"/>
      <c r="X621" s="94"/>
      <c r="Y621" s="94"/>
      <c r="Z621" s="94"/>
    </row>
    <row r="622" spans="1:26" ht="18" customHeight="1" x14ac:dyDescent="0.25">
      <c r="A622" s="89"/>
      <c r="B622" s="94"/>
      <c r="C622" s="94"/>
      <c r="D622" s="106"/>
      <c r="E622" s="132"/>
      <c r="F622" s="94"/>
      <c r="G622" s="94"/>
      <c r="H622" s="89"/>
      <c r="I622" s="94"/>
      <c r="J622" s="94"/>
      <c r="K622" s="94"/>
      <c r="L622" s="94"/>
      <c r="M622" s="94"/>
      <c r="N622" s="94"/>
      <c r="O622" s="94"/>
      <c r="P622" s="94"/>
      <c r="Q622" s="94"/>
      <c r="R622" s="94"/>
      <c r="S622" s="94"/>
      <c r="T622" s="94"/>
      <c r="U622" s="94"/>
      <c r="V622" s="94"/>
      <c r="W622" s="94"/>
      <c r="X622" s="94"/>
      <c r="Y622" s="94"/>
      <c r="Z622" s="94"/>
    </row>
    <row r="623" spans="1:26" ht="18" customHeight="1" x14ac:dyDescent="0.25">
      <c r="A623" s="89"/>
      <c r="B623" s="94"/>
      <c r="C623" s="94"/>
      <c r="D623" s="106"/>
      <c r="E623" s="132"/>
      <c r="F623" s="94"/>
      <c r="G623" s="94"/>
      <c r="H623" s="89"/>
      <c r="I623" s="94"/>
      <c r="J623" s="94"/>
      <c r="K623" s="94"/>
      <c r="L623" s="94"/>
      <c r="M623" s="94"/>
      <c r="N623" s="94"/>
      <c r="O623" s="94"/>
      <c r="P623" s="94"/>
      <c r="Q623" s="94"/>
      <c r="R623" s="94"/>
      <c r="S623" s="94"/>
      <c r="T623" s="94"/>
      <c r="U623" s="94"/>
      <c r="V623" s="94"/>
      <c r="W623" s="94"/>
      <c r="X623" s="94"/>
      <c r="Y623" s="94"/>
      <c r="Z623" s="94"/>
    </row>
    <row r="624" spans="1:26" ht="18" customHeight="1" x14ac:dyDescent="0.25">
      <c r="A624" s="89"/>
      <c r="B624" s="94"/>
      <c r="C624" s="94"/>
      <c r="D624" s="106"/>
      <c r="E624" s="132"/>
      <c r="F624" s="94"/>
      <c r="G624" s="94"/>
      <c r="H624" s="89"/>
      <c r="I624" s="94"/>
      <c r="J624" s="94"/>
      <c r="K624" s="94"/>
      <c r="L624" s="94"/>
      <c r="M624" s="94"/>
      <c r="N624" s="94"/>
      <c r="O624" s="94"/>
      <c r="P624" s="94"/>
      <c r="Q624" s="94"/>
      <c r="R624" s="94"/>
      <c r="S624" s="94"/>
      <c r="T624" s="94"/>
      <c r="U624" s="94"/>
      <c r="V624" s="94"/>
      <c r="W624" s="94"/>
      <c r="X624" s="94"/>
      <c r="Y624" s="94"/>
      <c r="Z624" s="94"/>
    </row>
    <row r="625" spans="1:26" ht="18" customHeight="1" x14ac:dyDescent="0.25">
      <c r="A625" s="89"/>
      <c r="B625" s="94"/>
      <c r="C625" s="94"/>
      <c r="D625" s="106"/>
      <c r="E625" s="132"/>
      <c r="F625" s="94"/>
      <c r="G625" s="94"/>
      <c r="H625" s="89"/>
      <c r="I625" s="94"/>
      <c r="J625" s="94"/>
      <c r="K625" s="94"/>
      <c r="L625" s="94"/>
      <c r="M625" s="94"/>
      <c r="N625" s="94"/>
      <c r="O625" s="94"/>
      <c r="P625" s="94"/>
      <c r="Q625" s="94"/>
      <c r="R625" s="94"/>
      <c r="S625" s="94"/>
      <c r="T625" s="94"/>
      <c r="U625" s="94"/>
      <c r="V625" s="94"/>
      <c r="W625" s="94"/>
      <c r="X625" s="94"/>
      <c r="Y625" s="94"/>
      <c r="Z625" s="94"/>
    </row>
    <row r="626" spans="1:26" ht="18" customHeight="1" x14ac:dyDescent="0.25">
      <c r="A626" s="89"/>
      <c r="B626" s="94"/>
      <c r="C626" s="94"/>
      <c r="D626" s="106"/>
      <c r="E626" s="132"/>
      <c r="F626" s="94"/>
      <c r="G626" s="94"/>
      <c r="H626" s="89"/>
      <c r="I626" s="94"/>
      <c r="J626" s="94"/>
      <c r="K626" s="94"/>
      <c r="L626" s="94"/>
      <c r="M626" s="94"/>
      <c r="N626" s="94"/>
      <c r="O626" s="94"/>
      <c r="P626" s="94"/>
      <c r="Q626" s="94"/>
      <c r="R626" s="94"/>
      <c r="S626" s="94"/>
      <c r="T626" s="94"/>
      <c r="U626" s="94"/>
      <c r="V626" s="94"/>
      <c r="W626" s="94"/>
      <c r="X626" s="94"/>
      <c r="Y626" s="94"/>
      <c r="Z626" s="94"/>
    </row>
    <row r="627" spans="1:26" ht="18" customHeight="1" x14ac:dyDescent="0.25">
      <c r="A627" s="89"/>
      <c r="B627" s="94"/>
      <c r="C627" s="94"/>
      <c r="D627" s="106"/>
      <c r="E627" s="132"/>
      <c r="F627" s="94"/>
      <c r="G627" s="94"/>
      <c r="H627" s="89"/>
      <c r="I627" s="94"/>
      <c r="J627" s="94"/>
      <c r="K627" s="94"/>
      <c r="L627" s="94"/>
      <c r="M627" s="94"/>
      <c r="N627" s="94"/>
      <c r="O627" s="94"/>
      <c r="P627" s="94"/>
      <c r="Q627" s="94"/>
      <c r="R627" s="94"/>
      <c r="S627" s="94"/>
      <c r="T627" s="94"/>
      <c r="U627" s="94"/>
      <c r="V627" s="94"/>
      <c r="W627" s="94"/>
      <c r="X627" s="94"/>
      <c r="Y627" s="94"/>
      <c r="Z627" s="94"/>
    </row>
    <row r="628" spans="1:26" ht="18" customHeight="1" x14ac:dyDescent="0.25">
      <c r="A628" s="89"/>
      <c r="B628" s="94"/>
      <c r="C628" s="94"/>
      <c r="D628" s="106"/>
      <c r="E628" s="132"/>
      <c r="F628" s="94"/>
      <c r="G628" s="94"/>
      <c r="H628" s="89"/>
      <c r="I628" s="94"/>
      <c r="J628" s="94"/>
      <c r="K628" s="94"/>
      <c r="L628" s="94"/>
      <c r="M628" s="94"/>
      <c r="N628" s="94"/>
      <c r="O628" s="94"/>
      <c r="P628" s="94"/>
      <c r="Q628" s="94"/>
      <c r="R628" s="94"/>
      <c r="S628" s="94"/>
      <c r="T628" s="94"/>
      <c r="U628" s="94"/>
      <c r="V628" s="94"/>
      <c r="W628" s="94"/>
      <c r="X628" s="94"/>
      <c r="Y628" s="94"/>
      <c r="Z628" s="94"/>
    </row>
    <row r="629" spans="1:26" ht="18" customHeight="1" x14ac:dyDescent="0.25">
      <c r="A629" s="89"/>
      <c r="B629" s="94"/>
      <c r="C629" s="94"/>
      <c r="D629" s="106"/>
      <c r="E629" s="132"/>
      <c r="F629" s="94"/>
      <c r="G629" s="94"/>
      <c r="H629" s="89"/>
      <c r="I629" s="94"/>
      <c r="J629" s="94"/>
      <c r="K629" s="94"/>
      <c r="L629" s="94"/>
      <c r="M629" s="94"/>
      <c r="N629" s="94"/>
      <c r="O629" s="94"/>
      <c r="P629" s="94"/>
      <c r="Q629" s="94"/>
      <c r="R629" s="94"/>
      <c r="S629" s="94"/>
      <c r="T629" s="94"/>
      <c r="U629" s="94"/>
      <c r="V629" s="94"/>
      <c r="W629" s="94"/>
      <c r="X629" s="94"/>
      <c r="Y629" s="94"/>
      <c r="Z629" s="94"/>
    </row>
    <row r="630" spans="1:26" ht="18" customHeight="1" x14ac:dyDescent="0.25">
      <c r="A630" s="89"/>
      <c r="B630" s="94"/>
      <c r="C630" s="94"/>
      <c r="D630" s="106"/>
      <c r="E630" s="132"/>
      <c r="F630" s="94"/>
      <c r="G630" s="94"/>
      <c r="H630" s="89"/>
      <c r="I630" s="94"/>
      <c r="J630" s="94"/>
      <c r="K630" s="94"/>
      <c r="L630" s="94"/>
      <c r="M630" s="94"/>
      <c r="N630" s="94"/>
      <c r="O630" s="94"/>
      <c r="P630" s="94"/>
      <c r="Q630" s="94"/>
      <c r="R630" s="94"/>
      <c r="S630" s="94"/>
      <c r="T630" s="94"/>
      <c r="U630" s="94"/>
      <c r="V630" s="94"/>
      <c r="W630" s="94"/>
      <c r="X630" s="94"/>
      <c r="Y630" s="94"/>
      <c r="Z630" s="94"/>
    </row>
    <row r="631" spans="1:26" ht="18" customHeight="1" x14ac:dyDescent="0.25">
      <c r="A631" s="89"/>
      <c r="B631" s="94"/>
      <c r="C631" s="94"/>
      <c r="D631" s="106"/>
      <c r="E631" s="132"/>
      <c r="F631" s="94"/>
      <c r="G631" s="94"/>
      <c r="H631" s="89"/>
      <c r="I631" s="94"/>
      <c r="J631" s="94"/>
      <c r="K631" s="94"/>
      <c r="L631" s="94"/>
      <c r="M631" s="94"/>
      <c r="N631" s="94"/>
      <c r="O631" s="94"/>
      <c r="P631" s="94"/>
      <c r="Q631" s="94"/>
      <c r="R631" s="94"/>
      <c r="S631" s="94"/>
      <c r="T631" s="94"/>
      <c r="U631" s="94"/>
      <c r="V631" s="94"/>
      <c r="W631" s="94"/>
      <c r="X631" s="94"/>
      <c r="Y631" s="94"/>
      <c r="Z631" s="94"/>
    </row>
    <row r="632" spans="1:26" ht="18" customHeight="1" x14ac:dyDescent="0.25">
      <c r="A632" s="89"/>
      <c r="B632" s="94"/>
      <c r="C632" s="94"/>
      <c r="D632" s="106"/>
      <c r="E632" s="132"/>
      <c r="F632" s="94"/>
      <c r="G632" s="94"/>
      <c r="H632" s="89"/>
      <c r="I632" s="94"/>
      <c r="J632" s="94"/>
      <c r="K632" s="94"/>
      <c r="L632" s="94"/>
      <c r="M632" s="94"/>
      <c r="N632" s="94"/>
      <c r="O632" s="94"/>
      <c r="P632" s="94"/>
      <c r="Q632" s="94"/>
      <c r="R632" s="94"/>
      <c r="S632" s="94"/>
      <c r="T632" s="94"/>
      <c r="U632" s="94"/>
      <c r="V632" s="94"/>
      <c r="W632" s="94"/>
      <c r="X632" s="94"/>
      <c r="Y632" s="94"/>
      <c r="Z632" s="94"/>
    </row>
    <row r="633" spans="1:26" ht="18" customHeight="1" x14ac:dyDescent="0.25">
      <c r="A633" s="89"/>
      <c r="B633" s="94"/>
      <c r="C633" s="94"/>
      <c r="D633" s="106"/>
      <c r="E633" s="132"/>
      <c r="F633" s="94"/>
      <c r="G633" s="94"/>
      <c r="H633" s="89"/>
      <c r="I633" s="94"/>
      <c r="J633" s="94"/>
      <c r="K633" s="94"/>
      <c r="L633" s="94"/>
      <c r="M633" s="94"/>
      <c r="N633" s="94"/>
      <c r="O633" s="94"/>
      <c r="P633" s="94"/>
      <c r="Q633" s="94"/>
      <c r="R633" s="94"/>
      <c r="S633" s="94"/>
      <c r="T633" s="94"/>
      <c r="U633" s="94"/>
      <c r="V633" s="94"/>
      <c r="W633" s="94"/>
      <c r="X633" s="94"/>
      <c r="Y633" s="94"/>
      <c r="Z633" s="94"/>
    </row>
    <row r="634" spans="1:26" ht="18" customHeight="1" x14ac:dyDescent="0.25">
      <c r="A634" s="89"/>
      <c r="B634" s="94"/>
      <c r="C634" s="94"/>
      <c r="D634" s="106"/>
      <c r="E634" s="132"/>
      <c r="F634" s="94"/>
      <c r="G634" s="94"/>
      <c r="H634" s="89"/>
      <c r="I634" s="94"/>
      <c r="J634" s="94"/>
      <c r="K634" s="94"/>
      <c r="L634" s="94"/>
      <c r="M634" s="94"/>
      <c r="N634" s="94"/>
      <c r="O634" s="94"/>
      <c r="P634" s="94"/>
      <c r="Q634" s="94"/>
      <c r="R634" s="94"/>
      <c r="S634" s="94"/>
      <c r="T634" s="94"/>
      <c r="U634" s="94"/>
      <c r="V634" s="94"/>
      <c r="W634" s="94"/>
      <c r="X634" s="94"/>
      <c r="Y634" s="94"/>
      <c r="Z634" s="94"/>
    </row>
    <row r="635" spans="1:26" ht="18" customHeight="1" x14ac:dyDescent="0.25">
      <c r="A635" s="89"/>
      <c r="B635" s="94"/>
      <c r="C635" s="94"/>
      <c r="D635" s="106"/>
      <c r="E635" s="132"/>
      <c r="F635" s="94"/>
      <c r="G635" s="94"/>
      <c r="H635" s="89"/>
      <c r="I635" s="94"/>
      <c r="J635" s="94"/>
      <c r="K635" s="94"/>
      <c r="L635" s="94"/>
      <c r="M635" s="94"/>
      <c r="N635" s="94"/>
      <c r="O635" s="94"/>
      <c r="P635" s="94"/>
      <c r="Q635" s="94"/>
      <c r="R635" s="94"/>
      <c r="S635" s="94"/>
      <c r="T635" s="94"/>
      <c r="U635" s="94"/>
      <c r="V635" s="94"/>
      <c r="W635" s="94"/>
      <c r="X635" s="94"/>
      <c r="Y635" s="94"/>
      <c r="Z635" s="94"/>
    </row>
    <row r="636" spans="1:26" ht="18" customHeight="1" x14ac:dyDescent="0.25">
      <c r="A636" s="89"/>
      <c r="B636" s="94"/>
      <c r="C636" s="94"/>
      <c r="D636" s="106"/>
      <c r="E636" s="132"/>
      <c r="F636" s="94"/>
      <c r="G636" s="94"/>
      <c r="H636" s="89"/>
      <c r="I636" s="94"/>
      <c r="J636" s="94"/>
      <c r="K636" s="94"/>
      <c r="L636" s="94"/>
      <c r="M636" s="94"/>
      <c r="N636" s="94"/>
      <c r="O636" s="94"/>
      <c r="P636" s="94"/>
      <c r="Q636" s="94"/>
      <c r="R636" s="94"/>
      <c r="S636" s="94"/>
      <c r="T636" s="94"/>
      <c r="U636" s="94"/>
      <c r="V636" s="94"/>
      <c r="W636" s="94"/>
      <c r="X636" s="94"/>
      <c r="Y636" s="94"/>
      <c r="Z636" s="94"/>
    </row>
    <row r="637" spans="1:26" ht="18" customHeight="1" x14ac:dyDescent="0.25">
      <c r="A637" s="89"/>
      <c r="B637" s="94"/>
      <c r="C637" s="94"/>
      <c r="D637" s="106"/>
      <c r="E637" s="132"/>
      <c r="F637" s="94"/>
      <c r="G637" s="94"/>
      <c r="H637" s="89"/>
      <c r="I637" s="94"/>
      <c r="J637" s="94"/>
      <c r="K637" s="94"/>
      <c r="L637" s="94"/>
      <c r="M637" s="94"/>
      <c r="N637" s="94"/>
      <c r="O637" s="94"/>
      <c r="P637" s="94"/>
      <c r="Q637" s="94"/>
      <c r="R637" s="94"/>
      <c r="S637" s="94"/>
      <c r="T637" s="94"/>
      <c r="U637" s="94"/>
      <c r="V637" s="94"/>
      <c r="W637" s="94"/>
      <c r="X637" s="94"/>
      <c r="Y637" s="94"/>
      <c r="Z637" s="94"/>
    </row>
    <row r="638" spans="1:26" ht="18" customHeight="1" x14ac:dyDescent="0.25">
      <c r="A638" s="89"/>
      <c r="B638" s="94"/>
      <c r="C638" s="94"/>
      <c r="D638" s="106"/>
      <c r="E638" s="132"/>
      <c r="F638" s="94"/>
      <c r="G638" s="94"/>
      <c r="H638" s="89"/>
      <c r="I638" s="94"/>
      <c r="J638" s="94"/>
      <c r="K638" s="94"/>
      <c r="L638" s="94"/>
      <c r="M638" s="94"/>
      <c r="N638" s="94"/>
      <c r="O638" s="94"/>
      <c r="P638" s="94"/>
      <c r="Q638" s="94"/>
      <c r="R638" s="94"/>
      <c r="S638" s="94"/>
      <c r="T638" s="94"/>
      <c r="U638" s="94"/>
      <c r="V638" s="94"/>
      <c r="W638" s="94"/>
      <c r="X638" s="94"/>
      <c r="Y638" s="94"/>
      <c r="Z638" s="94"/>
    </row>
    <row r="639" spans="1:26" ht="18" customHeight="1" x14ac:dyDescent="0.25">
      <c r="A639" s="89"/>
      <c r="B639" s="94"/>
      <c r="C639" s="94"/>
      <c r="D639" s="106"/>
      <c r="E639" s="132"/>
      <c r="F639" s="94"/>
      <c r="G639" s="94"/>
      <c r="H639" s="89"/>
      <c r="I639" s="94"/>
      <c r="J639" s="94"/>
      <c r="K639" s="94"/>
      <c r="L639" s="94"/>
      <c r="M639" s="94"/>
      <c r="N639" s="94"/>
      <c r="O639" s="94"/>
      <c r="P639" s="94"/>
      <c r="Q639" s="94"/>
      <c r="R639" s="94"/>
      <c r="S639" s="94"/>
      <c r="T639" s="94"/>
      <c r="U639" s="94"/>
      <c r="V639" s="94"/>
      <c r="W639" s="94"/>
      <c r="X639" s="94"/>
      <c r="Y639" s="94"/>
      <c r="Z639" s="94"/>
    </row>
    <row r="640" spans="1:26" ht="18" customHeight="1" x14ac:dyDescent="0.25">
      <c r="A640" s="89"/>
      <c r="B640" s="94"/>
      <c r="C640" s="94"/>
      <c r="D640" s="106"/>
      <c r="E640" s="132"/>
      <c r="F640" s="94"/>
      <c r="G640" s="94"/>
      <c r="H640" s="89"/>
      <c r="I640" s="94"/>
      <c r="J640" s="94"/>
      <c r="K640" s="94"/>
      <c r="L640" s="94"/>
      <c r="M640" s="94"/>
      <c r="N640" s="94"/>
      <c r="O640" s="94"/>
      <c r="P640" s="94"/>
      <c r="Q640" s="94"/>
      <c r="R640" s="94"/>
      <c r="S640" s="94"/>
      <c r="T640" s="94"/>
      <c r="U640" s="94"/>
      <c r="V640" s="94"/>
      <c r="W640" s="94"/>
      <c r="X640" s="94"/>
      <c r="Y640" s="94"/>
      <c r="Z640" s="94"/>
    </row>
    <row r="641" spans="1:26" ht="18" customHeight="1" x14ac:dyDescent="0.25">
      <c r="A641" s="89"/>
      <c r="B641" s="94"/>
      <c r="C641" s="94"/>
      <c r="D641" s="106"/>
      <c r="E641" s="132"/>
      <c r="F641" s="94"/>
      <c r="G641" s="94"/>
      <c r="H641" s="89"/>
      <c r="I641" s="94"/>
      <c r="J641" s="94"/>
      <c r="K641" s="94"/>
      <c r="L641" s="94"/>
      <c r="M641" s="94"/>
      <c r="N641" s="94"/>
      <c r="O641" s="94"/>
      <c r="P641" s="94"/>
      <c r="Q641" s="94"/>
      <c r="R641" s="94"/>
      <c r="S641" s="94"/>
      <c r="T641" s="94"/>
      <c r="U641" s="94"/>
      <c r="V641" s="94"/>
      <c r="W641" s="94"/>
      <c r="X641" s="94"/>
      <c r="Y641" s="94"/>
      <c r="Z641" s="94"/>
    </row>
    <row r="642" spans="1:26" ht="18" customHeight="1" x14ac:dyDescent="0.25">
      <c r="A642" s="89"/>
      <c r="B642" s="94"/>
      <c r="C642" s="94"/>
      <c r="D642" s="106"/>
      <c r="E642" s="132"/>
      <c r="F642" s="94"/>
      <c r="G642" s="94"/>
      <c r="H642" s="89"/>
      <c r="I642" s="94"/>
      <c r="J642" s="94"/>
      <c r="K642" s="94"/>
      <c r="L642" s="94"/>
      <c r="M642" s="94"/>
      <c r="N642" s="94"/>
      <c r="O642" s="94"/>
      <c r="P642" s="94"/>
      <c r="Q642" s="94"/>
      <c r="R642" s="94"/>
      <c r="S642" s="94"/>
      <c r="T642" s="94"/>
      <c r="U642" s="94"/>
      <c r="V642" s="94"/>
      <c r="W642" s="94"/>
      <c r="X642" s="94"/>
      <c r="Y642" s="94"/>
      <c r="Z642" s="94"/>
    </row>
    <row r="643" spans="1:26" ht="18" customHeight="1" x14ac:dyDescent="0.25">
      <c r="A643" s="89"/>
      <c r="B643" s="94"/>
      <c r="C643" s="94"/>
      <c r="D643" s="106"/>
      <c r="E643" s="132"/>
      <c r="F643" s="94"/>
      <c r="G643" s="94"/>
      <c r="H643" s="89"/>
      <c r="I643" s="94"/>
      <c r="J643" s="94"/>
      <c r="K643" s="94"/>
      <c r="L643" s="94"/>
      <c r="M643" s="94"/>
      <c r="N643" s="94"/>
      <c r="O643" s="94"/>
      <c r="P643" s="94"/>
      <c r="Q643" s="94"/>
      <c r="R643" s="94"/>
      <c r="S643" s="94"/>
      <c r="T643" s="94"/>
      <c r="U643" s="94"/>
      <c r="V643" s="94"/>
      <c r="W643" s="94"/>
      <c r="X643" s="94"/>
      <c r="Y643" s="94"/>
      <c r="Z643" s="94"/>
    </row>
    <row r="644" spans="1:26" ht="18" customHeight="1" x14ac:dyDescent="0.25">
      <c r="A644" s="89"/>
      <c r="B644" s="94"/>
      <c r="C644" s="94"/>
      <c r="D644" s="106"/>
      <c r="E644" s="132"/>
      <c r="F644" s="94"/>
      <c r="G644" s="94"/>
      <c r="H644" s="89"/>
      <c r="I644" s="94"/>
      <c r="J644" s="94"/>
      <c r="K644" s="94"/>
      <c r="L644" s="94"/>
      <c r="M644" s="94"/>
      <c r="N644" s="94"/>
      <c r="O644" s="94"/>
      <c r="P644" s="94"/>
      <c r="Q644" s="94"/>
      <c r="R644" s="94"/>
      <c r="S644" s="94"/>
      <c r="T644" s="94"/>
      <c r="U644" s="94"/>
      <c r="V644" s="94"/>
      <c r="W644" s="94"/>
      <c r="X644" s="94"/>
      <c r="Y644" s="94"/>
      <c r="Z644" s="94"/>
    </row>
    <row r="645" spans="1:26" ht="18" customHeight="1" x14ac:dyDescent="0.25">
      <c r="A645" s="89"/>
      <c r="B645" s="94"/>
      <c r="C645" s="94"/>
      <c r="D645" s="106"/>
      <c r="E645" s="132"/>
      <c r="F645" s="94"/>
      <c r="G645" s="94"/>
      <c r="H645" s="89"/>
      <c r="I645" s="94"/>
      <c r="J645" s="94"/>
      <c r="K645" s="94"/>
      <c r="L645" s="94"/>
      <c r="M645" s="94"/>
      <c r="N645" s="94"/>
      <c r="O645" s="94"/>
      <c r="P645" s="94"/>
      <c r="Q645" s="94"/>
      <c r="R645" s="94"/>
      <c r="S645" s="94"/>
      <c r="T645" s="94"/>
      <c r="U645" s="94"/>
      <c r="V645" s="94"/>
      <c r="W645" s="94"/>
      <c r="X645" s="94"/>
      <c r="Y645" s="94"/>
      <c r="Z645" s="94"/>
    </row>
    <row r="646" spans="1:26" ht="18" customHeight="1" x14ac:dyDescent="0.25">
      <c r="A646" s="89"/>
      <c r="B646" s="94"/>
      <c r="C646" s="94"/>
      <c r="D646" s="106"/>
      <c r="E646" s="132"/>
      <c r="F646" s="94"/>
      <c r="G646" s="94"/>
      <c r="H646" s="89"/>
      <c r="I646" s="94"/>
      <c r="J646" s="94"/>
      <c r="K646" s="94"/>
      <c r="L646" s="94"/>
      <c r="M646" s="94"/>
      <c r="N646" s="94"/>
      <c r="O646" s="94"/>
      <c r="P646" s="94"/>
      <c r="Q646" s="94"/>
      <c r="R646" s="94"/>
      <c r="S646" s="94"/>
      <c r="T646" s="94"/>
      <c r="U646" s="94"/>
      <c r="V646" s="94"/>
      <c r="W646" s="94"/>
      <c r="X646" s="94"/>
      <c r="Y646" s="94"/>
      <c r="Z646" s="94"/>
    </row>
    <row r="647" spans="1:26" ht="18" customHeight="1" x14ac:dyDescent="0.25">
      <c r="A647" s="89"/>
      <c r="B647" s="94"/>
      <c r="C647" s="94"/>
      <c r="D647" s="106"/>
      <c r="E647" s="132"/>
      <c r="F647" s="94"/>
      <c r="G647" s="94"/>
      <c r="H647" s="89"/>
      <c r="I647" s="94"/>
      <c r="J647" s="94"/>
      <c r="K647" s="94"/>
      <c r="L647" s="94"/>
      <c r="M647" s="94"/>
      <c r="N647" s="94"/>
      <c r="O647" s="94"/>
      <c r="P647" s="94"/>
      <c r="Q647" s="94"/>
      <c r="R647" s="94"/>
      <c r="S647" s="94"/>
      <c r="T647" s="94"/>
      <c r="U647" s="94"/>
      <c r="V647" s="94"/>
      <c r="W647" s="94"/>
      <c r="X647" s="94"/>
      <c r="Y647" s="94"/>
      <c r="Z647" s="94"/>
    </row>
    <row r="648" spans="1:26" ht="18" customHeight="1" x14ac:dyDescent="0.25">
      <c r="A648" s="89"/>
      <c r="B648" s="94"/>
      <c r="C648" s="94"/>
      <c r="D648" s="106"/>
      <c r="E648" s="132"/>
      <c r="F648" s="94"/>
      <c r="G648" s="94"/>
      <c r="H648" s="89"/>
      <c r="I648" s="94"/>
      <c r="J648" s="94"/>
      <c r="K648" s="94"/>
      <c r="L648" s="94"/>
      <c r="M648" s="94"/>
      <c r="N648" s="94"/>
      <c r="O648" s="94"/>
      <c r="P648" s="94"/>
      <c r="Q648" s="94"/>
      <c r="R648" s="94"/>
      <c r="S648" s="94"/>
      <c r="T648" s="94"/>
      <c r="U648" s="94"/>
      <c r="V648" s="94"/>
      <c r="W648" s="94"/>
      <c r="X648" s="94"/>
      <c r="Y648" s="94"/>
      <c r="Z648" s="94"/>
    </row>
    <row r="649" spans="1:26" ht="18" customHeight="1" x14ac:dyDescent="0.25">
      <c r="A649" s="89"/>
      <c r="B649" s="94"/>
      <c r="C649" s="94"/>
      <c r="D649" s="106"/>
      <c r="E649" s="132"/>
      <c r="F649" s="94"/>
      <c r="G649" s="94"/>
      <c r="H649" s="89"/>
      <c r="I649" s="94"/>
      <c r="J649" s="94"/>
      <c r="K649" s="94"/>
      <c r="L649" s="94"/>
      <c r="M649" s="94"/>
      <c r="N649" s="94"/>
      <c r="O649" s="94"/>
      <c r="P649" s="94"/>
      <c r="Q649" s="94"/>
      <c r="R649" s="94"/>
      <c r="S649" s="94"/>
      <c r="T649" s="94"/>
      <c r="U649" s="94"/>
      <c r="V649" s="94"/>
      <c r="W649" s="94"/>
      <c r="X649" s="94"/>
      <c r="Y649" s="94"/>
      <c r="Z649" s="94"/>
    </row>
    <row r="650" spans="1:26" ht="18" customHeight="1" x14ac:dyDescent="0.25">
      <c r="A650" s="89"/>
      <c r="B650" s="94"/>
      <c r="C650" s="94"/>
      <c r="D650" s="106"/>
      <c r="E650" s="132"/>
      <c r="F650" s="94"/>
      <c r="G650" s="94"/>
      <c r="H650" s="89"/>
      <c r="I650" s="94"/>
      <c r="J650" s="94"/>
      <c r="K650" s="94"/>
      <c r="L650" s="94"/>
      <c r="M650" s="94"/>
      <c r="N650" s="94"/>
      <c r="O650" s="94"/>
      <c r="P650" s="94"/>
      <c r="Q650" s="94"/>
      <c r="R650" s="94"/>
      <c r="S650" s="94"/>
      <c r="T650" s="94"/>
      <c r="U650" s="94"/>
      <c r="V650" s="94"/>
      <c r="W650" s="94"/>
      <c r="X650" s="94"/>
      <c r="Y650" s="94"/>
      <c r="Z650" s="94"/>
    </row>
    <row r="651" spans="1:26" ht="18" customHeight="1" x14ac:dyDescent="0.25">
      <c r="A651" s="89"/>
      <c r="B651" s="94"/>
      <c r="C651" s="94"/>
      <c r="D651" s="106"/>
      <c r="E651" s="132"/>
      <c r="F651" s="94"/>
      <c r="G651" s="94"/>
      <c r="H651" s="89"/>
      <c r="I651" s="94"/>
      <c r="J651" s="94"/>
      <c r="K651" s="94"/>
      <c r="L651" s="94"/>
      <c r="M651" s="94"/>
      <c r="N651" s="94"/>
      <c r="O651" s="94"/>
      <c r="P651" s="94"/>
      <c r="Q651" s="94"/>
      <c r="R651" s="94"/>
      <c r="S651" s="94"/>
      <c r="T651" s="94"/>
      <c r="U651" s="94"/>
      <c r="V651" s="94"/>
      <c r="W651" s="94"/>
      <c r="X651" s="94"/>
      <c r="Y651" s="94"/>
      <c r="Z651" s="94"/>
    </row>
    <row r="652" spans="1:26" ht="18" customHeight="1" x14ac:dyDescent="0.25">
      <c r="A652" s="89"/>
      <c r="B652" s="94"/>
      <c r="C652" s="94"/>
      <c r="D652" s="106"/>
      <c r="E652" s="132"/>
      <c r="F652" s="94"/>
      <c r="G652" s="94"/>
      <c r="H652" s="89"/>
      <c r="I652" s="94"/>
      <c r="J652" s="94"/>
      <c r="K652" s="94"/>
      <c r="L652" s="94"/>
      <c r="M652" s="94"/>
      <c r="N652" s="94"/>
      <c r="O652" s="94"/>
      <c r="P652" s="94"/>
      <c r="Q652" s="94"/>
      <c r="R652" s="94"/>
      <c r="S652" s="94"/>
      <c r="T652" s="94"/>
      <c r="U652" s="94"/>
      <c r="V652" s="94"/>
      <c r="W652" s="94"/>
      <c r="X652" s="94"/>
      <c r="Y652" s="94"/>
      <c r="Z652" s="94"/>
    </row>
    <row r="653" spans="1:26" ht="18" customHeight="1" x14ac:dyDescent="0.25">
      <c r="A653" s="89"/>
      <c r="B653" s="94"/>
      <c r="C653" s="94"/>
      <c r="D653" s="106"/>
      <c r="E653" s="132"/>
      <c r="F653" s="94"/>
      <c r="G653" s="94"/>
      <c r="H653" s="89"/>
      <c r="I653" s="94"/>
      <c r="J653" s="94"/>
      <c r="K653" s="94"/>
      <c r="L653" s="94"/>
      <c r="M653" s="94"/>
      <c r="N653" s="94"/>
      <c r="O653" s="94"/>
      <c r="P653" s="94"/>
      <c r="Q653" s="94"/>
      <c r="R653" s="94"/>
      <c r="S653" s="94"/>
      <c r="T653" s="94"/>
      <c r="U653" s="94"/>
      <c r="V653" s="94"/>
      <c r="W653" s="94"/>
      <c r="X653" s="94"/>
      <c r="Y653" s="94"/>
      <c r="Z653" s="94"/>
    </row>
    <row r="654" spans="1:26" ht="18" customHeight="1" x14ac:dyDescent="0.25">
      <c r="A654" s="89"/>
      <c r="B654" s="94"/>
      <c r="C654" s="94"/>
      <c r="D654" s="106"/>
      <c r="E654" s="132"/>
      <c r="F654" s="94"/>
      <c r="G654" s="94"/>
      <c r="H654" s="89"/>
      <c r="I654" s="94"/>
      <c r="J654" s="94"/>
      <c r="K654" s="94"/>
      <c r="L654" s="94"/>
      <c r="M654" s="94"/>
      <c r="N654" s="94"/>
      <c r="O654" s="94"/>
      <c r="P654" s="94"/>
      <c r="Q654" s="94"/>
      <c r="R654" s="94"/>
      <c r="S654" s="94"/>
      <c r="T654" s="94"/>
      <c r="U654" s="94"/>
      <c r="V654" s="94"/>
      <c r="W654" s="94"/>
      <c r="X654" s="94"/>
      <c r="Y654" s="94"/>
      <c r="Z654" s="94"/>
    </row>
    <row r="655" spans="1:26" ht="18" customHeight="1" x14ac:dyDescent="0.25">
      <c r="A655" s="89"/>
      <c r="B655" s="94"/>
      <c r="C655" s="94"/>
      <c r="D655" s="106"/>
      <c r="E655" s="132"/>
      <c r="F655" s="94"/>
      <c r="G655" s="94"/>
      <c r="H655" s="89"/>
      <c r="I655" s="94"/>
      <c r="J655" s="94"/>
      <c r="K655" s="94"/>
      <c r="L655" s="94"/>
      <c r="M655" s="94"/>
      <c r="N655" s="94"/>
      <c r="O655" s="94"/>
      <c r="P655" s="94"/>
      <c r="Q655" s="94"/>
      <c r="R655" s="94"/>
      <c r="S655" s="94"/>
      <c r="T655" s="94"/>
      <c r="U655" s="94"/>
      <c r="V655" s="94"/>
      <c r="W655" s="94"/>
      <c r="X655" s="94"/>
      <c r="Y655" s="94"/>
      <c r="Z655" s="94"/>
    </row>
    <row r="656" spans="1:26" ht="18" customHeight="1" x14ac:dyDescent="0.25">
      <c r="A656" s="89"/>
      <c r="B656" s="94"/>
      <c r="C656" s="94"/>
      <c r="D656" s="106"/>
      <c r="E656" s="132"/>
      <c r="F656" s="94"/>
      <c r="G656" s="94"/>
      <c r="H656" s="89"/>
      <c r="I656" s="94"/>
      <c r="J656" s="94"/>
      <c r="K656" s="94"/>
      <c r="L656" s="94"/>
      <c r="M656" s="94"/>
      <c r="N656" s="94"/>
      <c r="O656" s="94"/>
      <c r="P656" s="94"/>
      <c r="Q656" s="94"/>
      <c r="R656" s="94"/>
      <c r="S656" s="94"/>
      <c r="T656" s="94"/>
      <c r="U656" s="94"/>
      <c r="V656" s="94"/>
      <c r="W656" s="94"/>
      <c r="X656" s="94"/>
      <c r="Y656" s="94"/>
      <c r="Z656" s="94"/>
    </row>
    <row r="657" spans="1:26" ht="18" customHeight="1" x14ac:dyDescent="0.25">
      <c r="A657" s="89"/>
      <c r="B657" s="94"/>
      <c r="C657" s="94"/>
      <c r="D657" s="106"/>
      <c r="E657" s="132"/>
      <c r="F657" s="94"/>
      <c r="G657" s="94"/>
      <c r="H657" s="89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</row>
    <row r="658" spans="1:26" ht="18" customHeight="1" x14ac:dyDescent="0.25">
      <c r="A658" s="89"/>
      <c r="B658" s="94"/>
      <c r="C658" s="94"/>
      <c r="D658" s="106"/>
      <c r="E658" s="132"/>
      <c r="F658" s="94"/>
      <c r="G658" s="94"/>
      <c r="H658" s="89"/>
      <c r="I658" s="94"/>
      <c r="J658" s="94"/>
      <c r="K658" s="94"/>
      <c r="L658" s="94"/>
      <c r="M658" s="94"/>
      <c r="N658" s="94"/>
      <c r="O658" s="94"/>
      <c r="P658" s="94"/>
      <c r="Q658" s="94"/>
      <c r="R658" s="94"/>
      <c r="S658" s="94"/>
      <c r="T658" s="94"/>
      <c r="U658" s="94"/>
      <c r="V658" s="94"/>
      <c r="W658" s="94"/>
      <c r="X658" s="94"/>
      <c r="Y658" s="94"/>
      <c r="Z658" s="94"/>
    </row>
    <row r="659" spans="1:26" ht="18" customHeight="1" x14ac:dyDescent="0.25">
      <c r="A659" s="89"/>
      <c r="B659" s="94"/>
      <c r="C659" s="94"/>
      <c r="D659" s="106"/>
      <c r="E659" s="132"/>
      <c r="F659" s="94"/>
      <c r="G659" s="94"/>
      <c r="H659" s="89"/>
      <c r="I659" s="94"/>
      <c r="J659" s="94"/>
      <c r="K659" s="94"/>
      <c r="L659" s="94"/>
      <c r="M659" s="94"/>
      <c r="N659" s="94"/>
      <c r="O659" s="94"/>
      <c r="P659" s="94"/>
      <c r="Q659" s="94"/>
      <c r="R659" s="94"/>
      <c r="S659" s="94"/>
      <c r="T659" s="94"/>
      <c r="U659" s="94"/>
      <c r="V659" s="94"/>
      <c r="W659" s="94"/>
      <c r="X659" s="94"/>
      <c r="Y659" s="94"/>
      <c r="Z659" s="94"/>
    </row>
    <row r="660" spans="1:26" ht="18" customHeight="1" x14ac:dyDescent="0.25">
      <c r="A660" s="89"/>
      <c r="B660" s="94"/>
      <c r="C660" s="94"/>
      <c r="D660" s="106"/>
      <c r="E660" s="132"/>
      <c r="F660" s="94"/>
      <c r="G660" s="94"/>
      <c r="H660" s="89"/>
      <c r="I660" s="94"/>
      <c r="J660" s="94"/>
      <c r="K660" s="94"/>
      <c r="L660" s="94"/>
      <c r="M660" s="94"/>
      <c r="N660" s="94"/>
      <c r="O660" s="94"/>
      <c r="P660" s="94"/>
      <c r="Q660" s="94"/>
      <c r="R660" s="94"/>
      <c r="S660" s="94"/>
      <c r="T660" s="94"/>
      <c r="U660" s="94"/>
      <c r="V660" s="94"/>
      <c r="W660" s="94"/>
      <c r="X660" s="94"/>
      <c r="Y660" s="94"/>
      <c r="Z660" s="94"/>
    </row>
    <row r="661" spans="1:26" ht="18" customHeight="1" x14ac:dyDescent="0.25">
      <c r="A661" s="89"/>
      <c r="B661" s="94"/>
      <c r="C661" s="94"/>
      <c r="D661" s="106"/>
      <c r="E661" s="132"/>
      <c r="F661" s="94"/>
      <c r="G661" s="94"/>
      <c r="H661" s="89"/>
      <c r="I661" s="94"/>
      <c r="J661" s="94"/>
      <c r="K661" s="94"/>
      <c r="L661" s="94"/>
      <c r="M661" s="94"/>
      <c r="N661" s="94"/>
      <c r="O661" s="94"/>
      <c r="P661" s="94"/>
      <c r="Q661" s="94"/>
      <c r="R661" s="94"/>
      <c r="S661" s="94"/>
      <c r="T661" s="94"/>
      <c r="U661" s="94"/>
      <c r="V661" s="94"/>
      <c r="W661" s="94"/>
      <c r="X661" s="94"/>
      <c r="Y661" s="94"/>
      <c r="Z661" s="94"/>
    </row>
    <row r="662" spans="1:26" ht="18" customHeight="1" x14ac:dyDescent="0.25">
      <c r="A662" s="89"/>
      <c r="B662" s="94"/>
      <c r="C662" s="94"/>
      <c r="D662" s="106"/>
      <c r="E662" s="132"/>
      <c r="F662" s="94"/>
      <c r="G662" s="94"/>
      <c r="H662" s="89"/>
      <c r="I662" s="94"/>
      <c r="J662" s="94"/>
      <c r="K662" s="94"/>
      <c r="L662" s="94"/>
      <c r="M662" s="94"/>
      <c r="N662" s="94"/>
      <c r="O662" s="94"/>
      <c r="P662" s="94"/>
      <c r="Q662" s="94"/>
      <c r="R662" s="94"/>
      <c r="S662" s="94"/>
      <c r="T662" s="94"/>
      <c r="U662" s="94"/>
      <c r="V662" s="94"/>
      <c r="W662" s="94"/>
      <c r="X662" s="94"/>
      <c r="Y662" s="94"/>
      <c r="Z662" s="94"/>
    </row>
    <row r="663" spans="1:26" ht="18" customHeight="1" x14ac:dyDescent="0.25">
      <c r="A663" s="89"/>
      <c r="B663" s="94"/>
      <c r="C663" s="94"/>
      <c r="D663" s="106"/>
      <c r="E663" s="132"/>
      <c r="F663" s="94"/>
      <c r="G663" s="94"/>
      <c r="H663" s="89"/>
      <c r="I663" s="94"/>
      <c r="J663" s="94"/>
      <c r="K663" s="94"/>
      <c r="L663" s="94"/>
      <c r="M663" s="94"/>
      <c r="N663" s="94"/>
      <c r="O663" s="94"/>
      <c r="P663" s="94"/>
      <c r="Q663" s="94"/>
      <c r="R663" s="94"/>
      <c r="S663" s="94"/>
      <c r="T663" s="94"/>
      <c r="U663" s="94"/>
      <c r="V663" s="94"/>
      <c r="W663" s="94"/>
      <c r="X663" s="94"/>
      <c r="Y663" s="94"/>
      <c r="Z663" s="94"/>
    </row>
    <row r="664" spans="1:26" ht="18" customHeight="1" x14ac:dyDescent="0.25">
      <c r="A664" s="89"/>
      <c r="B664" s="94"/>
      <c r="C664" s="94"/>
      <c r="D664" s="106"/>
      <c r="E664" s="132"/>
      <c r="F664" s="94"/>
      <c r="G664" s="94"/>
      <c r="H664" s="89"/>
      <c r="I664" s="94"/>
      <c r="J664" s="94"/>
      <c r="K664" s="94"/>
      <c r="L664" s="94"/>
      <c r="M664" s="94"/>
      <c r="N664" s="94"/>
      <c r="O664" s="94"/>
      <c r="P664" s="94"/>
      <c r="Q664" s="94"/>
      <c r="R664" s="94"/>
      <c r="S664" s="94"/>
      <c r="T664" s="94"/>
      <c r="U664" s="94"/>
      <c r="V664" s="94"/>
      <c r="W664" s="94"/>
      <c r="X664" s="94"/>
      <c r="Y664" s="94"/>
      <c r="Z664" s="94"/>
    </row>
    <row r="665" spans="1:26" ht="18" customHeight="1" x14ac:dyDescent="0.25">
      <c r="A665" s="89"/>
      <c r="B665" s="94"/>
      <c r="C665" s="94"/>
      <c r="D665" s="106"/>
      <c r="E665" s="132"/>
      <c r="F665" s="94"/>
      <c r="G665" s="94"/>
      <c r="H665" s="89"/>
      <c r="I665" s="94"/>
      <c r="J665" s="94"/>
      <c r="K665" s="94"/>
      <c r="L665" s="94"/>
      <c r="M665" s="94"/>
      <c r="N665" s="94"/>
      <c r="O665" s="94"/>
      <c r="P665" s="94"/>
      <c r="Q665" s="94"/>
      <c r="R665" s="94"/>
      <c r="S665" s="94"/>
      <c r="T665" s="94"/>
      <c r="U665" s="94"/>
      <c r="V665" s="94"/>
      <c r="W665" s="94"/>
      <c r="X665" s="94"/>
      <c r="Y665" s="94"/>
      <c r="Z665" s="94"/>
    </row>
    <row r="666" spans="1:26" ht="18" customHeight="1" x14ac:dyDescent="0.25">
      <c r="A666" s="89"/>
      <c r="B666" s="94"/>
      <c r="C666" s="94"/>
      <c r="D666" s="106"/>
      <c r="E666" s="132"/>
      <c r="F666" s="94"/>
      <c r="G666" s="94"/>
      <c r="H666" s="89"/>
      <c r="I666" s="94"/>
      <c r="J666" s="94"/>
      <c r="K666" s="94"/>
      <c r="L666" s="94"/>
      <c r="M666" s="94"/>
      <c r="N666" s="94"/>
      <c r="O666" s="94"/>
      <c r="P666" s="94"/>
      <c r="Q666" s="94"/>
      <c r="R666" s="94"/>
      <c r="S666" s="94"/>
      <c r="T666" s="94"/>
      <c r="U666" s="94"/>
      <c r="V666" s="94"/>
      <c r="W666" s="94"/>
      <c r="X666" s="94"/>
      <c r="Y666" s="94"/>
      <c r="Z666" s="94"/>
    </row>
    <row r="667" spans="1:26" ht="18" customHeight="1" x14ac:dyDescent="0.25">
      <c r="A667" s="89"/>
      <c r="B667" s="94"/>
      <c r="C667" s="94"/>
      <c r="D667" s="106"/>
      <c r="E667" s="132"/>
      <c r="F667" s="94"/>
      <c r="G667" s="94"/>
      <c r="H667" s="89"/>
      <c r="I667" s="94"/>
      <c r="J667" s="94"/>
      <c r="K667" s="94"/>
      <c r="L667" s="94"/>
      <c r="M667" s="94"/>
      <c r="N667" s="94"/>
      <c r="O667" s="94"/>
      <c r="P667" s="94"/>
      <c r="Q667" s="94"/>
      <c r="R667" s="94"/>
      <c r="S667" s="94"/>
      <c r="T667" s="94"/>
      <c r="U667" s="94"/>
      <c r="V667" s="94"/>
      <c r="W667" s="94"/>
      <c r="X667" s="94"/>
      <c r="Y667" s="94"/>
      <c r="Z667" s="94"/>
    </row>
    <row r="668" spans="1:26" ht="18" customHeight="1" x14ac:dyDescent="0.25">
      <c r="A668" s="89"/>
      <c r="B668" s="94"/>
      <c r="C668" s="94"/>
      <c r="D668" s="106"/>
      <c r="E668" s="132"/>
      <c r="F668" s="94"/>
      <c r="G668" s="94"/>
      <c r="H668" s="89"/>
      <c r="I668" s="94"/>
      <c r="J668" s="94"/>
      <c r="K668" s="94"/>
      <c r="L668" s="94"/>
      <c r="M668" s="94"/>
      <c r="N668" s="94"/>
      <c r="O668" s="94"/>
      <c r="P668" s="94"/>
      <c r="Q668" s="94"/>
      <c r="R668" s="94"/>
      <c r="S668" s="94"/>
      <c r="T668" s="94"/>
      <c r="U668" s="94"/>
      <c r="V668" s="94"/>
      <c r="W668" s="94"/>
      <c r="X668" s="94"/>
      <c r="Y668" s="94"/>
      <c r="Z668" s="94"/>
    </row>
    <row r="669" spans="1:26" ht="18" customHeight="1" x14ac:dyDescent="0.25">
      <c r="A669" s="89"/>
      <c r="B669" s="94"/>
      <c r="C669" s="94"/>
      <c r="D669" s="106"/>
      <c r="E669" s="132"/>
      <c r="F669" s="94"/>
      <c r="G669" s="94"/>
      <c r="H669" s="89"/>
      <c r="I669" s="94"/>
      <c r="J669" s="94"/>
      <c r="K669" s="94"/>
      <c r="L669" s="94"/>
      <c r="M669" s="94"/>
      <c r="N669" s="94"/>
      <c r="O669" s="94"/>
      <c r="P669" s="94"/>
      <c r="Q669" s="94"/>
      <c r="R669" s="94"/>
      <c r="S669" s="94"/>
      <c r="T669" s="94"/>
      <c r="U669" s="94"/>
      <c r="V669" s="94"/>
      <c r="W669" s="94"/>
      <c r="X669" s="94"/>
      <c r="Y669" s="94"/>
      <c r="Z669" s="94"/>
    </row>
    <row r="670" spans="1:26" ht="18" customHeight="1" x14ac:dyDescent="0.25">
      <c r="A670" s="89"/>
      <c r="B670" s="94"/>
      <c r="C670" s="94"/>
      <c r="D670" s="106"/>
      <c r="E670" s="132"/>
      <c r="F670" s="94"/>
      <c r="G670" s="94"/>
      <c r="H670" s="89"/>
      <c r="I670" s="94"/>
      <c r="J670" s="94"/>
      <c r="K670" s="94"/>
      <c r="L670" s="94"/>
      <c r="M670" s="94"/>
      <c r="N670" s="94"/>
      <c r="O670" s="94"/>
      <c r="P670" s="94"/>
      <c r="Q670" s="94"/>
      <c r="R670" s="94"/>
      <c r="S670" s="94"/>
      <c r="T670" s="94"/>
      <c r="U670" s="94"/>
      <c r="V670" s="94"/>
      <c r="W670" s="94"/>
      <c r="X670" s="94"/>
      <c r="Y670" s="94"/>
      <c r="Z670" s="94"/>
    </row>
    <row r="671" spans="1:26" ht="18" customHeight="1" x14ac:dyDescent="0.25">
      <c r="A671" s="89"/>
      <c r="B671" s="94"/>
      <c r="C671" s="94"/>
      <c r="D671" s="106"/>
      <c r="E671" s="132"/>
      <c r="F671" s="94"/>
      <c r="G671" s="94"/>
      <c r="H671" s="89"/>
      <c r="I671" s="94"/>
      <c r="J671" s="94"/>
      <c r="K671" s="94"/>
      <c r="L671" s="94"/>
      <c r="M671" s="94"/>
      <c r="N671" s="94"/>
      <c r="O671" s="94"/>
      <c r="P671" s="94"/>
      <c r="Q671" s="94"/>
      <c r="R671" s="94"/>
      <c r="S671" s="94"/>
      <c r="T671" s="94"/>
      <c r="U671" s="94"/>
      <c r="V671" s="94"/>
      <c r="W671" s="94"/>
      <c r="X671" s="94"/>
      <c r="Y671" s="94"/>
      <c r="Z671" s="94"/>
    </row>
    <row r="672" spans="1:26" ht="18" customHeight="1" x14ac:dyDescent="0.25">
      <c r="A672" s="89"/>
      <c r="B672" s="94"/>
      <c r="C672" s="94"/>
      <c r="D672" s="106"/>
      <c r="E672" s="132"/>
      <c r="F672" s="94"/>
      <c r="G672" s="94"/>
      <c r="H672" s="89"/>
      <c r="I672" s="94"/>
      <c r="J672" s="94"/>
      <c r="K672" s="94"/>
      <c r="L672" s="94"/>
      <c r="M672" s="94"/>
      <c r="N672" s="94"/>
      <c r="O672" s="94"/>
      <c r="P672" s="94"/>
      <c r="Q672" s="94"/>
      <c r="R672" s="94"/>
      <c r="S672" s="94"/>
      <c r="T672" s="94"/>
      <c r="U672" s="94"/>
      <c r="V672" s="94"/>
      <c r="W672" s="94"/>
      <c r="X672" s="94"/>
      <c r="Y672" s="94"/>
      <c r="Z672" s="94"/>
    </row>
    <row r="673" spans="1:26" ht="18" customHeight="1" x14ac:dyDescent="0.25">
      <c r="A673" s="89"/>
      <c r="B673" s="94"/>
      <c r="C673" s="94"/>
      <c r="D673" s="106"/>
      <c r="E673" s="132"/>
      <c r="F673" s="94"/>
      <c r="G673" s="94"/>
      <c r="H673" s="89"/>
      <c r="I673" s="94"/>
      <c r="J673" s="94"/>
      <c r="K673" s="94"/>
      <c r="L673" s="94"/>
      <c r="M673" s="94"/>
      <c r="N673" s="94"/>
      <c r="O673" s="94"/>
      <c r="P673" s="94"/>
      <c r="Q673" s="94"/>
      <c r="R673" s="94"/>
      <c r="S673" s="94"/>
      <c r="T673" s="94"/>
      <c r="U673" s="94"/>
      <c r="V673" s="94"/>
      <c r="W673" s="94"/>
      <c r="X673" s="94"/>
      <c r="Y673" s="94"/>
      <c r="Z673" s="94"/>
    </row>
    <row r="674" spans="1:26" ht="18" customHeight="1" x14ac:dyDescent="0.25">
      <c r="A674" s="89"/>
      <c r="B674" s="94"/>
      <c r="C674" s="94"/>
      <c r="D674" s="106"/>
      <c r="E674" s="132"/>
      <c r="F674" s="94"/>
      <c r="G674" s="94"/>
      <c r="H674" s="89"/>
      <c r="I674" s="94"/>
      <c r="J674" s="94"/>
      <c r="K674" s="94"/>
      <c r="L674" s="94"/>
      <c r="M674" s="94"/>
      <c r="N674" s="94"/>
      <c r="O674" s="94"/>
      <c r="P674" s="94"/>
      <c r="Q674" s="94"/>
      <c r="R674" s="94"/>
      <c r="S674" s="94"/>
      <c r="T674" s="94"/>
      <c r="U674" s="94"/>
      <c r="V674" s="94"/>
      <c r="W674" s="94"/>
      <c r="X674" s="94"/>
      <c r="Y674" s="94"/>
      <c r="Z674" s="94"/>
    </row>
    <row r="675" spans="1:26" ht="18" customHeight="1" x14ac:dyDescent="0.25">
      <c r="A675" s="89"/>
      <c r="B675" s="94"/>
      <c r="C675" s="94"/>
      <c r="D675" s="106"/>
      <c r="E675" s="132"/>
      <c r="F675" s="94"/>
      <c r="G675" s="94"/>
      <c r="H675" s="89"/>
      <c r="I675" s="94"/>
      <c r="J675" s="94"/>
      <c r="K675" s="94"/>
      <c r="L675" s="94"/>
      <c r="M675" s="94"/>
      <c r="N675" s="94"/>
      <c r="O675" s="94"/>
      <c r="P675" s="94"/>
      <c r="Q675" s="94"/>
      <c r="R675" s="94"/>
      <c r="S675" s="94"/>
      <c r="T675" s="94"/>
      <c r="U675" s="94"/>
      <c r="V675" s="94"/>
      <c r="W675" s="94"/>
      <c r="X675" s="94"/>
      <c r="Y675" s="94"/>
      <c r="Z675" s="94"/>
    </row>
    <row r="676" spans="1:26" ht="18" customHeight="1" x14ac:dyDescent="0.25">
      <c r="A676" s="89"/>
      <c r="B676" s="94"/>
      <c r="C676" s="94"/>
      <c r="D676" s="106"/>
      <c r="E676" s="132"/>
      <c r="F676" s="94"/>
      <c r="G676" s="94"/>
      <c r="H676" s="89"/>
      <c r="I676" s="94"/>
      <c r="J676" s="94"/>
      <c r="K676" s="94"/>
      <c r="L676" s="94"/>
      <c r="M676" s="94"/>
      <c r="N676" s="94"/>
      <c r="O676" s="94"/>
      <c r="P676" s="94"/>
      <c r="Q676" s="94"/>
      <c r="R676" s="94"/>
      <c r="S676" s="94"/>
      <c r="T676" s="94"/>
      <c r="U676" s="94"/>
      <c r="V676" s="94"/>
      <c r="W676" s="94"/>
      <c r="X676" s="94"/>
      <c r="Y676" s="94"/>
      <c r="Z676" s="94"/>
    </row>
    <row r="677" spans="1:26" ht="18" customHeight="1" x14ac:dyDescent="0.25">
      <c r="A677" s="89"/>
      <c r="B677" s="94"/>
      <c r="C677" s="94"/>
      <c r="D677" s="106"/>
      <c r="E677" s="132"/>
      <c r="F677" s="94"/>
      <c r="G677" s="94"/>
      <c r="H677" s="89"/>
      <c r="I677" s="94"/>
      <c r="J677" s="94"/>
      <c r="K677" s="94"/>
      <c r="L677" s="94"/>
      <c r="M677" s="94"/>
      <c r="N677" s="94"/>
      <c r="O677" s="94"/>
      <c r="P677" s="94"/>
      <c r="Q677" s="94"/>
      <c r="R677" s="94"/>
      <c r="S677" s="94"/>
      <c r="T677" s="94"/>
      <c r="U677" s="94"/>
      <c r="V677" s="94"/>
      <c r="W677" s="94"/>
      <c r="X677" s="94"/>
      <c r="Y677" s="94"/>
      <c r="Z677" s="94"/>
    </row>
    <row r="678" spans="1:26" ht="18" customHeight="1" x14ac:dyDescent="0.25">
      <c r="A678" s="89"/>
      <c r="B678" s="94"/>
      <c r="C678" s="94"/>
      <c r="D678" s="106"/>
      <c r="E678" s="132"/>
      <c r="F678" s="94"/>
      <c r="G678" s="94"/>
      <c r="H678" s="89"/>
      <c r="I678" s="94"/>
      <c r="J678" s="94"/>
      <c r="K678" s="94"/>
      <c r="L678" s="94"/>
      <c r="M678" s="94"/>
      <c r="N678" s="94"/>
      <c r="O678" s="94"/>
      <c r="P678" s="94"/>
      <c r="Q678" s="94"/>
      <c r="R678" s="94"/>
      <c r="S678" s="94"/>
      <c r="T678" s="94"/>
      <c r="U678" s="94"/>
      <c r="V678" s="94"/>
      <c r="W678" s="94"/>
      <c r="X678" s="94"/>
      <c r="Y678" s="94"/>
      <c r="Z678" s="94"/>
    </row>
    <row r="679" spans="1:26" ht="18" customHeight="1" x14ac:dyDescent="0.25">
      <c r="A679" s="89"/>
      <c r="B679" s="94"/>
      <c r="C679" s="94"/>
      <c r="D679" s="106"/>
      <c r="E679" s="132"/>
      <c r="F679" s="94"/>
      <c r="G679" s="94"/>
      <c r="H679" s="89"/>
      <c r="I679" s="94"/>
      <c r="J679" s="94"/>
      <c r="K679" s="94"/>
      <c r="L679" s="94"/>
      <c r="M679" s="94"/>
      <c r="N679" s="94"/>
      <c r="O679" s="94"/>
      <c r="P679" s="94"/>
      <c r="Q679" s="94"/>
      <c r="R679" s="94"/>
      <c r="S679" s="94"/>
      <c r="T679" s="94"/>
      <c r="U679" s="94"/>
      <c r="V679" s="94"/>
      <c r="W679" s="94"/>
      <c r="X679" s="94"/>
      <c r="Y679" s="94"/>
      <c r="Z679" s="94"/>
    </row>
    <row r="680" spans="1:26" ht="18" customHeight="1" x14ac:dyDescent="0.25">
      <c r="A680" s="89"/>
      <c r="B680" s="94"/>
      <c r="C680" s="94"/>
      <c r="D680" s="106"/>
      <c r="E680" s="132"/>
      <c r="F680" s="94"/>
      <c r="G680" s="94"/>
      <c r="H680" s="89"/>
      <c r="I680" s="94"/>
      <c r="J680" s="94"/>
      <c r="K680" s="94"/>
      <c r="L680" s="94"/>
      <c r="M680" s="94"/>
      <c r="N680" s="94"/>
      <c r="O680" s="94"/>
      <c r="P680" s="94"/>
      <c r="Q680" s="94"/>
      <c r="R680" s="94"/>
      <c r="S680" s="94"/>
      <c r="T680" s="94"/>
      <c r="U680" s="94"/>
      <c r="V680" s="94"/>
      <c r="W680" s="94"/>
      <c r="X680" s="94"/>
      <c r="Y680" s="94"/>
      <c r="Z680" s="94"/>
    </row>
    <row r="681" spans="1:26" ht="18" customHeight="1" x14ac:dyDescent="0.25">
      <c r="A681" s="89"/>
      <c r="B681" s="94"/>
      <c r="C681" s="94"/>
      <c r="D681" s="106"/>
      <c r="E681" s="132"/>
      <c r="F681" s="94"/>
      <c r="G681" s="94"/>
      <c r="H681" s="89"/>
      <c r="I681" s="94"/>
      <c r="J681" s="94"/>
      <c r="K681" s="94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</row>
    <row r="682" spans="1:26" ht="18" customHeight="1" x14ac:dyDescent="0.25">
      <c r="A682" s="89"/>
      <c r="B682" s="94"/>
      <c r="C682" s="94"/>
      <c r="D682" s="106"/>
      <c r="E682" s="132"/>
      <c r="F682" s="94"/>
      <c r="G682" s="94"/>
      <c r="H682" s="89"/>
      <c r="I682" s="94"/>
      <c r="J682" s="94"/>
      <c r="K682" s="94"/>
      <c r="L682" s="94"/>
      <c r="M682" s="94"/>
      <c r="N682" s="94"/>
      <c r="O682" s="94"/>
      <c r="P682" s="94"/>
      <c r="Q682" s="94"/>
      <c r="R682" s="94"/>
      <c r="S682" s="94"/>
      <c r="T682" s="94"/>
      <c r="U682" s="94"/>
      <c r="V682" s="94"/>
      <c r="W682" s="94"/>
      <c r="X682" s="94"/>
      <c r="Y682" s="94"/>
      <c r="Z682" s="94"/>
    </row>
    <row r="683" spans="1:26" ht="18" customHeight="1" x14ac:dyDescent="0.25">
      <c r="A683" s="89"/>
      <c r="B683" s="94"/>
      <c r="C683" s="94"/>
      <c r="D683" s="106"/>
      <c r="E683" s="132"/>
      <c r="F683" s="94"/>
      <c r="G683" s="94"/>
      <c r="H683" s="89"/>
      <c r="I683" s="94"/>
      <c r="J683" s="94"/>
      <c r="K683" s="94"/>
      <c r="L683" s="94"/>
      <c r="M683" s="94"/>
      <c r="N683" s="94"/>
      <c r="O683" s="94"/>
      <c r="P683" s="94"/>
      <c r="Q683" s="94"/>
      <c r="R683" s="94"/>
      <c r="S683" s="94"/>
      <c r="T683" s="94"/>
      <c r="U683" s="94"/>
      <c r="V683" s="94"/>
      <c r="W683" s="94"/>
      <c r="X683" s="94"/>
      <c r="Y683" s="94"/>
      <c r="Z683" s="94"/>
    </row>
    <row r="684" spans="1:26" ht="18" customHeight="1" x14ac:dyDescent="0.25">
      <c r="A684" s="89"/>
      <c r="B684" s="94"/>
      <c r="C684" s="94"/>
      <c r="D684" s="106"/>
      <c r="E684" s="132"/>
      <c r="F684" s="94"/>
      <c r="G684" s="94"/>
      <c r="H684" s="89"/>
      <c r="I684" s="94"/>
      <c r="J684" s="94"/>
      <c r="K684" s="94"/>
      <c r="L684" s="94"/>
      <c r="M684" s="94"/>
      <c r="N684" s="94"/>
      <c r="O684" s="94"/>
      <c r="P684" s="94"/>
      <c r="Q684" s="94"/>
      <c r="R684" s="94"/>
      <c r="S684" s="94"/>
      <c r="T684" s="94"/>
      <c r="U684" s="94"/>
      <c r="V684" s="94"/>
      <c r="W684" s="94"/>
      <c r="X684" s="94"/>
      <c r="Y684" s="94"/>
      <c r="Z684" s="94"/>
    </row>
    <row r="685" spans="1:26" ht="18" customHeight="1" x14ac:dyDescent="0.25">
      <c r="A685" s="89"/>
      <c r="B685" s="94"/>
      <c r="C685" s="94"/>
      <c r="D685" s="106"/>
      <c r="E685" s="132"/>
      <c r="F685" s="94"/>
      <c r="G685" s="94"/>
      <c r="H685" s="89"/>
      <c r="I685" s="94"/>
      <c r="J685" s="94"/>
      <c r="K685" s="94"/>
      <c r="L685" s="94"/>
      <c r="M685" s="94"/>
      <c r="N685" s="94"/>
      <c r="O685" s="94"/>
      <c r="P685" s="94"/>
      <c r="Q685" s="94"/>
      <c r="R685" s="94"/>
      <c r="S685" s="94"/>
      <c r="T685" s="94"/>
      <c r="U685" s="94"/>
      <c r="V685" s="94"/>
      <c r="W685" s="94"/>
      <c r="X685" s="94"/>
      <c r="Y685" s="94"/>
      <c r="Z685" s="94"/>
    </row>
    <row r="686" spans="1:26" ht="18" customHeight="1" x14ac:dyDescent="0.25">
      <c r="A686" s="89"/>
      <c r="B686" s="94"/>
      <c r="C686" s="94"/>
      <c r="D686" s="106"/>
      <c r="E686" s="132"/>
      <c r="F686" s="94"/>
      <c r="G686" s="94"/>
      <c r="H686" s="89"/>
      <c r="I686" s="94"/>
      <c r="J686" s="94"/>
      <c r="K686" s="94"/>
      <c r="L686" s="94"/>
      <c r="M686" s="94"/>
      <c r="N686" s="94"/>
      <c r="O686" s="94"/>
      <c r="P686" s="94"/>
      <c r="Q686" s="94"/>
      <c r="R686" s="94"/>
      <c r="S686" s="94"/>
      <c r="T686" s="94"/>
      <c r="U686" s="94"/>
      <c r="V686" s="94"/>
      <c r="W686" s="94"/>
      <c r="X686" s="94"/>
      <c r="Y686" s="94"/>
      <c r="Z686" s="94"/>
    </row>
    <row r="687" spans="1:26" ht="18" customHeight="1" x14ac:dyDescent="0.25">
      <c r="A687" s="89"/>
      <c r="B687" s="94"/>
      <c r="C687" s="94"/>
      <c r="D687" s="106"/>
      <c r="E687" s="132"/>
      <c r="F687" s="94"/>
      <c r="G687" s="94"/>
      <c r="H687" s="89"/>
      <c r="I687" s="94"/>
      <c r="J687" s="94"/>
      <c r="K687" s="94"/>
      <c r="L687" s="94"/>
      <c r="M687" s="94"/>
      <c r="N687" s="94"/>
      <c r="O687" s="94"/>
      <c r="P687" s="94"/>
      <c r="Q687" s="94"/>
      <c r="R687" s="94"/>
      <c r="S687" s="94"/>
      <c r="T687" s="94"/>
      <c r="U687" s="94"/>
      <c r="V687" s="94"/>
      <c r="W687" s="94"/>
      <c r="X687" s="94"/>
      <c r="Y687" s="94"/>
      <c r="Z687" s="94"/>
    </row>
    <row r="688" spans="1:26" ht="18" customHeight="1" x14ac:dyDescent="0.25">
      <c r="A688" s="89"/>
      <c r="B688" s="94"/>
      <c r="C688" s="94"/>
      <c r="D688" s="106"/>
      <c r="E688" s="132"/>
      <c r="F688" s="94"/>
      <c r="G688" s="94"/>
      <c r="H688" s="89"/>
      <c r="I688" s="94"/>
      <c r="J688" s="94"/>
      <c r="K688" s="94"/>
      <c r="L688" s="94"/>
      <c r="M688" s="94"/>
      <c r="N688" s="94"/>
      <c r="O688" s="94"/>
      <c r="P688" s="94"/>
      <c r="Q688" s="94"/>
      <c r="R688" s="94"/>
      <c r="S688" s="94"/>
      <c r="T688" s="94"/>
      <c r="U688" s="94"/>
      <c r="V688" s="94"/>
      <c r="W688" s="94"/>
      <c r="X688" s="94"/>
      <c r="Y688" s="94"/>
      <c r="Z688" s="94"/>
    </row>
    <row r="689" spans="1:26" ht="18" customHeight="1" x14ac:dyDescent="0.25">
      <c r="A689" s="89"/>
      <c r="B689" s="94"/>
      <c r="C689" s="94"/>
      <c r="D689" s="106"/>
      <c r="E689" s="132"/>
      <c r="F689" s="94"/>
      <c r="G689" s="94"/>
      <c r="H689" s="89"/>
      <c r="I689" s="94"/>
      <c r="J689" s="94"/>
      <c r="K689" s="94"/>
      <c r="L689" s="94"/>
      <c r="M689" s="94"/>
      <c r="N689" s="94"/>
      <c r="O689" s="94"/>
      <c r="P689" s="94"/>
      <c r="Q689" s="94"/>
      <c r="R689" s="94"/>
      <c r="S689" s="94"/>
      <c r="T689" s="94"/>
      <c r="U689" s="94"/>
      <c r="V689" s="94"/>
      <c r="W689" s="94"/>
      <c r="X689" s="94"/>
      <c r="Y689" s="94"/>
      <c r="Z689" s="94"/>
    </row>
    <row r="690" spans="1:26" ht="18" customHeight="1" x14ac:dyDescent="0.25">
      <c r="A690" s="89"/>
      <c r="B690" s="94"/>
      <c r="C690" s="94"/>
      <c r="D690" s="106"/>
      <c r="E690" s="132"/>
      <c r="F690" s="94"/>
      <c r="G690" s="94"/>
      <c r="H690" s="89"/>
      <c r="I690" s="94"/>
      <c r="J690" s="94"/>
      <c r="K690" s="94"/>
      <c r="L690" s="94"/>
      <c r="M690" s="94"/>
      <c r="N690" s="94"/>
      <c r="O690" s="94"/>
      <c r="P690" s="94"/>
      <c r="Q690" s="94"/>
      <c r="R690" s="94"/>
      <c r="S690" s="94"/>
      <c r="T690" s="94"/>
      <c r="U690" s="94"/>
      <c r="V690" s="94"/>
      <c r="W690" s="94"/>
      <c r="X690" s="94"/>
      <c r="Y690" s="94"/>
      <c r="Z690" s="94"/>
    </row>
    <row r="691" spans="1:26" ht="18" customHeight="1" x14ac:dyDescent="0.25">
      <c r="A691" s="89"/>
      <c r="B691" s="94"/>
      <c r="C691" s="94"/>
      <c r="D691" s="106"/>
      <c r="E691" s="132"/>
      <c r="F691" s="94"/>
      <c r="G691" s="94"/>
      <c r="H691" s="89"/>
      <c r="I691" s="94"/>
      <c r="J691" s="94"/>
      <c r="K691" s="94"/>
      <c r="L691" s="94"/>
      <c r="M691" s="94"/>
      <c r="N691" s="94"/>
      <c r="O691" s="94"/>
      <c r="P691" s="94"/>
      <c r="Q691" s="94"/>
      <c r="R691" s="94"/>
      <c r="S691" s="94"/>
      <c r="T691" s="94"/>
      <c r="U691" s="94"/>
      <c r="V691" s="94"/>
      <c r="W691" s="94"/>
      <c r="X691" s="94"/>
      <c r="Y691" s="94"/>
      <c r="Z691" s="94"/>
    </row>
    <row r="692" spans="1:26" ht="18" customHeight="1" x14ac:dyDescent="0.25">
      <c r="A692" s="89"/>
      <c r="B692" s="94"/>
      <c r="C692" s="94"/>
      <c r="D692" s="106"/>
      <c r="E692" s="132"/>
      <c r="F692" s="94"/>
      <c r="G692" s="94"/>
      <c r="H692" s="89"/>
      <c r="I692" s="94"/>
      <c r="J692" s="94"/>
      <c r="K692" s="94"/>
      <c r="L692" s="94"/>
      <c r="M692" s="94"/>
      <c r="N692" s="94"/>
      <c r="O692" s="94"/>
      <c r="P692" s="94"/>
      <c r="Q692" s="94"/>
      <c r="R692" s="94"/>
      <c r="S692" s="94"/>
      <c r="T692" s="94"/>
      <c r="U692" s="94"/>
      <c r="V692" s="94"/>
      <c r="W692" s="94"/>
      <c r="X692" s="94"/>
      <c r="Y692" s="94"/>
      <c r="Z692" s="94"/>
    </row>
    <row r="693" spans="1:26" ht="18" customHeight="1" x14ac:dyDescent="0.25">
      <c r="A693" s="89"/>
      <c r="B693" s="94"/>
      <c r="C693" s="94"/>
      <c r="D693" s="106"/>
      <c r="E693" s="132"/>
      <c r="F693" s="94"/>
      <c r="G693" s="94"/>
      <c r="H693" s="89"/>
      <c r="I693" s="94"/>
      <c r="J693" s="94"/>
      <c r="K693" s="94"/>
      <c r="L693" s="94"/>
      <c r="M693" s="94"/>
      <c r="N693" s="94"/>
      <c r="O693" s="94"/>
      <c r="P693" s="94"/>
      <c r="Q693" s="94"/>
      <c r="R693" s="94"/>
      <c r="S693" s="94"/>
      <c r="T693" s="94"/>
      <c r="U693" s="94"/>
      <c r="V693" s="94"/>
      <c r="W693" s="94"/>
      <c r="X693" s="94"/>
      <c r="Y693" s="94"/>
      <c r="Z693" s="94"/>
    </row>
    <row r="694" spans="1:26" ht="18" customHeight="1" x14ac:dyDescent="0.25">
      <c r="A694" s="89"/>
      <c r="B694" s="94"/>
      <c r="C694" s="94"/>
      <c r="D694" s="106"/>
      <c r="E694" s="132"/>
      <c r="F694" s="94"/>
      <c r="G694" s="94"/>
      <c r="H694" s="89"/>
      <c r="I694" s="94"/>
      <c r="J694" s="94"/>
      <c r="K694" s="94"/>
      <c r="L694" s="94"/>
      <c r="M694" s="94"/>
      <c r="N694" s="94"/>
      <c r="O694" s="94"/>
      <c r="P694" s="94"/>
      <c r="Q694" s="94"/>
      <c r="R694" s="94"/>
      <c r="S694" s="94"/>
      <c r="T694" s="94"/>
      <c r="U694" s="94"/>
      <c r="V694" s="94"/>
      <c r="W694" s="94"/>
      <c r="X694" s="94"/>
      <c r="Y694" s="94"/>
      <c r="Z694" s="94"/>
    </row>
    <row r="695" spans="1:26" ht="18" customHeight="1" x14ac:dyDescent="0.25">
      <c r="A695" s="89"/>
      <c r="B695" s="94"/>
      <c r="C695" s="94"/>
      <c r="D695" s="106"/>
      <c r="E695" s="132"/>
      <c r="F695" s="94"/>
      <c r="G695" s="94"/>
      <c r="H695" s="89"/>
      <c r="I695" s="94"/>
      <c r="J695" s="94"/>
      <c r="K695" s="94"/>
      <c r="L695" s="94"/>
      <c r="M695" s="94"/>
      <c r="N695" s="94"/>
      <c r="O695" s="94"/>
      <c r="P695" s="94"/>
      <c r="Q695" s="94"/>
      <c r="R695" s="94"/>
      <c r="S695" s="94"/>
      <c r="T695" s="94"/>
      <c r="U695" s="94"/>
      <c r="V695" s="94"/>
      <c r="W695" s="94"/>
      <c r="X695" s="94"/>
      <c r="Y695" s="94"/>
      <c r="Z695" s="94"/>
    </row>
    <row r="696" spans="1:26" ht="18" customHeight="1" x14ac:dyDescent="0.25">
      <c r="A696" s="89"/>
      <c r="B696" s="94"/>
      <c r="C696" s="94"/>
      <c r="D696" s="106"/>
      <c r="E696" s="132"/>
      <c r="F696" s="94"/>
      <c r="G696" s="94"/>
      <c r="H696" s="89"/>
      <c r="I696" s="94"/>
      <c r="J696" s="94"/>
      <c r="K696" s="94"/>
      <c r="L696" s="94"/>
      <c r="M696" s="94"/>
      <c r="N696" s="94"/>
      <c r="O696" s="94"/>
      <c r="P696" s="94"/>
      <c r="Q696" s="94"/>
      <c r="R696" s="94"/>
      <c r="S696" s="94"/>
      <c r="T696" s="94"/>
      <c r="U696" s="94"/>
      <c r="V696" s="94"/>
      <c r="W696" s="94"/>
      <c r="X696" s="94"/>
      <c r="Y696" s="94"/>
      <c r="Z696" s="94"/>
    </row>
    <row r="697" spans="1:26" ht="18" customHeight="1" x14ac:dyDescent="0.25">
      <c r="A697" s="89"/>
      <c r="B697" s="94"/>
      <c r="C697" s="94"/>
      <c r="D697" s="106"/>
      <c r="E697" s="132"/>
      <c r="F697" s="94"/>
      <c r="G697" s="94"/>
      <c r="H697" s="89"/>
      <c r="I697" s="94"/>
      <c r="J697" s="94"/>
      <c r="K697" s="94"/>
      <c r="L697" s="94"/>
      <c r="M697" s="94"/>
      <c r="N697" s="94"/>
      <c r="O697" s="94"/>
      <c r="P697" s="94"/>
      <c r="Q697" s="94"/>
      <c r="R697" s="94"/>
      <c r="S697" s="94"/>
      <c r="T697" s="94"/>
      <c r="U697" s="94"/>
      <c r="V697" s="94"/>
      <c r="W697" s="94"/>
      <c r="X697" s="94"/>
      <c r="Y697" s="94"/>
      <c r="Z697" s="94"/>
    </row>
    <row r="698" spans="1:26" ht="18" customHeight="1" x14ac:dyDescent="0.25">
      <c r="A698" s="89"/>
      <c r="B698" s="94"/>
      <c r="C698" s="94"/>
      <c r="D698" s="106"/>
      <c r="E698" s="132"/>
      <c r="F698" s="94"/>
      <c r="G698" s="94"/>
      <c r="H698" s="89"/>
      <c r="I698" s="94"/>
      <c r="J698" s="94"/>
      <c r="K698" s="94"/>
      <c r="L698" s="94"/>
      <c r="M698" s="94"/>
      <c r="N698" s="94"/>
      <c r="O698" s="94"/>
      <c r="P698" s="94"/>
      <c r="Q698" s="94"/>
      <c r="R698" s="94"/>
      <c r="S698" s="94"/>
      <c r="T698" s="94"/>
      <c r="U698" s="94"/>
      <c r="V698" s="94"/>
      <c r="W698" s="94"/>
      <c r="X698" s="94"/>
      <c r="Y698" s="94"/>
      <c r="Z698" s="94"/>
    </row>
    <row r="699" spans="1:26" ht="18" customHeight="1" x14ac:dyDescent="0.25">
      <c r="A699" s="89"/>
      <c r="B699" s="94"/>
      <c r="C699" s="94"/>
      <c r="D699" s="106"/>
      <c r="E699" s="132"/>
      <c r="F699" s="94"/>
      <c r="G699" s="94"/>
      <c r="H699" s="89"/>
      <c r="I699" s="94"/>
      <c r="J699" s="94"/>
      <c r="K699" s="94"/>
      <c r="L699" s="94"/>
      <c r="M699" s="94"/>
      <c r="N699" s="94"/>
      <c r="O699" s="94"/>
      <c r="P699" s="94"/>
      <c r="Q699" s="94"/>
      <c r="R699" s="94"/>
      <c r="S699" s="94"/>
      <c r="T699" s="94"/>
      <c r="U699" s="94"/>
      <c r="V699" s="94"/>
      <c r="W699" s="94"/>
      <c r="X699" s="94"/>
      <c r="Y699" s="94"/>
      <c r="Z699" s="94"/>
    </row>
    <row r="700" spans="1:26" ht="18" customHeight="1" x14ac:dyDescent="0.25">
      <c r="A700" s="89"/>
      <c r="B700" s="94"/>
      <c r="C700" s="94"/>
      <c r="D700" s="106"/>
      <c r="E700" s="132"/>
      <c r="F700" s="94"/>
      <c r="G700" s="94"/>
      <c r="H700" s="89"/>
      <c r="I700" s="94"/>
      <c r="J700" s="94"/>
      <c r="K700" s="94"/>
      <c r="L700" s="94"/>
      <c r="M700" s="94"/>
      <c r="N700" s="94"/>
      <c r="O700" s="94"/>
      <c r="P700" s="94"/>
      <c r="Q700" s="94"/>
      <c r="R700" s="94"/>
      <c r="S700" s="94"/>
      <c r="T700" s="94"/>
      <c r="U700" s="94"/>
      <c r="V700" s="94"/>
      <c r="W700" s="94"/>
      <c r="X700" s="94"/>
      <c r="Y700" s="94"/>
      <c r="Z700" s="94"/>
    </row>
    <row r="701" spans="1:26" ht="18" customHeight="1" x14ac:dyDescent="0.25">
      <c r="A701" s="89"/>
      <c r="B701" s="94"/>
      <c r="C701" s="94"/>
      <c r="D701" s="106"/>
      <c r="E701" s="132"/>
      <c r="F701" s="94"/>
      <c r="G701" s="94"/>
      <c r="H701" s="89"/>
      <c r="I701" s="94"/>
      <c r="J701" s="94"/>
      <c r="K701" s="94"/>
      <c r="L701" s="94"/>
      <c r="M701" s="94"/>
      <c r="N701" s="94"/>
      <c r="O701" s="94"/>
      <c r="P701" s="94"/>
      <c r="Q701" s="94"/>
      <c r="R701" s="94"/>
      <c r="S701" s="94"/>
      <c r="T701" s="94"/>
      <c r="U701" s="94"/>
      <c r="V701" s="94"/>
      <c r="W701" s="94"/>
      <c r="X701" s="94"/>
      <c r="Y701" s="94"/>
      <c r="Z701" s="94"/>
    </row>
    <row r="702" spans="1:26" ht="18" customHeight="1" x14ac:dyDescent="0.25">
      <c r="A702" s="89"/>
      <c r="B702" s="94"/>
      <c r="C702" s="94"/>
      <c r="D702" s="106"/>
      <c r="E702" s="132"/>
      <c r="F702" s="94"/>
      <c r="G702" s="94"/>
      <c r="H702" s="89"/>
      <c r="I702" s="94"/>
      <c r="J702" s="94"/>
      <c r="K702" s="94"/>
      <c r="L702" s="94"/>
      <c r="M702" s="94"/>
      <c r="N702" s="94"/>
      <c r="O702" s="94"/>
      <c r="P702" s="94"/>
      <c r="Q702" s="94"/>
      <c r="R702" s="94"/>
      <c r="S702" s="94"/>
      <c r="T702" s="94"/>
      <c r="U702" s="94"/>
      <c r="V702" s="94"/>
      <c r="W702" s="94"/>
      <c r="X702" s="94"/>
      <c r="Y702" s="94"/>
      <c r="Z702" s="94"/>
    </row>
    <row r="703" spans="1:26" ht="18" customHeight="1" x14ac:dyDescent="0.25">
      <c r="A703" s="89"/>
      <c r="B703" s="94"/>
      <c r="C703" s="94"/>
      <c r="D703" s="106"/>
      <c r="E703" s="132"/>
      <c r="F703" s="94"/>
      <c r="G703" s="94"/>
      <c r="H703" s="89"/>
      <c r="I703" s="94"/>
      <c r="J703" s="94"/>
      <c r="K703" s="94"/>
      <c r="L703" s="94"/>
      <c r="M703" s="94"/>
      <c r="N703" s="94"/>
      <c r="O703" s="94"/>
      <c r="P703" s="94"/>
      <c r="Q703" s="94"/>
      <c r="R703" s="94"/>
      <c r="S703" s="94"/>
      <c r="T703" s="94"/>
      <c r="U703" s="94"/>
      <c r="V703" s="94"/>
      <c r="W703" s="94"/>
      <c r="X703" s="94"/>
      <c r="Y703" s="94"/>
      <c r="Z703" s="94"/>
    </row>
    <row r="704" spans="1:26" ht="18" customHeight="1" x14ac:dyDescent="0.25">
      <c r="A704" s="89"/>
      <c r="B704" s="94"/>
      <c r="C704" s="94"/>
      <c r="D704" s="106"/>
      <c r="E704" s="132"/>
      <c r="F704" s="94"/>
      <c r="G704" s="94"/>
      <c r="H704" s="89"/>
      <c r="I704" s="94"/>
      <c r="J704" s="94"/>
      <c r="K704" s="94"/>
      <c r="L704" s="94"/>
      <c r="M704" s="94"/>
      <c r="N704" s="94"/>
      <c r="O704" s="94"/>
      <c r="P704" s="94"/>
      <c r="Q704" s="94"/>
      <c r="R704" s="94"/>
      <c r="S704" s="94"/>
      <c r="T704" s="94"/>
      <c r="U704" s="94"/>
      <c r="V704" s="94"/>
      <c r="W704" s="94"/>
      <c r="X704" s="94"/>
      <c r="Y704" s="94"/>
      <c r="Z704" s="94"/>
    </row>
    <row r="705" spans="1:26" ht="18" customHeight="1" x14ac:dyDescent="0.25">
      <c r="A705" s="89"/>
      <c r="B705" s="94"/>
      <c r="C705" s="94"/>
      <c r="D705" s="106"/>
      <c r="E705" s="132"/>
      <c r="F705" s="94"/>
      <c r="G705" s="94"/>
      <c r="H705" s="89"/>
      <c r="I705" s="94"/>
      <c r="J705" s="94"/>
      <c r="K705" s="94"/>
      <c r="L705" s="94"/>
      <c r="M705" s="94"/>
      <c r="N705" s="94"/>
      <c r="O705" s="94"/>
      <c r="P705" s="94"/>
      <c r="Q705" s="94"/>
      <c r="R705" s="94"/>
      <c r="S705" s="94"/>
      <c r="T705" s="94"/>
      <c r="U705" s="94"/>
      <c r="V705" s="94"/>
      <c r="W705" s="94"/>
      <c r="X705" s="94"/>
      <c r="Y705" s="94"/>
      <c r="Z705" s="94"/>
    </row>
    <row r="706" spans="1:26" ht="18" customHeight="1" x14ac:dyDescent="0.25">
      <c r="A706" s="89"/>
      <c r="B706" s="94"/>
      <c r="C706" s="94"/>
      <c r="D706" s="106"/>
      <c r="E706" s="132"/>
      <c r="F706" s="94"/>
      <c r="G706" s="94"/>
      <c r="H706" s="89"/>
      <c r="I706" s="94"/>
      <c r="J706" s="94"/>
      <c r="K706" s="94"/>
      <c r="L706" s="94"/>
      <c r="M706" s="94"/>
      <c r="N706" s="94"/>
      <c r="O706" s="94"/>
      <c r="P706" s="94"/>
      <c r="Q706" s="94"/>
      <c r="R706" s="94"/>
      <c r="S706" s="94"/>
      <c r="T706" s="94"/>
      <c r="U706" s="94"/>
      <c r="V706" s="94"/>
      <c r="W706" s="94"/>
      <c r="X706" s="94"/>
      <c r="Y706" s="94"/>
      <c r="Z706" s="94"/>
    </row>
    <row r="707" spans="1:26" ht="18" customHeight="1" x14ac:dyDescent="0.25">
      <c r="A707" s="89"/>
      <c r="B707" s="94"/>
      <c r="C707" s="94"/>
      <c r="D707" s="106"/>
      <c r="E707" s="132"/>
      <c r="F707" s="94"/>
      <c r="G707" s="94"/>
      <c r="H707" s="89"/>
      <c r="I707" s="94"/>
      <c r="J707" s="94"/>
      <c r="K707" s="94"/>
      <c r="L707" s="94"/>
      <c r="M707" s="94"/>
      <c r="N707" s="94"/>
      <c r="O707" s="94"/>
      <c r="P707" s="94"/>
      <c r="Q707" s="94"/>
      <c r="R707" s="94"/>
      <c r="S707" s="94"/>
      <c r="T707" s="94"/>
      <c r="U707" s="94"/>
      <c r="V707" s="94"/>
      <c r="W707" s="94"/>
      <c r="X707" s="94"/>
      <c r="Y707" s="94"/>
      <c r="Z707" s="94"/>
    </row>
    <row r="708" spans="1:26" ht="18" customHeight="1" x14ac:dyDescent="0.25">
      <c r="A708" s="89"/>
      <c r="B708" s="94"/>
      <c r="C708" s="94"/>
      <c r="D708" s="106"/>
      <c r="E708" s="132"/>
      <c r="F708" s="94"/>
      <c r="G708" s="94"/>
      <c r="H708" s="89"/>
      <c r="I708" s="94"/>
      <c r="J708" s="94"/>
      <c r="K708" s="94"/>
      <c r="L708" s="94"/>
      <c r="M708" s="94"/>
      <c r="N708" s="94"/>
      <c r="O708" s="94"/>
      <c r="P708" s="94"/>
      <c r="Q708" s="94"/>
      <c r="R708" s="94"/>
      <c r="S708" s="94"/>
      <c r="T708" s="94"/>
      <c r="U708" s="94"/>
      <c r="V708" s="94"/>
      <c r="W708" s="94"/>
      <c r="X708" s="94"/>
      <c r="Y708" s="94"/>
      <c r="Z708" s="94"/>
    </row>
    <row r="709" spans="1:26" ht="18" customHeight="1" x14ac:dyDescent="0.25">
      <c r="A709" s="89"/>
      <c r="B709" s="94"/>
      <c r="C709" s="94"/>
      <c r="D709" s="106"/>
      <c r="E709" s="132"/>
      <c r="F709" s="94"/>
      <c r="G709" s="94"/>
      <c r="H709" s="89"/>
      <c r="I709" s="94"/>
      <c r="J709" s="94"/>
      <c r="K709" s="94"/>
      <c r="L709" s="94"/>
      <c r="M709" s="94"/>
      <c r="N709" s="94"/>
      <c r="O709" s="94"/>
      <c r="P709" s="94"/>
      <c r="Q709" s="94"/>
      <c r="R709" s="94"/>
      <c r="S709" s="94"/>
      <c r="T709" s="94"/>
      <c r="U709" s="94"/>
      <c r="V709" s="94"/>
      <c r="W709" s="94"/>
      <c r="X709" s="94"/>
      <c r="Y709" s="94"/>
      <c r="Z709" s="94"/>
    </row>
    <row r="710" spans="1:26" ht="18" customHeight="1" x14ac:dyDescent="0.25">
      <c r="A710" s="89"/>
      <c r="B710" s="94"/>
      <c r="C710" s="94"/>
      <c r="D710" s="106"/>
      <c r="E710" s="132"/>
      <c r="F710" s="94"/>
      <c r="G710" s="94"/>
      <c r="H710" s="89"/>
      <c r="I710" s="94"/>
      <c r="J710" s="94"/>
      <c r="K710" s="94"/>
      <c r="L710" s="94"/>
      <c r="M710" s="94"/>
      <c r="N710" s="94"/>
      <c r="O710" s="94"/>
      <c r="P710" s="94"/>
      <c r="Q710" s="94"/>
      <c r="R710" s="94"/>
      <c r="S710" s="94"/>
      <c r="T710" s="94"/>
      <c r="U710" s="94"/>
      <c r="V710" s="94"/>
      <c r="W710" s="94"/>
      <c r="X710" s="94"/>
      <c r="Y710" s="94"/>
      <c r="Z710" s="94"/>
    </row>
    <row r="711" spans="1:26" ht="18" customHeight="1" x14ac:dyDescent="0.25">
      <c r="A711" s="89"/>
      <c r="B711" s="94"/>
      <c r="C711" s="94"/>
      <c r="D711" s="106"/>
      <c r="E711" s="132"/>
      <c r="F711" s="94"/>
      <c r="G711" s="94"/>
      <c r="H711" s="89"/>
      <c r="I711" s="94"/>
      <c r="J711" s="94"/>
      <c r="K711" s="94"/>
      <c r="L711" s="94"/>
      <c r="M711" s="94"/>
      <c r="N711" s="94"/>
      <c r="O711" s="94"/>
      <c r="P711" s="94"/>
      <c r="Q711" s="94"/>
      <c r="R711" s="94"/>
      <c r="S711" s="94"/>
      <c r="T711" s="94"/>
      <c r="U711" s="94"/>
      <c r="V711" s="94"/>
      <c r="W711" s="94"/>
      <c r="X711" s="94"/>
      <c r="Y711" s="94"/>
      <c r="Z711" s="94"/>
    </row>
    <row r="712" spans="1:26" ht="18" customHeight="1" x14ac:dyDescent="0.25">
      <c r="A712" s="89"/>
      <c r="B712" s="94"/>
      <c r="C712" s="94"/>
      <c r="D712" s="106"/>
      <c r="E712" s="132"/>
      <c r="F712" s="94"/>
      <c r="G712" s="94"/>
      <c r="H712" s="89"/>
      <c r="I712" s="94"/>
      <c r="J712" s="94"/>
      <c r="K712" s="94"/>
      <c r="L712" s="94"/>
      <c r="M712" s="94"/>
      <c r="N712" s="94"/>
      <c r="O712" s="94"/>
      <c r="P712" s="94"/>
      <c r="Q712" s="94"/>
      <c r="R712" s="94"/>
      <c r="S712" s="94"/>
      <c r="T712" s="94"/>
      <c r="U712" s="94"/>
      <c r="V712" s="94"/>
      <c r="W712" s="94"/>
      <c r="X712" s="94"/>
      <c r="Y712" s="94"/>
      <c r="Z712" s="94"/>
    </row>
    <row r="713" spans="1:26" ht="18" customHeight="1" x14ac:dyDescent="0.25">
      <c r="A713" s="89"/>
      <c r="B713" s="94"/>
      <c r="C713" s="94"/>
      <c r="D713" s="106"/>
      <c r="E713" s="132"/>
      <c r="F713" s="94"/>
      <c r="G713" s="94"/>
      <c r="H713" s="89"/>
      <c r="I713" s="94"/>
      <c r="J713" s="94"/>
      <c r="K713" s="94"/>
      <c r="L713" s="94"/>
      <c r="M713" s="94"/>
      <c r="N713" s="94"/>
      <c r="O713" s="94"/>
      <c r="P713" s="94"/>
      <c r="Q713" s="94"/>
      <c r="R713" s="94"/>
      <c r="S713" s="94"/>
      <c r="T713" s="94"/>
      <c r="U713" s="94"/>
      <c r="V713" s="94"/>
      <c r="W713" s="94"/>
      <c r="X713" s="94"/>
      <c r="Y713" s="94"/>
      <c r="Z713" s="94"/>
    </row>
    <row r="714" spans="1:26" ht="18" customHeight="1" x14ac:dyDescent="0.25">
      <c r="A714" s="89"/>
      <c r="B714" s="94"/>
      <c r="C714" s="94"/>
      <c r="D714" s="106"/>
      <c r="E714" s="132"/>
      <c r="F714" s="94"/>
      <c r="G714" s="94"/>
      <c r="H714" s="89"/>
      <c r="I714" s="94"/>
      <c r="J714" s="94"/>
      <c r="K714" s="94"/>
      <c r="L714" s="94"/>
      <c r="M714" s="94"/>
      <c r="N714" s="94"/>
      <c r="O714" s="94"/>
      <c r="P714" s="94"/>
      <c r="Q714" s="94"/>
      <c r="R714" s="94"/>
      <c r="S714" s="94"/>
      <c r="T714" s="94"/>
      <c r="U714" s="94"/>
      <c r="V714" s="94"/>
      <c r="W714" s="94"/>
      <c r="X714" s="94"/>
      <c r="Y714" s="94"/>
      <c r="Z714" s="94"/>
    </row>
    <row r="715" spans="1:26" ht="18" customHeight="1" x14ac:dyDescent="0.25">
      <c r="A715" s="89"/>
      <c r="B715" s="94"/>
      <c r="C715" s="94"/>
      <c r="D715" s="106"/>
      <c r="E715" s="132"/>
      <c r="F715" s="94"/>
      <c r="G715" s="94"/>
      <c r="H715" s="89"/>
      <c r="I715" s="94"/>
      <c r="J715" s="94"/>
      <c r="K715" s="94"/>
      <c r="L715" s="94"/>
      <c r="M715" s="94"/>
      <c r="N715" s="94"/>
      <c r="O715" s="94"/>
      <c r="P715" s="94"/>
      <c r="Q715" s="94"/>
      <c r="R715" s="94"/>
      <c r="S715" s="94"/>
      <c r="T715" s="94"/>
      <c r="U715" s="94"/>
      <c r="V715" s="94"/>
      <c r="W715" s="94"/>
      <c r="X715" s="94"/>
      <c r="Y715" s="94"/>
      <c r="Z715" s="94"/>
    </row>
    <row r="716" spans="1:26" ht="18" customHeight="1" x14ac:dyDescent="0.25">
      <c r="A716" s="89"/>
      <c r="B716" s="94"/>
      <c r="C716" s="94"/>
      <c r="D716" s="106"/>
      <c r="E716" s="132"/>
      <c r="F716" s="94"/>
      <c r="G716" s="94"/>
      <c r="H716" s="89"/>
      <c r="I716" s="94"/>
      <c r="J716" s="94"/>
      <c r="K716" s="94"/>
      <c r="L716" s="94"/>
      <c r="M716" s="94"/>
      <c r="N716" s="94"/>
      <c r="O716" s="94"/>
      <c r="P716" s="94"/>
      <c r="Q716" s="94"/>
      <c r="R716" s="94"/>
      <c r="S716" s="94"/>
      <c r="T716" s="94"/>
      <c r="U716" s="94"/>
      <c r="V716" s="94"/>
      <c r="W716" s="94"/>
      <c r="X716" s="94"/>
      <c r="Y716" s="94"/>
      <c r="Z716" s="94"/>
    </row>
    <row r="717" spans="1:26" ht="18" customHeight="1" x14ac:dyDescent="0.25">
      <c r="A717" s="89"/>
      <c r="B717" s="94"/>
      <c r="C717" s="94"/>
      <c r="D717" s="106"/>
      <c r="E717" s="132"/>
      <c r="F717" s="94"/>
      <c r="G717" s="94"/>
      <c r="H717" s="89"/>
      <c r="I717" s="94"/>
      <c r="J717" s="94"/>
      <c r="K717" s="94"/>
      <c r="L717" s="94"/>
      <c r="M717" s="94"/>
      <c r="N717" s="94"/>
      <c r="O717" s="94"/>
      <c r="P717" s="94"/>
      <c r="Q717" s="94"/>
      <c r="R717" s="94"/>
      <c r="S717" s="94"/>
      <c r="T717" s="94"/>
      <c r="U717" s="94"/>
      <c r="V717" s="94"/>
      <c r="W717" s="94"/>
      <c r="X717" s="94"/>
      <c r="Y717" s="94"/>
      <c r="Z717" s="94"/>
    </row>
    <row r="718" spans="1:26" ht="18" customHeight="1" x14ac:dyDescent="0.25">
      <c r="A718" s="89"/>
      <c r="B718" s="94"/>
      <c r="C718" s="94"/>
      <c r="D718" s="106"/>
      <c r="E718" s="132"/>
      <c r="F718" s="94"/>
      <c r="G718" s="94"/>
      <c r="H718" s="89"/>
      <c r="I718" s="94"/>
      <c r="J718" s="94"/>
      <c r="K718" s="94"/>
      <c r="L718" s="94"/>
      <c r="M718" s="94"/>
      <c r="N718" s="94"/>
      <c r="O718" s="94"/>
      <c r="P718" s="94"/>
      <c r="Q718" s="94"/>
      <c r="R718" s="94"/>
      <c r="S718" s="94"/>
      <c r="T718" s="94"/>
      <c r="U718" s="94"/>
      <c r="V718" s="94"/>
      <c r="W718" s="94"/>
      <c r="X718" s="94"/>
      <c r="Y718" s="94"/>
      <c r="Z718" s="94"/>
    </row>
    <row r="719" spans="1:26" ht="18" customHeight="1" x14ac:dyDescent="0.25">
      <c r="A719" s="89"/>
      <c r="B719" s="94"/>
      <c r="C719" s="94"/>
      <c r="D719" s="106"/>
      <c r="E719" s="132"/>
      <c r="F719" s="94"/>
      <c r="G719" s="94"/>
      <c r="H719" s="89"/>
      <c r="I719" s="94"/>
      <c r="J719" s="94"/>
      <c r="K719" s="94"/>
      <c r="L719" s="94"/>
      <c r="M719" s="94"/>
      <c r="N719" s="94"/>
      <c r="O719" s="94"/>
      <c r="P719" s="94"/>
      <c r="Q719" s="94"/>
      <c r="R719" s="94"/>
      <c r="S719" s="94"/>
      <c r="T719" s="94"/>
      <c r="U719" s="94"/>
      <c r="V719" s="94"/>
      <c r="W719" s="94"/>
      <c r="X719" s="94"/>
      <c r="Y719" s="94"/>
      <c r="Z719" s="94"/>
    </row>
    <row r="720" spans="1:26" ht="18" customHeight="1" x14ac:dyDescent="0.25">
      <c r="A720" s="89"/>
      <c r="B720" s="94"/>
      <c r="C720" s="94"/>
      <c r="D720" s="106"/>
      <c r="E720" s="132"/>
      <c r="F720" s="94"/>
      <c r="G720" s="94"/>
      <c r="H720" s="89"/>
      <c r="I720" s="94"/>
      <c r="J720" s="94"/>
      <c r="K720" s="94"/>
      <c r="L720" s="94"/>
      <c r="M720" s="94"/>
      <c r="N720" s="94"/>
      <c r="O720" s="94"/>
      <c r="P720" s="94"/>
      <c r="Q720" s="94"/>
      <c r="R720" s="94"/>
      <c r="S720" s="94"/>
      <c r="T720" s="94"/>
      <c r="U720" s="94"/>
      <c r="V720" s="94"/>
      <c r="W720" s="94"/>
      <c r="X720" s="94"/>
      <c r="Y720" s="94"/>
      <c r="Z720" s="94"/>
    </row>
    <row r="721" spans="1:26" ht="18" customHeight="1" x14ac:dyDescent="0.25">
      <c r="A721" s="89"/>
      <c r="B721" s="94"/>
      <c r="C721" s="94"/>
      <c r="D721" s="106"/>
      <c r="E721" s="132"/>
      <c r="F721" s="94"/>
      <c r="G721" s="94"/>
      <c r="H721" s="89"/>
      <c r="I721" s="94"/>
      <c r="J721" s="94"/>
      <c r="K721" s="94"/>
      <c r="L721" s="94"/>
      <c r="M721" s="94"/>
      <c r="N721" s="94"/>
      <c r="O721" s="94"/>
      <c r="P721" s="94"/>
      <c r="Q721" s="94"/>
      <c r="R721" s="94"/>
      <c r="S721" s="94"/>
      <c r="T721" s="94"/>
      <c r="U721" s="94"/>
      <c r="V721" s="94"/>
      <c r="W721" s="94"/>
      <c r="X721" s="94"/>
      <c r="Y721" s="94"/>
      <c r="Z721" s="94"/>
    </row>
    <row r="722" spans="1:26" ht="18" customHeight="1" x14ac:dyDescent="0.25">
      <c r="A722" s="89"/>
      <c r="B722" s="94"/>
      <c r="C722" s="94"/>
      <c r="D722" s="106"/>
      <c r="E722" s="132"/>
      <c r="F722" s="94"/>
      <c r="G722" s="94"/>
      <c r="H722" s="89"/>
      <c r="I722" s="94"/>
      <c r="J722" s="94"/>
      <c r="K722" s="94"/>
      <c r="L722" s="94"/>
      <c r="M722" s="94"/>
      <c r="N722" s="94"/>
      <c r="O722" s="94"/>
      <c r="P722" s="94"/>
      <c r="Q722" s="94"/>
      <c r="R722" s="94"/>
      <c r="S722" s="94"/>
      <c r="T722" s="94"/>
      <c r="U722" s="94"/>
      <c r="V722" s="94"/>
      <c r="W722" s="94"/>
      <c r="X722" s="94"/>
      <c r="Y722" s="94"/>
      <c r="Z722" s="94"/>
    </row>
    <row r="723" spans="1:26" ht="18" customHeight="1" x14ac:dyDescent="0.25">
      <c r="A723" s="89"/>
      <c r="B723" s="94"/>
      <c r="C723" s="94"/>
      <c r="D723" s="106"/>
      <c r="E723" s="132"/>
      <c r="F723" s="94"/>
      <c r="G723" s="94"/>
      <c r="H723" s="89"/>
      <c r="I723" s="94"/>
      <c r="J723" s="94"/>
      <c r="K723" s="94"/>
      <c r="L723" s="94"/>
      <c r="M723" s="94"/>
      <c r="N723" s="94"/>
      <c r="O723" s="94"/>
      <c r="P723" s="94"/>
      <c r="Q723" s="94"/>
      <c r="R723" s="94"/>
      <c r="S723" s="94"/>
      <c r="T723" s="94"/>
      <c r="U723" s="94"/>
      <c r="V723" s="94"/>
      <c r="W723" s="94"/>
      <c r="X723" s="94"/>
      <c r="Y723" s="94"/>
      <c r="Z723" s="94"/>
    </row>
    <row r="724" spans="1:26" ht="18" customHeight="1" x14ac:dyDescent="0.25">
      <c r="A724" s="89"/>
      <c r="B724" s="94"/>
      <c r="C724" s="94"/>
      <c r="D724" s="106"/>
      <c r="E724" s="132"/>
      <c r="F724" s="94"/>
      <c r="G724" s="94"/>
      <c r="H724" s="89"/>
      <c r="I724" s="94"/>
      <c r="J724" s="94"/>
      <c r="K724" s="94"/>
      <c r="L724" s="94"/>
      <c r="M724" s="94"/>
      <c r="N724" s="94"/>
      <c r="O724" s="94"/>
      <c r="P724" s="94"/>
      <c r="Q724" s="94"/>
      <c r="R724" s="94"/>
      <c r="S724" s="94"/>
      <c r="T724" s="94"/>
      <c r="U724" s="94"/>
      <c r="V724" s="94"/>
      <c r="W724" s="94"/>
      <c r="X724" s="94"/>
      <c r="Y724" s="94"/>
      <c r="Z724" s="94"/>
    </row>
    <row r="725" spans="1:26" ht="18" customHeight="1" x14ac:dyDescent="0.25">
      <c r="A725" s="89"/>
      <c r="B725" s="94"/>
      <c r="C725" s="94"/>
      <c r="D725" s="106"/>
      <c r="E725" s="132"/>
      <c r="F725" s="94"/>
      <c r="G725" s="94"/>
      <c r="H725" s="89"/>
      <c r="I725" s="94"/>
      <c r="J725" s="94"/>
      <c r="K725" s="94"/>
      <c r="L725" s="94"/>
      <c r="M725" s="94"/>
      <c r="N725" s="94"/>
      <c r="O725" s="94"/>
      <c r="P725" s="94"/>
      <c r="Q725" s="94"/>
      <c r="R725" s="94"/>
      <c r="S725" s="94"/>
      <c r="T725" s="94"/>
      <c r="U725" s="94"/>
      <c r="V725" s="94"/>
      <c r="W725" s="94"/>
      <c r="X725" s="94"/>
      <c r="Y725" s="94"/>
      <c r="Z725" s="94"/>
    </row>
    <row r="726" spans="1:26" ht="18" customHeight="1" x14ac:dyDescent="0.25">
      <c r="A726" s="89"/>
      <c r="B726" s="94"/>
      <c r="C726" s="94"/>
      <c r="D726" s="106"/>
      <c r="E726" s="132"/>
      <c r="F726" s="94"/>
      <c r="G726" s="94"/>
      <c r="H726" s="89"/>
      <c r="I726" s="94"/>
      <c r="J726" s="94"/>
      <c r="K726" s="94"/>
      <c r="L726" s="94"/>
      <c r="M726" s="94"/>
      <c r="N726" s="94"/>
      <c r="O726" s="94"/>
      <c r="P726" s="94"/>
      <c r="Q726" s="94"/>
      <c r="R726" s="94"/>
      <c r="S726" s="94"/>
      <c r="T726" s="94"/>
      <c r="U726" s="94"/>
      <c r="V726" s="94"/>
      <c r="W726" s="94"/>
      <c r="X726" s="94"/>
      <c r="Y726" s="94"/>
      <c r="Z726" s="94"/>
    </row>
    <row r="727" spans="1:26" ht="18" customHeight="1" x14ac:dyDescent="0.25">
      <c r="A727" s="89"/>
      <c r="B727" s="94"/>
      <c r="C727" s="94"/>
      <c r="D727" s="106"/>
      <c r="E727" s="132"/>
      <c r="F727" s="94"/>
      <c r="G727" s="94"/>
      <c r="H727" s="89"/>
      <c r="I727" s="94"/>
      <c r="J727" s="94"/>
      <c r="K727" s="94"/>
      <c r="L727" s="94"/>
      <c r="M727" s="94"/>
      <c r="N727" s="94"/>
      <c r="O727" s="94"/>
      <c r="P727" s="94"/>
      <c r="Q727" s="94"/>
      <c r="R727" s="94"/>
      <c r="S727" s="94"/>
      <c r="T727" s="94"/>
      <c r="U727" s="94"/>
      <c r="V727" s="94"/>
      <c r="W727" s="94"/>
      <c r="X727" s="94"/>
      <c r="Y727" s="94"/>
      <c r="Z727" s="94"/>
    </row>
    <row r="728" spans="1:26" ht="18" customHeight="1" x14ac:dyDescent="0.25">
      <c r="A728" s="89"/>
      <c r="B728" s="94"/>
      <c r="C728" s="94"/>
      <c r="D728" s="106"/>
      <c r="E728" s="132"/>
      <c r="F728" s="94"/>
      <c r="G728" s="94"/>
      <c r="H728" s="89"/>
      <c r="I728" s="94"/>
      <c r="J728" s="94"/>
      <c r="K728" s="94"/>
      <c r="L728" s="94"/>
      <c r="M728" s="94"/>
      <c r="N728" s="94"/>
      <c r="O728" s="94"/>
      <c r="P728" s="94"/>
      <c r="Q728" s="94"/>
      <c r="R728" s="94"/>
      <c r="S728" s="94"/>
      <c r="T728" s="94"/>
      <c r="U728" s="94"/>
      <c r="V728" s="94"/>
      <c r="W728" s="94"/>
      <c r="X728" s="94"/>
      <c r="Y728" s="94"/>
      <c r="Z728" s="94"/>
    </row>
    <row r="729" spans="1:26" ht="18" customHeight="1" x14ac:dyDescent="0.25">
      <c r="A729" s="89"/>
      <c r="B729" s="94"/>
      <c r="C729" s="94"/>
      <c r="D729" s="106"/>
      <c r="E729" s="132"/>
      <c r="F729" s="94"/>
      <c r="G729" s="94"/>
      <c r="H729" s="89"/>
      <c r="I729" s="94"/>
      <c r="J729" s="94"/>
      <c r="K729" s="94"/>
      <c r="L729" s="94"/>
      <c r="M729" s="94"/>
      <c r="N729" s="94"/>
      <c r="O729" s="94"/>
      <c r="P729" s="94"/>
      <c r="Q729" s="94"/>
      <c r="R729" s="94"/>
      <c r="S729" s="94"/>
      <c r="T729" s="94"/>
      <c r="U729" s="94"/>
      <c r="V729" s="94"/>
      <c r="W729" s="94"/>
      <c r="X729" s="94"/>
      <c r="Y729" s="94"/>
      <c r="Z729" s="94"/>
    </row>
    <row r="730" spans="1:26" ht="18" customHeight="1" x14ac:dyDescent="0.25">
      <c r="A730" s="89"/>
      <c r="B730" s="94"/>
      <c r="C730" s="94"/>
      <c r="D730" s="106"/>
      <c r="E730" s="132"/>
      <c r="F730" s="94"/>
      <c r="G730" s="94"/>
      <c r="H730" s="89"/>
      <c r="I730" s="94"/>
      <c r="J730" s="94"/>
      <c r="K730" s="94"/>
      <c r="L730" s="94"/>
      <c r="M730" s="94"/>
      <c r="N730" s="94"/>
      <c r="O730" s="94"/>
      <c r="P730" s="94"/>
      <c r="Q730" s="94"/>
      <c r="R730" s="94"/>
      <c r="S730" s="94"/>
      <c r="T730" s="94"/>
      <c r="U730" s="94"/>
      <c r="V730" s="94"/>
      <c r="W730" s="94"/>
      <c r="X730" s="94"/>
      <c r="Y730" s="94"/>
      <c r="Z730" s="94"/>
    </row>
    <row r="731" spans="1:26" ht="18" customHeight="1" x14ac:dyDescent="0.25">
      <c r="A731" s="89"/>
      <c r="B731" s="94"/>
      <c r="C731" s="94"/>
      <c r="D731" s="106"/>
      <c r="E731" s="132"/>
      <c r="F731" s="94"/>
      <c r="G731" s="94"/>
      <c r="H731" s="89"/>
      <c r="I731" s="94"/>
      <c r="J731" s="94"/>
      <c r="K731" s="94"/>
      <c r="L731" s="94"/>
      <c r="M731" s="94"/>
      <c r="N731" s="94"/>
      <c r="O731" s="94"/>
      <c r="P731" s="94"/>
      <c r="Q731" s="94"/>
      <c r="R731" s="94"/>
      <c r="S731" s="94"/>
      <c r="T731" s="94"/>
      <c r="U731" s="94"/>
      <c r="V731" s="94"/>
      <c r="W731" s="94"/>
      <c r="X731" s="94"/>
      <c r="Y731" s="94"/>
      <c r="Z731" s="94"/>
    </row>
    <row r="732" spans="1:26" ht="18" customHeight="1" x14ac:dyDescent="0.25">
      <c r="A732" s="89"/>
      <c r="B732" s="94"/>
      <c r="C732" s="94"/>
      <c r="D732" s="106"/>
      <c r="E732" s="132"/>
      <c r="F732" s="94"/>
      <c r="G732" s="94"/>
      <c r="H732" s="89"/>
      <c r="I732" s="94"/>
      <c r="J732" s="94"/>
      <c r="K732" s="94"/>
      <c r="L732" s="94"/>
      <c r="M732" s="94"/>
      <c r="N732" s="94"/>
      <c r="O732" s="94"/>
      <c r="P732" s="94"/>
      <c r="Q732" s="94"/>
      <c r="R732" s="94"/>
      <c r="S732" s="94"/>
      <c r="T732" s="94"/>
      <c r="U732" s="94"/>
      <c r="V732" s="94"/>
      <c r="W732" s="94"/>
      <c r="X732" s="94"/>
      <c r="Y732" s="94"/>
      <c r="Z732" s="94"/>
    </row>
    <row r="733" spans="1:26" ht="18" customHeight="1" x14ac:dyDescent="0.25">
      <c r="A733" s="89"/>
      <c r="B733" s="94"/>
      <c r="C733" s="94"/>
      <c r="D733" s="106"/>
      <c r="E733" s="132"/>
      <c r="F733" s="94"/>
      <c r="G733" s="94"/>
      <c r="H733" s="89"/>
      <c r="I733" s="94"/>
      <c r="J733" s="94"/>
      <c r="K733" s="94"/>
      <c r="L733" s="94"/>
      <c r="M733" s="94"/>
      <c r="N733" s="94"/>
      <c r="O733" s="94"/>
      <c r="P733" s="94"/>
      <c r="Q733" s="94"/>
      <c r="R733" s="94"/>
      <c r="S733" s="94"/>
      <c r="T733" s="94"/>
      <c r="U733" s="94"/>
      <c r="V733" s="94"/>
      <c r="W733" s="94"/>
      <c r="X733" s="94"/>
      <c r="Y733" s="94"/>
      <c r="Z733" s="94"/>
    </row>
    <row r="734" spans="1:26" ht="18" customHeight="1" x14ac:dyDescent="0.25">
      <c r="A734" s="89"/>
      <c r="B734" s="94"/>
      <c r="C734" s="94"/>
      <c r="D734" s="106"/>
      <c r="E734" s="132"/>
      <c r="F734" s="94"/>
      <c r="G734" s="94"/>
      <c r="H734" s="89"/>
      <c r="I734" s="94"/>
      <c r="J734" s="94"/>
      <c r="K734" s="94"/>
      <c r="L734" s="94"/>
      <c r="M734" s="94"/>
      <c r="N734" s="94"/>
      <c r="O734" s="94"/>
      <c r="P734" s="94"/>
      <c r="Q734" s="94"/>
      <c r="R734" s="94"/>
      <c r="S734" s="94"/>
      <c r="T734" s="94"/>
      <c r="U734" s="94"/>
      <c r="V734" s="94"/>
      <c r="W734" s="94"/>
      <c r="X734" s="94"/>
      <c r="Y734" s="94"/>
      <c r="Z734" s="94"/>
    </row>
    <row r="735" spans="1:26" ht="18" customHeight="1" x14ac:dyDescent="0.25">
      <c r="A735" s="89"/>
      <c r="B735" s="94"/>
      <c r="C735" s="94"/>
      <c r="D735" s="106"/>
      <c r="E735" s="132"/>
      <c r="F735" s="94"/>
      <c r="G735" s="94"/>
      <c r="H735" s="89"/>
      <c r="I735" s="94"/>
      <c r="J735" s="94"/>
      <c r="K735" s="94"/>
      <c r="L735" s="94"/>
      <c r="M735" s="94"/>
      <c r="N735" s="94"/>
      <c r="O735" s="94"/>
      <c r="P735" s="94"/>
      <c r="Q735" s="94"/>
      <c r="R735" s="94"/>
      <c r="S735" s="94"/>
      <c r="T735" s="94"/>
      <c r="U735" s="94"/>
      <c r="V735" s="94"/>
      <c r="W735" s="94"/>
      <c r="X735" s="94"/>
      <c r="Y735" s="94"/>
      <c r="Z735" s="94"/>
    </row>
    <row r="736" spans="1:26" ht="18" customHeight="1" x14ac:dyDescent="0.25">
      <c r="A736" s="89"/>
      <c r="B736" s="94"/>
      <c r="C736" s="94"/>
      <c r="D736" s="106"/>
      <c r="E736" s="132"/>
      <c r="F736" s="94"/>
      <c r="G736" s="94"/>
      <c r="H736" s="89"/>
      <c r="I736" s="94"/>
      <c r="J736" s="94"/>
      <c r="K736" s="94"/>
      <c r="L736" s="94"/>
      <c r="M736" s="94"/>
      <c r="N736" s="94"/>
      <c r="O736" s="94"/>
      <c r="P736" s="94"/>
      <c r="Q736" s="94"/>
      <c r="R736" s="94"/>
      <c r="S736" s="94"/>
      <c r="T736" s="94"/>
      <c r="U736" s="94"/>
      <c r="V736" s="94"/>
      <c r="W736" s="94"/>
      <c r="X736" s="94"/>
      <c r="Y736" s="94"/>
      <c r="Z736" s="94"/>
    </row>
    <row r="737" spans="1:26" ht="18" customHeight="1" x14ac:dyDescent="0.25">
      <c r="A737" s="89"/>
      <c r="B737" s="94"/>
      <c r="C737" s="94"/>
      <c r="D737" s="106"/>
      <c r="E737" s="132"/>
      <c r="F737" s="94"/>
      <c r="G737" s="94"/>
      <c r="H737" s="89"/>
      <c r="I737" s="94"/>
      <c r="J737" s="94"/>
      <c r="K737" s="94"/>
      <c r="L737" s="94"/>
      <c r="M737" s="94"/>
      <c r="N737" s="94"/>
      <c r="O737" s="94"/>
      <c r="P737" s="94"/>
      <c r="Q737" s="94"/>
      <c r="R737" s="94"/>
      <c r="S737" s="94"/>
      <c r="T737" s="94"/>
      <c r="U737" s="94"/>
      <c r="V737" s="94"/>
      <c r="W737" s="94"/>
      <c r="X737" s="94"/>
      <c r="Y737" s="94"/>
      <c r="Z737" s="94"/>
    </row>
    <row r="738" spans="1:26" ht="18" customHeight="1" x14ac:dyDescent="0.25">
      <c r="A738" s="89"/>
      <c r="B738" s="94"/>
      <c r="C738" s="94"/>
      <c r="D738" s="106"/>
      <c r="E738" s="132"/>
      <c r="F738" s="94"/>
      <c r="G738" s="94"/>
      <c r="H738" s="89"/>
      <c r="I738" s="94"/>
      <c r="J738" s="94"/>
      <c r="K738" s="94"/>
      <c r="L738" s="94"/>
      <c r="M738" s="94"/>
      <c r="N738" s="94"/>
      <c r="O738" s="94"/>
      <c r="P738" s="94"/>
      <c r="Q738" s="94"/>
      <c r="R738" s="94"/>
      <c r="S738" s="94"/>
      <c r="T738" s="94"/>
      <c r="U738" s="94"/>
      <c r="V738" s="94"/>
      <c r="W738" s="94"/>
      <c r="X738" s="94"/>
      <c r="Y738" s="94"/>
      <c r="Z738" s="94"/>
    </row>
    <row r="739" spans="1:26" ht="18" customHeight="1" x14ac:dyDescent="0.25">
      <c r="A739" s="89"/>
      <c r="B739" s="94"/>
      <c r="C739" s="94"/>
      <c r="D739" s="106"/>
      <c r="E739" s="132"/>
      <c r="F739" s="94"/>
      <c r="G739" s="94"/>
      <c r="H739" s="89"/>
      <c r="I739" s="94"/>
      <c r="J739" s="94"/>
      <c r="K739" s="94"/>
      <c r="L739" s="94"/>
      <c r="M739" s="94"/>
      <c r="N739" s="94"/>
      <c r="O739" s="94"/>
      <c r="P739" s="94"/>
      <c r="Q739" s="94"/>
      <c r="R739" s="94"/>
      <c r="S739" s="94"/>
      <c r="T739" s="94"/>
      <c r="U739" s="94"/>
      <c r="V739" s="94"/>
      <c r="W739" s="94"/>
      <c r="X739" s="94"/>
      <c r="Y739" s="94"/>
      <c r="Z739" s="94"/>
    </row>
    <row r="740" spans="1:26" ht="18" customHeight="1" x14ac:dyDescent="0.25">
      <c r="A740" s="89"/>
      <c r="B740" s="94"/>
      <c r="C740" s="94"/>
      <c r="D740" s="106"/>
      <c r="E740" s="132"/>
      <c r="F740" s="94"/>
      <c r="G740" s="94"/>
      <c r="H740" s="89"/>
      <c r="I740" s="94"/>
      <c r="J740" s="94"/>
      <c r="K740" s="94"/>
      <c r="L740" s="94"/>
      <c r="M740" s="94"/>
      <c r="N740" s="94"/>
      <c r="O740" s="94"/>
      <c r="P740" s="94"/>
      <c r="Q740" s="94"/>
      <c r="R740" s="94"/>
      <c r="S740" s="94"/>
      <c r="T740" s="94"/>
      <c r="U740" s="94"/>
      <c r="V740" s="94"/>
      <c r="W740" s="94"/>
      <c r="X740" s="94"/>
      <c r="Y740" s="94"/>
      <c r="Z740" s="94"/>
    </row>
    <row r="741" spans="1:26" ht="18" customHeight="1" x14ac:dyDescent="0.25">
      <c r="A741" s="89"/>
      <c r="B741" s="94"/>
      <c r="C741" s="94"/>
      <c r="D741" s="106"/>
      <c r="E741" s="132"/>
      <c r="F741" s="94"/>
      <c r="G741" s="94"/>
      <c r="H741" s="89"/>
      <c r="I741" s="94"/>
      <c r="J741" s="94"/>
      <c r="K741" s="94"/>
      <c r="L741" s="94"/>
      <c r="M741" s="94"/>
      <c r="N741" s="94"/>
      <c r="O741" s="94"/>
      <c r="P741" s="94"/>
      <c r="Q741" s="94"/>
      <c r="R741" s="94"/>
      <c r="S741" s="94"/>
      <c r="T741" s="94"/>
      <c r="U741" s="94"/>
      <c r="V741" s="94"/>
      <c r="W741" s="94"/>
      <c r="X741" s="94"/>
      <c r="Y741" s="94"/>
      <c r="Z741" s="94"/>
    </row>
    <row r="742" spans="1:26" ht="18" customHeight="1" x14ac:dyDescent="0.25">
      <c r="A742" s="89"/>
      <c r="B742" s="94"/>
      <c r="C742" s="94"/>
      <c r="D742" s="106"/>
      <c r="E742" s="132"/>
      <c r="F742" s="94"/>
      <c r="G742" s="94"/>
      <c r="H742" s="89"/>
      <c r="I742" s="94"/>
      <c r="J742" s="94"/>
      <c r="K742" s="94"/>
      <c r="L742" s="94"/>
      <c r="M742" s="94"/>
      <c r="N742" s="94"/>
      <c r="O742" s="94"/>
      <c r="P742" s="94"/>
      <c r="Q742" s="94"/>
      <c r="R742" s="94"/>
      <c r="S742" s="94"/>
      <c r="T742" s="94"/>
      <c r="U742" s="94"/>
      <c r="V742" s="94"/>
      <c r="W742" s="94"/>
      <c r="X742" s="94"/>
      <c r="Y742" s="94"/>
      <c r="Z742" s="94"/>
    </row>
    <row r="743" spans="1:26" ht="18" customHeight="1" x14ac:dyDescent="0.25">
      <c r="A743" s="89"/>
      <c r="B743" s="94"/>
      <c r="C743" s="94"/>
      <c r="D743" s="106"/>
      <c r="E743" s="132"/>
      <c r="F743" s="94"/>
      <c r="G743" s="94"/>
      <c r="H743" s="89"/>
      <c r="I743" s="94"/>
      <c r="J743" s="94"/>
      <c r="K743" s="94"/>
      <c r="L743" s="94"/>
      <c r="M743" s="94"/>
      <c r="N743" s="94"/>
      <c r="O743" s="94"/>
      <c r="P743" s="94"/>
      <c r="Q743" s="94"/>
      <c r="R743" s="94"/>
      <c r="S743" s="94"/>
      <c r="T743" s="94"/>
      <c r="U743" s="94"/>
      <c r="V743" s="94"/>
      <c r="W743" s="94"/>
      <c r="X743" s="94"/>
      <c r="Y743" s="94"/>
      <c r="Z743" s="94"/>
    </row>
    <row r="744" spans="1:26" ht="18" customHeight="1" x14ac:dyDescent="0.25">
      <c r="A744" s="89"/>
      <c r="B744" s="94"/>
      <c r="C744" s="94"/>
      <c r="D744" s="106"/>
      <c r="E744" s="132"/>
      <c r="F744" s="94"/>
      <c r="G744" s="94"/>
      <c r="H744" s="89"/>
      <c r="I744" s="94"/>
      <c r="J744" s="94"/>
      <c r="K744" s="94"/>
      <c r="L744" s="94"/>
      <c r="M744" s="94"/>
      <c r="N744" s="94"/>
      <c r="O744" s="94"/>
      <c r="P744" s="94"/>
      <c r="Q744" s="94"/>
      <c r="R744" s="94"/>
      <c r="S744" s="94"/>
      <c r="T744" s="94"/>
      <c r="U744" s="94"/>
      <c r="V744" s="94"/>
      <c r="W744" s="94"/>
      <c r="X744" s="94"/>
      <c r="Y744" s="94"/>
      <c r="Z744" s="94"/>
    </row>
    <row r="745" spans="1:26" ht="18" customHeight="1" x14ac:dyDescent="0.25">
      <c r="A745" s="89"/>
      <c r="B745" s="94"/>
      <c r="C745" s="94"/>
      <c r="D745" s="106"/>
      <c r="E745" s="132"/>
      <c r="F745" s="94"/>
      <c r="G745" s="94"/>
      <c r="H745" s="89"/>
      <c r="I745" s="94"/>
      <c r="J745" s="94"/>
      <c r="K745" s="94"/>
      <c r="L745" s="94"/>
      <c r="M745" s="94"/>
      <c r="N745" s="94"/>
      <c r="O745" s="94"/>
      <c r="P745" s="94"/>
      <c r="Q745" s="94"/>
      <c r="R745" s="94"/>
      <c r="S745" s="94"/>
      <c r="T745" s="94"/>
      <c r="U745" s="94"/>
      <c r="V745" s="94"/>
      <c r="W745" s="94"/>
      <c r="X745" s="94"/>
      <c r="Y745" s="94"/>
      <c r="Z745" s="94"/>
    </row>
    <row r="746" spans="1:26" ht="18" customHeight="1" x14ac:dyDescent="0.25">
      <c r="A746" s="89"/>
      <c r="B746" s="94"/>
      <c r="C746" s="94"/>
      <c r="D746" s="106"/>
      <c r="E746" s="132"/>
      <c r="F746" s="94"/>
      <c r="G746" s="94"/>
      <c r="H746" s="89"/>
      <c r="I746" s="94"/>
      <c r="J746" s="94"/>
      <c r="K746" s="94"/>
      <c r="L746" s="94"/>
      <c r="M746" s="94"/>
      <c r="N746" s="94"/>
      <c r="O746" s="94"/>
      <c r="P746" s="94"/>
      <c r="Q746" s="94"/>
      <c r="R746" s="94"/>
      <c r="S746" s="94"/>
      <c r="T746" s="94"/>
      <c r="U746" s="94"/>
      <c r="V746" s="94"/>
      <c r="W746" s="94"/>
      <c r="X746" s="94"/>
      <c r="Y746" s="94"/>
      <c r="Z746" s="94"/>
    </row>
    <row r="747" spans="1:26" ht="18" customHeight="1" x14ac:dyDescent="0.25">
      <c r="A747" s="89"/>
      <c r="B747" s="94"/>
      <c r="C747" s="94"/>
      <c r="D747" s="106"/>
      <c r="E747" s="132"/>
      <c r="F747" s="94"/>
      <c r="G747" s="94"/>
      <c r="H747" s="89"/>
      <c r="I747" s="94"/>
      <c r="J747" s="94"/>
      <c r="K747" s="94"/>
      <c r="L747" s="94"/>
      <c r="M747" s="94"/>
      <c r="N747" s="94"/>
      <c r="O747" s="94"/>
      <c r="P747" s="94"/>
      <c r="Q747" s="94"/>
      <c r="R747" s="94"/>
      <c r="S747" s="94"/>
      <c r="T747" s="94"/>
      <c r="U747" s="94"/>
      <c r="V747" s="94"/>
      <c r="W747" s="94"/>
      <c r="X747" s="94"/>
      <c r="Y747" s="94"/>
      <c r="Z747" s="94"/>
    </row>
    <row r="748" spans="1:26" ht="18" customHeight="1" x14ac:dyDescent="0.25">
      <c r="A748" s="89"/>
      <c r="B748" s="94"/>
      <c r="C748" s="94"/>
      <c r="D748" s="106"/>
      <c r="E748" s="132"/>
      <c r="F748" s="94"/>
      <c r="G748" s="94"/>
      <c r="H748" s="89"/>
      <c r="I748" s="94"/>
      <c r="J748" s="94"/>
      <c r="K748" s="94"/>
      <c r="L748" s="94"/>
      <c r="M748" s="94"/>
      <c r="N748" s="94"/>
      <c r="O748" s="94"/>
      <c r="P748" s="94"/>
      <c r="Q748" s="94"/>
      <c r="R748" s="94"/>
      <c r="S748" s="94"/>
      <c r="T748" s="94"/>
      <c r="U748" s="94"/>
      <c r="V748" s="94"/>
      <c r="W748" s="94"/>
      <c r="X748" s="94"/>
      <c r="Y748" s="94"/>
      <c r="Z748" s="94"/>
    </row>
    <row r="749" spans="1:26" ht="18" customHeight="1" x14ac:dyDescent="0.25">
      <c r="A749" s="89"/>
      <c r="B749" s="94"/>
      <c r="C749" s="94"/>
      <c r="D749" s="106"/>
      <c r="E749" s="132"/>
      <c r="F749" s="94"/>
      <c r="G749" s="94"/>
      <c r="H749" s="89"/>
      <c r="I749" s="94"/>
      <c r="J749" s="94"/>
      <c r="K749" s="94"/>
      <c r="L749" s="94"/>
      <c r="M749" s="94"/>
      <c r="N749" s="94"/>
      <c r="O749" s="94"/>
      <c r="P749" s="94"/>
      <c r="Q749" s="94"/>
      <c r="R749" s="94"/>
      <c r="S749" s="94"/>
      <c r="T749" s="94"/>
      <c r="U749" s="94"/>
      <c r="V749" s="94"/>
      <c r="W749" s="94"/>
      <c r="X749" s="94"/>
      <c r="Y749" s="94"/>
      <c r="Z749" s="94"/>
    </row>
    <row r="750" spans="1:26" ht="18" customHeight="1" x14ac:dyDescent="0.25">
      <c r="A750" s="89"/>
      <c r="B750" s="94"/>
      <c r="C750" s="94"/>
      <c r="D750" s="106"/>
      <c r="E750" s="132"/>
      <c r="F750" s="94"/>
      <c r="G750" s="94"/>
      <c r="H750" s="89"/>
      <c r="I750" s="94"/>
      <c r="J750" s="94"/>
      <c r="K750" s="94"/>
      <c r="L750" s="94"/>
      <c r="M750" s="94"/>
      <c r="N750" s="94"/>
      <c r="O750" s="94"/>
      <c r="P750" s="94"/>
      <c r="Q750" s="94"/>
      <c r="R750" s="94"/>
      <c r="S750" s="94"/>
      <c r="T750" s="94"/>
      <c r="U750" s="94"/>
      <c r="V750" s="94"/>
      <c r="W750" s="94"/>
      <c r="X750" s="94"/>
      <c r="Y750" s="94"/>
      <c r="Z750" s="94"/>
    </row>
    <row r="751" spans="1:26" ht="18" customHeight="1" x14ac:dyDescent="0.25">
      <c r="A751" s="89"/>
      <c r="B751" s="94"/>
      <c r="C751" s="94"/>
      <c r="D751" s="106"/>
      <c r="E751" s="132"/>
      <c r="F751" s="94"/>
      <c r="G751" s="94"/>
      <c r="H751" s="89"/>
      <c r="I751" s="94"/>
      <c r="J751" s="94"/>
      <c r="K751" s="94"/>
      <c r="L751" s="94"/>
      <c r="M751" s="94"/>
      <c r="N751" s="94"/>
      <c r="O751" s="94"/>
      <c r="P751" s="94"/>
      <c r="Q751" s="94"/>
      <c r="R751" s="94"/>
      <c r="S751" s="94"/>
      <c r="T751" s="94"/>
      <c r="U751" s="94"/>
      <c r="V751" s="94"/>
      <c r="W751" s="94"/>
      <c r="X751" s="94"/>
      <c r="Y751" s="94"/>
      <c r="Z751" s="94"/>
    </row>
    <row r="752" spans="1:26" ht="18" customHeight="1" x14ac:dyDescent="0.25">
      <c r="A752" s="89"/>
      <c r="B752" s="94"/>
      <c r="C752" s="94"/>
      <c r="D752" s="106"/>
      <c r="E752" s="132"/>
      <c r="F752" s="94"/>
      <c r="G752" s="94"/>
      <c r="H752" s="89"/>
      <c r="I752" s="94"/>
      <c r="J752" s="94"/>
      <c r="K752" s="94"/>
      <c r="L752" s="94"/>
      <c r="M752" s="94"/>
      <c r="N752" s="94"/>
      <c r="O752" s="94"/>
      <c r="P752" s="94"/>
      <c r="Q752" s="94"/>
      <c r="R752" s="94"/>
      <c r="S752" s="94"/>
      <c r="T752" s="94"/>
      <c r="U752" s="94"/>
      <c r="V752" s="94"/>
      <c r="W752" s="94"/>
      <c r="X752" s="94"/>
      <c r="Y752" s="94"/>
      <c r="Z752" s="94"/>
    </row>
    <row r="753" spans="1:26" ht="18" customHeight="1" x14ac:dyDescent="0.25">
      <c r="A753" s="89"/>
      <c r="B753" s="94"/>
      <c r="C753" s="94"/>
      <c r="D753" s="106"/>
      <c r="E753" s="132"/>
      <c r="F753" s="94"/>
      <c r="G753" s="94"/>
      <c r="H753" s="89"/>
      <c r="I753" s="94"/>
      <c r="J753" s="94"/>
      <c r="K753" s="94"/>
      <c r="L753" s="94"/>
      <c r="M753" s="94"/>
      <c r="N753" s="94"/>
      <c r="O753" s="94"/>
      <c r="P753" s="94"/>
      <c r="Q753" s="94"/>
      <c r="R753" s="94"/>
      <c r="S753" s="94"/>
      <c r="T753" s="94"/>
      <c r="U753" s="94"/>
      <c r="V753" s="94"/>
      <c r="W753" s="94"/>
      <c r="X753" s="94"/>
      <c r="Y753" s="94"/>
      <c r="Z753" s="94"/>
    </row>
    <row r="754" spans="1:26" ht="18" customHeight="1" x14ac:dyDescent="0.25">
      <c r="A754" s="89"/>
      <c r="B754" s="94"/>
      <c r="C754" s="94"/>
      <c r="D754" s="106"/>
      <c r="E754" s="132"/>
      <c r="F754" s="94"/>
      <c r="G754" s="94"/>
      <c r="H754" s="89"/>
      <c r="I754" s="94"/>
      <c r="J754" s="94"/>
      <c r="K754" s="94"/>
      <c r="L754" s="94"/>
      <c r="M754" s="94"/>
      <c r="N754" s="94"/>
      <c r="O754" s="94"/>
      <c r="P754" s="94"/>
      <c r="Q754" s="94"/>
      <c r="R754" s="94"/>
      <c r="S754" s="94"/>
      <c r="T754" s="94"/>
      <c r="U754" s="94"/>
      <c r="V754" s="94"/>
      <c r="W754" s="94"/>
      <c r="X754" s="94"/>
      <c r="Y754" s="94"/>
      <c r="Z754" s="94"/>
    </row>
    <row r="755" spans="1:26" ht="18" customHeight="1" x14ac:dyDescent="0.25">
      <c r="A755" s="89"/>
      <c r="B755" s="94"/>
      <c r="C755" s="94"/>
      <c r="D755" s="106"/>
      <c r="E755" s="132"/>
      <c r="F755" s="94"/>
      <c r="G755" s="94"/>
      <c r="H755" s="89"/>
      <c r="I755" s="94"/>
      <c r="J755" s="94"/>
      <c r="K755" s="94"/>
      <c r="L755" s="94"/>
      <c r="M755" s="94"/>
      <c r="N755" s="94"/>
      <c r="O755" s="94"/>
      <c r="P755" s="94"/>
      <c r="Q755" s="94"/>
      <c r="R755" s="94"/>
      <c r="S755" s="94"/>
      <c r="T755" s="94"/>
      <c r="U755" s="94"/>
      <c r="V755" s="94"/>
      <c r="W755" s="94"/>
      <c r="X755" s="94"/>
      <c r="Y755" s="94"/>
      <c r="Z755" s="94"/>
    </row>
    <row r="756" spans="1:26" ht="18" customHeight="1" x14ac:dyDescent="0.25">
      <c r="A756" s="89"/>
      <c r="B756" s="94"/>
      <c r="C756" s="94"/>
      <c r="D756" s="106"/>
      <c r="E756" s="132"/>
      <c r="F756" s="94"/>
      <c r="G756" s="94"/>
      <c r="H756" s="89"/>
      <c r="I756" s="94"/>
      <c r="J756" s="94"/>
      <c r="K756" s="94"/>
      <c r="L756" s="94"/>
      <c r="M756" s="94"/>
      <c r="N756" s="94"/>
      <c r="O756" s="94"/>
      <c r="P756" s="94"/>
      <c r="Q756" s="94"/>
      <c r="R756" s="94"/>
      <c r="S756" s="94"/>
      <c r="T756" s="94"/>
      <c r="U756" s="94"/>
      <c r="V756" s="94"/>
      <c r="W756" s="94"/>
      <c r="X756" s="94"/>
      <c r="Y756" s="94"/>
      <c r="Z756" s="94"/>
    </row>
    <row r="757" spans="1:26" ht="18" customHeight="1" x14ac:dyDescent="0.25">
      <c r="A757" s="89"/>
      <c r="B757" s="94"/>
      <c r="C757" s="94"/>
      <c r="D757" s="106"/>
      <c r="E757" s="132"/>
      <c r="F757" s="94"/>
      <c r="G757" s="94"/>
      <c r="H757" s="89"/>
      <c r="I757" s="94"/>
      <c r="J757" s="94"/>
      <c r="K757" s="94"/>
      <c r="L757" s="94"/>
      <c r="M757" s="94"/>
      <c r="N757" s="94"/>
      <c r="O757" s="94"/>
      <c r="P757" s="94"/>
      <c r="Q757" s="94"/>
      <c r="R757" s="94"/>
      <c r="S757" s="94"/>
      <c r="T757" s="94"/>
      <c r="U757" s="94"/>
      <c r="V757" s="94"/>
      <c r="W757" s="94"/>
      <c r="X757" s="94"/>
      <c r="Y757" s="94"/>
      <c r="Z757" s="94"/>
    </row>
    <row r="758" spans="1:26" ht="18" customHeight="1" x14ac:dyDescent="0.25">
      <c r="A758" s="89"/>
      <c r="B758" s="94"/>
      <c r="C758" s="94"/>
      <c r="D758" s="106"/>
      <c r="E758" s="132"/>
      <c r="F758" s="94"/>
      <c r="G758" s="94"/>
      <c r="H758" s="89"/>
      <c r="I758" s="94"/>
      <c r="J758" s="94"/>
      <c r="K758" s="94"/>
      <c r="L758" s="94"/>
      <c r="M758" s="94"/>
      <c r="N758" s="94"/>
      <c r="O758" s="94"/>
      <c r="P758" s="94"/>
      <c r="Q758" s="94"/>
      <c r="R758" s="94"/>
      <c r="S758" s="94"/>
      <c r="T758" s="94"/>
      <c r="U758" s="94"/>
      <c r="V758" s="94"/>
      <c r="W758" s="94"/>
      <c r="X758" s="94"/>
      <c r="Y758" s="94"/>
      <c r="Z758" s="94"/>
    </row>
    <row r="759" spans="1:26" ht="18" customHeight="1" x14ac:dyDescent="0.25">
      <c r="A759" s="89"/>
      <c r="B759" s="94"/>
      <c r="C759" s="94"/>
      <c r="D759" s="106"/>
      <c r="E759" s="132"/>
      <c r="F759" s="94"/>
      <c r="G759" s="94"/>
      <c r="H759" s="89"/>
      <c r="I759" s="94"/>
      <c r="J759" s="94"/>
      <c r="K759" s="94"/>
      <c r="L759" s="94"/>
      <c r="M759" s="94"/>
      <c r="N759" s="94"/>
      <c r="O759" s="94"/>
      <c r="P759" s="94"/>
      <c r="Q759" s="94"/>
      <c r="R759" s="94"/>
      <c r="S759" s="94"/>
      <c r="T759" s="94"/>
      <c r="U759" s="94"/>
      <c r="V759" s="94"/>
      <c r="W759" s="94"/>
      <c r="X759" s="94"/>
      <c r="Y759" s="94"/>
      <c r="Z759" s="94"/>
    </row>
    <row r="760" spans="1:26" ht="18" customHeight="1" x14ac:dyDescent="0.25">
      <c r="A760" s="89"/>
      <c r="B760" s="94"/>
      <c r="C760" s="94"/>
      <c r="D760" s="106"/>
      <c r="E760" s="132"/>
      <c r="F760" s="94"/>
      <c r="G760" s="94"/>
      <c r="H760" s="89"/>
      <c r="I760" s="94"/>
      <c r="J760" s="94"/>
      <c r="K760" s="94"/>
      <c r="L760" s="94"/>
      <c r="M760" s="94"/>
      <c r="N760" s="94"/>
      <c r="O760" s="94"/>
      <c r="P760" s="94"/>
      <c r="Q760" s="94"/>
      <c r="R760" s="94"/>
      <c r="S760" s="94"/>
      <c r="T760" s="94"/>
      <c r="U760" s="94"/>
      <c r="V760" s="94"/>
      <c r="W760" s="94"/>
      <c r="X760" s="94"/>
      <c r="Y760" s="94"/>
      <c r="Z760" s="94"/>
    </row>
    <row r="761" spans="1:26" ht="18" customHeight="1" x14ac:dyDescent="0.25">
      <c r="A761" s="89"/>
      <c r="B761" s="94"/>
      <c r="C761" s="94"/>
      <c r="D761" s="106"/>
      <c r="E761" s="132"/>
      <c r="F761" s="94"/>
      <c r="G761" s="94"/>
      <c r="H761" s="89"/>
      <c r="I761" s="94"/>
      <c r="J761" s="94"/>
      <c r="K761" s="94"/>
      <c r="L761" s="94"/>
      <c r="M761" s="94"/>
      <c r="N761" s="94"/>
      <c r="O761" s="94"/>
      <c r="P761" s="94"/>
      <c r="Q761" s="94"/>
      <c r="R761" s="94"/>
      <c r="S761" s="94"/>
      <c r="T761" s="94"/>
      <c r="U761" s="94"/>
      <c r="V761" s="94"/>
      <c r="W761" s="94"/>
      <c r="X761" s="94"/>
      <c r="Y761" s="94"/>
      <c r="Z761" s="94"/>
    </row>
    <row r="762" spans="1:26" ht="18" customHeight="1" x14ac:dyDescent="0.25">
      <c r="A762" s="89"/>
      <c r="B762" s="94"/>
      <c r="C762" s="94"/>
      <c r="D762" s="106"/>
      <c r="E762" s="132"/>
      <c r="F762" s="94"/>
      <c r="G762" s="94"/>
      <c r="H762" s="89"/>
      <c r="I762" s="94"/>
      <c r="J762" s="94"/>
      <c r="K762" s="94"/>
      <c r="L762" s="94"/>
      <c r="M762" s="94"/>
      <c r="N762" s="94"/>
      <c r="O762" s="94"/>
      <c r="P762" s="94"/>
      <c r="Q762" s="94"/>
      <c r="R762" s="94"/>
      <c r="S762" s="94"/>
      <c r="T762" s="94"/>
      <c r="U762" s="94"/>
      <c r="V762" s="94"/>
      <c r="W762" s="94"/>
      <c r="X762" s="94"/>
      <c r="Y762" s="94"/>
      <c r="Z762" s="94"/>
    </row>
    <row r="763" spans="1:26" ht="18" customHeight="1" x14ac:dyDescent="0.25">
      <c r="A763" s="89"/>
      <c r="B763" s="94"/>
      <c r="C763" s="94"/>
      <c r="D763" s="106"/>
      <c r="E763" s="132"/>
      <c r="F763" s="94"/>
      <c r="G763" s="94"/>
      <c r="H763" s="89"/>
      <c r="I763" s="94"/>
      <c r="J763" s="94"/>
      <c r="K763" s="94"/>
      <c r="L763" s="94"/>
      <c r="M763" s="94"/>
      <c r="N763" s="94"/>
      <c r="O763" s="94"/>
      <c r="P763" s="94"/>
      <c r="Q763" s="94"/>
      <c r="R763" s="94"/>
      <c r="S763" s="94"/>
      <c r="T763" s="94"/>
      <c r="U763" s="94"/>
      <c r="V763" s="94"/>
      <c r="W763" s="94"/>
      <c r="X763" s="94"/>
      <c r="Y763" s="94"/>
      <c r="Z763" s="94"/>
    </row>
    <row r="764" spans="1:26" ht="18" customHeight="1" x14ac:dyDescent="0.25">
      <c r="A764" s="89"/>
      <c r="B764" s="94"/>
      <c r="C764" s="94"/>
      <c r="D764" s="106"/>
      <c r="E764" s="132"/>
      <c r="F764" s="94"/>
      <c r="G764" s="94"/>
      <c r="H764" s="89"/>
      <c r="I764" s="94"/>
      <c r="J764" s="94"/>
      <c r="K764" s="94"/>
      <c r="L764" s="94"/>
      <c r="M764" s="94"/>
      <c r="N764" s="94"/>
      <c r="O764" s="94"/>
      <c r="P764" s="94"/>
      <c r="Q764" s="94"/>
      <c r="R764" s="94"/>
      <c r="S764" s="94"/>
      <c r="T764" s="94"/>
      <c r="U764" s="94"/>
      <c r="V764" s="94"/>
      <c r="W764" s="94"/>
      <c r="X764" s="94"/>
      <c r="Y764" s="94"/>
      <c r="Z764" s="94"/>
    </row>
    <row r="765" spans="1:26" ht="18" customHeight="1" x14ac:dyDescent="0.25">
      <c r="A765" s="89"/>
      <c r="B765" s="94"/>
      <c r="C765" s="94"/>
      <c r="D765" s="106"/>
      <c r="E765" s="132"/>
      <c r="F765" s="94"/>
      <c r="G765" s="94"/>
      <c r="H765" s="89"/>
      <c r="I765" s="94"/>
      <c r="J765" s="94"/>
      <c r="K765" s="94"/>
      <c r="L765" s="94"/>
      <c r="M765" s="94"/>
      <c r="N765" s="94"/>
      <c r="O765" s="94"/>
      <c r="P765" s="94"/>
      <c r="Q765" s="94"/>
      <c r="R765" s="94"/>
      <c r="S765" s="94"/>
      <c r="T765" s="94"/>
      <c r="U765" s="94"/>
      <c r="V765" s="94"/>
      <c r="W765" s="94"/>
      <c r="X765" s="94"/>
      <c r="Y765" s="94"/>
      <c r="Z765" s="94"/>
    </row>
    <row r="766" spans="1:26" ht="18" customHeight="1" x14ac:dyDescent="0.25">
      <c r="A766" s="89"/>
      <c r="B766" s="94"/>
      <c r="C766" s="94"/>
      <c r="D766" s="106"/>
      <c r="E766" s="132"/>
      <c r="F766" s="94"/>
      <c r="G766" s="94"/>
      <c r="H766" s="89"/>
      <c r="I766" s="94"/>
      <c r="J766" s="94"/>
      <c r="K766" s="94"/>
      <c r="L766" s="94"/>
      <c r="M766" s="94"/>
      <c r="N766" s="94"/>
      <c r="O766" s="94"/>
      <c r="P766" s="94"/>
      <c r="Q766" s="94"/>
      <c r="R766" s="94"/>
      <c r="S766" s="94"/>
      <c r="T766" s="94"/>
      <c r="U766" s="94"/>
      <c r="V766" s="94"/>
      <c r="W766" s="94"/>
      <c r="X766" s="94"/>
      <c r="Y766" s="94"/>
      <c r="Z766" s="94"/>
    </row>
    <row r="767" spans="1:26" ht="18" customHeight="1" x14ac:dyDescent="0.25">
      <c r="A767" s="89"/>
      <c r="B767" s="94"/>
      <c r="C767" s="94"/>
      <c r="D767" s="106"/>
      <c r="E767" s="132"/>
      <c r="F767" s="94"/>
      <c r="G767" s="94"/>
      <c r="H767" s="89"/>
      <c r="I767" s="94"/>
      <c r="J767" s="94"/>
      <c r="K767" s="94"/>
      <c r="L767" s="94"/>
      <c r="M767" s="94"/>
      <c r="N767" s="94"/>
      <c r="O767" s="94"/>
      <c r="P767" s="94"/>
      <c r="Q767" s="94"/>
      <c r="R767" s="94"/>
      <c r="S767" s="94"/>
      <c r="T767" s="94"/>
      <c r="U767" s="94"/>
      <c r="V767" s="94"/>
      <c r="W767" s="94"/>
      <c r="X767" s="94"/>
      <c r="Y767" s="94"/>
      <c r="Z767" s="94"/>
    </row>
    <row r="768" spans="1:26" ht="18" customHeight="1" x14ac:dyDescent="0.25">
      <c r="A768" s="89"/>
      <c r="B768" s="94"/>
      <c r="C768" s="94"/>
      <c r="D768" s="106"/>
      <c r="E768" s="132"/>
      <c r="F768" s="94"/>
      <c r="G768" s="94"/>
      <c r="H768" s="89"/>
      <c r="I768" s="94"/>
      <c r="J768" s="94"/>
      <c r="K768" s="94"/>
      <c r="L768" s="94"/>
      <c r="M768" s="94"/>
      <c r="N768" s="94"/>
      <c r="O768" s="94"/>
      <c r="P768" s="94"/>
      <c r="Q768" s="94"/>
      <c r="R768" s="94"/>
      <c r="S768" s="94"/>
      <c r="T768" s="94"/>
      <c r="U768" s="94"/>
      <c r="V768" s="94"/>
      <c r="W768" s="94"/>
      <c r="X768" s="94"/>
      <c r="Y768" s="94"/>
      <c r="Z768" s="94"/>
    </row>
    <row r="769" spans="1:26" ht="18" customHeight="1" x14ac:dyDescent="0.25">
      <c r="A769" s="89"/>
      <c r="B769" s="94"/>
      <c r="C769" s="94"/>
      <c r="D769" s="106"/>
      <c r="E769" s="132"/>
      <c r="F769" s="94"/>
      <c r="G769" s="94"/>
      <c r="H769" s="89"/>
      <c r="I769" s="94"/>
      <c r="J769" s="94"/>
      <c r="K769" s="94"/>
      <c r="L769" s="94"/>
      <c r="M769" s="94"/>
      <c r="N769" s="94"/>
      <c r="O769" s="94"/>
      <c r="P769" s="94"/>
      <c r="Q769" s="94"/>
      <c r="R769" s="94"/>
      <c r="S769" s="94"/>
      <c r="T769" s="94"/>
      <c r="U769" s="94"/>
      <c r="V769" s="94"/>
      <c r="W769" s="94"/>
      <c r="X769" s="94"/>
      <c r="Y769" s="94"/>
      <c r="Z769" s="94"/>
    </row>
    <row r="770" spans="1:26" ht="18" customHeight="1" x14ac:dyDescent="0.25">
      <c r="A770" s="89"/>
      <c r="B770" s="94"/>
      <c r="C770" s="94"/>
      <c r="D770" s="106"/>
      <c r="E770" s="132"/>
      <c r="F770" s="94"/>
      <c r="G770" s="94"/>
      <c r="H770" s="89"/>
      <c r="I770" s="94"/>
      <c r="J770" s="94"/>
      <c r="K770" s="94"/>
      <c r="L770" s="94"/>
      <c r="M770" s="94"/>
      <c r="N770" s="94"/>
      <c r="O770" s="94"/>
      <c r="P770" s="94"/>
      <c r="Q770" s="94"/>
      <c r="R770" s="94"/>
      <c r="S770" s="94"/>
      <c r="T770" s="94"/>
      <c r="U770" s="94"/>
      <c r="V770" s="94"/>
      <c r="W770" s="94"/>
      <c r="X770" s="94"/>
      <c r="Y770" s="94"/>
      <c r="Z770" s="94"/>
    </row>
    <row r="771" spans="1:26" ht="18" customHeight="1" x14ac:dyDescent="0.25">
      <c r="A771" s="89"/>
      <c r="B771" s="94"/>
      <c r="C771" s="94"/>
      <c r="D771" s="106"/>
      <c r="E771" s="132"/>
      <c r="F771" s="94"/>
      <c r="G771" s="94"/>
      <c r="H771" s="89"/>
      <c r="I771" s="94"/>
      <c r="J771" s="94"/>
      <c r="K771" s="94"/>
      <c r="L771" s="94"/>
      <c r="M771" s="94"/>
      <c r="N771" s="94"/>
      <c r="O771" s="94"/>
      <c r="P771" s="94"/>
      <c r="Q771" s="94"/>
      <c r="R771" s="94"/>
      <c r="S771" s="94"/>
      <c r="T771" s="94"/>
      <c r="U771" s="94"/>
      <c r="V771" s="94"/>
      <c r="W771" s="94"/>
      <c r="X771" s="94"/>
      <c r="Y771" s="94"/>
      <c r="Z771" s="94"/>
    </row>
    <row r="772" spans="1:26" ht="18" customHeight="1" x14ac:dyDescent="0.25">
      <c r="A772" s="89"/>
      <c r="B772" s="94"/>
      <c r="C772" s="94"/>
      <c r="D772" s="106"/>
      <c r="E772" s="132"/>
      <c r="F772" s="94"/>
      <c r="G772" s="94"/>
      <c r="H772" s="89"/>
      <c r="I772" s="94"/>
      <c r="J772" s="94"/>
      <c r="K772" s="94"/>
      <c r="L772" s="94"/>
      <c r="M772" s="94"/>
      <c r="N772" s="94"/>
      <c r="O772" s="94"/>
      <c r="P772" s="94"/>
      <c r="Q772" s="94"/>
      <c r="R772" s="94"/>
      <c r="S772" s="94"/>
      <c r="T772" s="94"/>
      <c r="U772" s="94"/>
      <c r="V772" s="94"/>
      <c r="W772" s="94"/>
      <c r="X772" s="94"/>
      <c r="Y772" s="94"/>
      <c r="Z772" s="94"/>
    </row>
    <row r="773" spans="1:26" ht="18" customHeight="1" x14ac:dyDescent="0.25">
      <c r="A773" s="89"/>
      <c r="B773" s="94"/>
      <c r="C773" s="94"/>
      <c r="D773" s="106"/>
      <c r="E773" s="132"/>
      <c r="F773" s="94"/>
      <c r="G773" s="94"/>
      <c r="H773" s="89"/>
      <c r="I773" s="94"/>
      <c r="J773" s="94"/>
      <c r="K773" s="94"/>
      <c r="L773" s="94"/>
      <c r="M773" s="94"/>
      <c r="N773" s="94"/>
      <c r="O773" s="94"/>
      <c r="P773" s="94"/>
      <c r="Q773" s="94"/>
      <c r="R773" s="94"/>
      <c r="S773" s="94"/>
      <c r="T773" s="94"/>
      <c r="U773" s="94"/>
      <c r="V773" s="94"/>
      <c r="W773" s="94"/>
      <c r="X773" s="94"/>
      <c r="Y773" s="94"/>
      <c r="Z773" s="94"/>
    </row>
    <row r="774" spans="1:26" ht="18" customHeight="1" x14ac:dyDescent="0.25">
      <c r="A774" s="89"/>
      <c r="B774" s="94"/>
      <c r="C774" s="94"/>
      <c r="D774" s="106"/>
      <c r="E774" s="132"/>
      <c r="F774" s="94"/>
      <c r="G774" s="94"/>
      <c r="H774" s="89"/>
      <c r="I774" s="94"/>
      <c r="J774" s="94"/>
      <c r="K774" s="94"/>
      <c r="L774" s="94"/>
      <c r="M774" s="94"/>
      <c r="N774" s="94"/>
      <c r="O774" s="94"/>
      <c r="P774" s="94"/>
      <c r="Q774" s="94"/>
      <c r="R774" s="94"/>
      <c r="S774" s="94"/>
      <c r="T774" s="94"/>
      <c r="U774" s="94"/>
      <c r="V774" s="94"/>
      <c r="W774" s="94"/>
      <c r="X774" s="94"/>
      <c r="Y774" s="94"/>
      <c r="Z774" s="94"/>
    </row>
    <row r="775" spans="1:26" ht="18" customHeight="1" x14ac:dyDescent="0.25">
      <c r="A775" s="89"/>
      <c r="B775" s="94"/>
      <c r="C775" s="94"/>
      <c r="D775" s="106"/>
      <c r="E775" s="132"/>
      <c r="F775" s="94"/>
      <c r="G775" s="94"/>
      <c r="H775" s="89"/>
      <c r="I775" s="94"/>
      <c r="J775" s="94"/>
      <c r="K775" s="94"/>
      <c r="L775" s="94"/>
      <c r="M775" s="94"/>
      <c r="N775" s="94"/>
      <c r="O775" s="94"/>
      <c r="P775" s="94"/>
      <c r="Q775" s="94"/>
      <c r="R775" s="94"/>
      <c r="S775" s="94"/>
      <c r="T775" s="94"/>
      <c r="U775" s="94"/>
      <c r="V775" s="94"/>
      <c r="W775" s="94"/>
      <c r="X775" s="94"/>
      <c r="Y775" s="94"/>
      <c r="Z775" s="94"/>
    </row>
    <row r="776" spans="1:26" ht="18" customHeight="1" x14ac:dyDescent="0.25">
      <c r="A776" s="89"/>
      <c r="B776" s="94"/>
      <c r="C776" s="94"/>
      <c r="D776" s="106"/>
      <c r="E776" s="132"/>
      <c r="F776" s="94"/>
      <c r="G776" s="94"/>
      <c r="H776" s="89"/>
      <c r="I776" s="94"/>
      <c r="J776" s="94"/>
      <c r="K776" s="94"/>
      <c r="L776" s="94"/>
      <c r="M776" s="94"/>
      <c r="N776" s="94"/>
      <c r="O776" s="94"/>
      <c r="P776" s="94"/>
      <c r="Q776" s="94"/>
      <c r="R776" s="94"/>
      <c r="S776" s="94"/>
      <c r="T776" s="94"/>
      <c r="U776" s="94"/>
      <c r="V776" s="94"/>
      <c r="W776" s="94"/>
      <c r="X776" s="94"/>
      <c r="Y776" s="94"/>
      <c r="Z776" s="94"/>
    </row>
    <row r="777" spans="1:26" ht="18" customHeight="1" x14ac:dyDescent="0.25">
      <c r="A777" s="89"/>
      <c r="B777" s="94"/>
      <c r="C777" s="94"/>
      <c r="D777" s="106"/>
      <c r="E777" s="132"/>
      <c r="F777" s="94"/>
      <c r="G777" s="94"/>
      <c r="H777" s="89"/>
      <c r="I777" s="94"/>
      <c r="J777" s="94"/>
      <c r="K777" s="94"/>
      <c r="L777" s="94"/>
      <c r="M777" s="94"/>
      <c r="N777" s="94"/>
      <c r="O777" s="94"/>
      <c r="P777" s="94"/>
      <c r="Q777" s="94"/>
      <c r="R777" s="94"/>
      <c r="S777" s="94"/>
      <c r="T777" s="94"/>
      <c r="U777" s="94"/>
      <c r="V777" s="94"/>
      <c r="W777" s="94"/>
      <c r="X777" s="94"/>
      <c r="Y777" s="94"/>
      <c r="Z777" s="94"/>
    </row>
    <row r="778" spans="1:26" ht="18" customHeight="1" x14ac:dyDescent="0.25">
      <c r="A778" s="89"/>
      <c r="B778" s="94"/>
      <c r="C778" s="94"/>
      <c r="D778" s="106"/>
      <c r="E778" s="132"/>
      <c r="F778" s="94"/>
      <c r="G778" s="94"/>
      <c r="H778" s="89"/>
      <c r="I778" s="94"/>
      <c r="J778" s="94"/>
      <c r="K778" s="94"/>
      <c r="L778" s="94"/>
      <c r="M778" s="94"/>
      <c r="N778" s="94"/>
      <c r="O778" s="94"/>
      <c r="P778" s="94"/>
      <c r="Q778" s="94"/>
      <c r="R778" s="94"/>
      <c r="S778" s="94"/>
      <c r="T778" s="94"/>
      <c r="U778" s="94"/>
      <c r="V778" s="94"/>
      <c r="W778" s="94"/>
      <c r="X778" s="94"/>
      <c r="Y778" s="94"/>
      <c r="Z778" s="94"/>
    </row>
    <row r="779" spans="1:26" ht="18" customHeight="1" x14ac:dyDescent="0.25">
      <c r="A779" s="89"/>
      <c r="B779" s="94"/>
      <c r="C779" s="94"/>
      <c r="D779" s="106"/>
      <c r="E779" s="132"/>
      <c r="F779" s="94"/>
      <c r="G779" s="94"/>
      <c r="H779" s="89"/>
      <c r="I779" s="94"/>
      <c r="J779" s="94"/>
      <c r="K779" s="94"/>
      <c r="L779" s="94"/>
      <c r="M779" s="94"/>
      <c r="N779" s="94"/>
      <c r="O779" s="94"/>
      <c r="P779" s="94"/>
      <c r="Q779" s="94"/>
      <c r="R779" s="94"/>
      <c r="S779" s="94"/>
      <c r="T779" s="94"/>
      <c r="U779" s="94"/>
      <c r="V779" s="94"/>
      <c r="W779" s="94"/>
      <c r="X779" s="94"/>
      <c r="Y779" s="94"/>
      <c r="Z779" s="94"/>
    </row>
    <row r="780" spans="1:26" ht="18" customHeight="1" x14ac:dyDescent="0.25">
      <c r="A780" s="89"/>
      <c r="B780" s="94"/>
      <c r="C780" s="94"/>
      <c r="D780" s="106"/>
      <c r="E780" s="132"/>
      <c r="F780" s="94"/>
      <c r="G780" s="94"/>
      <c r="H780" s="89"/>
      <c r="I780" s="94"/>
      <c r="J780" s="94"/>
      <c r="K780" s="94"/>
      <c r="L780" s="94"/>
      <c r="M780" s="94"/>
      <c r="N780" s="94"/>
      <c r="O780" s="94"/>
      <c r="P780" s="94"/>
      <c r="Q780" s="94"/>
      <c r="R780" s="94"/>
      <c r="S780" s="94"/>
      <c r="T780" s="94"/>
      <c r="U780" s="94"/>
      <c r="V780" s="94"/>
      <c r="W780" s="94"/>
      <c r="X780" s="94"/>
      <c r="Y780" s="94"/>
      <c r="Z780" s="94"/>
    </row>
    <row r="781" spans="1:26" ht="18" customHeight="1" x14ac:dyDescent="0.25">
      <c r="A781" s="89"/>
      <c r="B781" s="94"/>
      <c r="C781" s="94"/>
      <c r="D781" s="106"/>
      <c r="E781" s="132"/>
      <c r="F781" s="94"/>
      <c r="G781" s="94"/>
      <c r="H781" s="89"/>
      <c r="I781" s="94"/>
      <c r="J781" s="94"/>
      <c r="K781" s="94"/>
      <c r="L781" s="94"/>
      <c r="M781" s="94"/>
      <c r="N781" s="94"/>
      <c r="O781" s="94"/>
      <c r="P781" s="94"/>
      <c r="Q781" s="94"/>
      <c r="R781" s="94"/>
      <c r="S781" s="94"/>
      <c r="T781" s="94"/>
      <c r="U781" s="94"/>
      <c r="V781" s="94"/>
      <c r="W781" s="94"/>
      <c r="X781" s="94"/>
      <c r="Y781" s="94"/>
      <c r="Z781" s="94"/>
    </row>
    <row r="782" spans="1:26" ht="18" customHeight="1" x14ac:dyDescent="0.25">
      <c r="A782" s="89"/>
      <c r="B782" s="94"/>
      <c r="C782" s="94"/>
      <c r="D782" s="106"/>
      <c r="E782" s="132"/>
      <c r="F782" s="94"/>
      <c r="G782" s="94"/>
      <c r="H782" s="89"/>
      <c r="I782" s="94"/>
      <c r="J782" s="94"/>
      <c r="K782" s="94"/>
      <c r="L782" s="94"/>
      <c r="M782" s="94"/>
      <c r="N782" s="94"/>
      <c r="O782" s="94"/>
      <c r="P782" s="94"/>
      <c r="Q782" s="94"/>
      <c r="R782" s="94"/>
      <c r="S782" s="94"/>
      <c r="T782" s="94"/>
      <c r="U782" s="94"/>
      <c r="V782" s="94"/>
      <c r="W782" s="94"/>
      <c r="X782" s="94"/>
      <c r="Y782" s="94"/>
      <c r="Z782" s="94"/>
    </row>
    <row r="783" spans="1:26" ht="18" customHeight="1" x14ac:dyDescent="0.25">
      <c r="A783" s="89"/>
      <c r="B783" s="94"/>
      <c r="C783" s="94"/>
      <c r="D783" s="106"/>
      <c r="E783" s="132"/>
      <c r="F783" s="94"/>
      <c r="G783" s="94"/>
      <c r="H783" s="89"/>
      <c r="I783" s="94"/>
      <c r="J783" s="94"/>
      <c r="K783" s="94"/>
      <c r="L783" s="94"/>
      <c r="M783" s="94"/>
      <c r="N783" s="94"/>
      <c r="O783" s="94"/>
      <c r="P783" s="94"/>
      <c r="Q783" s="94"/>
      <c r="R783" s="94"/>
      <c r="S783" s="94"/>
      <c r="T783" s="94"/>
      <c r="U783" s="94"/>
      <c r="V783" s="94"/>
      <c r="W783" s="94"/>
      <c r="X783" s="94"/>
      <c r="Y783" s="94"/>
      <c r="Z783" s="94"/>
    </row>
    <row r="784" spans="1:26" ht="18" customHeight="1" x14ac:dyDescent="0.25">
      <c r="A784" s="89"/>
      <c r="B784" s="94"/>
      <c r="C784" s="94"/>
      <c r="D784" s="106"/>
      <c r="E784" s="132"/>
      <c r="F784" s="94"/>
      <c r="G784" s="94"/>
      <c r="H784" s="89"/>
      <c r="I784" s="94"/>
      <c r="J784" s="94"/>
      <c r="K784" s="94"/>
      <c r="L784" s="94"/>
      <c r="M784" s="94"/>
      <c r="N784" s="94"/>
      <c r="O784" s="94"/>
      <c r="P784" s="94"/>
      <c r="Q784" s="94"/>
      <c r="R784" s="94"/>
      <c r="S784" s="94"/>
      <c r="T784" s="94"/>
      <c r="U784" s="94"/>
      <c r="V784" s="94"/>
      <c r="W784" s="94"/>
      <c r="X784" s="94"/>
      <c r="Y784" s="94"/>
      <c r="Z784" s="94"/>
    </row>
    <row r="785" spans="1:26" ht="18" customHeight="1" x14ac:dyDescent="0.25">
      <c r="A785" s="89"/>
      <c r="B785" s="94"/>
      <c r="C785" s="94"/>
      <c r="D785" s="106"/>
      <c r="E785" s="132"/>
      <c r="F785" s="94"/>
      <c r="G785" s="94"/>
      <c r="H785" s="89"/>
      <c r="I785" s="94"/>
      <c r="J785" s="94"/>
      <c r="K785" s="94"/>
      <c r="L785" s="94"/>
      <c r="M785" s="94"/>
      <c r="N785" s="94"/>
      <c r="O785" s="94"/>
      <c r="P785" s="94"/>
      <c r="Q785" s="94"/>
      <c r="R785" s="94"/>
      <c r="S785" s="94"/>
      <c r="T785" s="94"/>
      <c r="U785" s="94"/>
      <c r="V785" s="94"/>
      <c r="W785" s="94"/>
      <c r="X785" s="94"/>
      <c r="Y785" s="94"/>
      <c r="Z785" s="94"/>
    </row>
    <row r="786" spans="1:26" ht="18" customHeight="1" x14ac:dyDescent="0.25">
      <c r="A786" s="89"/>
      <c r="B786" s="94"/>
      <c r="C786" s="94"/>
      <c r="D786" s="106"/>
      <c r="E786" s="132"/>
      <c r="F786" s="94"/>
      <c r="G786" s="94"/>
      <c r="H786" s="89"/>
      <c r="I786" s="94"/>
      <c r="J786" s="94"/>
      <c r="K786" s="94"/>
      <c r="L786" s="94"/>
      <c r="M786" s="94"/>
      <c r="N786" s="94"/>
      <c r="O786" s="94"/>
      <c r="P786" s="94"/>
      <c r="Q786" s="94"/>
      <c r="R786" s="94"/>
      <c r="S786" s="94"/>
      <c r="T786" s="94"/>
      <c r="U786" s="94"/>
      <c r="V786" s="94"/>
      <c r="W786" s="94"/>
      <c r="X786" s="94"/>
      <c r="Y786" s="94"/>
      <c r="Z786" s="94"/>
    </row>
    <row r="787" spans="1:26" ht="18" customHeight="1" x14ac:dyDescent="0.25">
      <c r="A787" s="89"/>
      <c r="B787" s="94"/>
      <c r="C787" s="94"/>
      <c r="D787" s="106"/>
      <c r="E787" s="132"/>
      <c r="F787" s="94"/>
      <c r="G787" s="94"/>
      <c r="H787" s="89"/>
      <c r="I787" s="94"/>
      <c r="J787" s="94"/>
      <c r="K787" s="94"/>
      <c r="L787" s="94"/>
      <c r="M787" s="94"/>
      <c r="N787" s="94"/>
      <c r="O787" s="94"/>
      <c r="P787" s="94"/>
      <c r="Q787" s="94"/>
      <c r="R787" s="94"/>
      <c r="S787" s="94"/>
      <c r="T787" s="94"/>
      <c r="U787" s="94"/>
      <c r="V787" s="94"/>
      <c r="W787" s="94"/>
      <c r="X787" s="94"/>
      <c r="Y787" s="94"/>
      <c r="Z787" s="94"/>
    </row>
    <row r="788" spans="1:26" ht="18" customHeight="1" x14ac:dyDescent="0.25">
      <c r="A788" s="89"/>
      <c r="B788" s="94"/>
      <c r="C788" s="94"/>
      <c r="D788" s="106"/>
      <c r="E788" s="132"/>
      <c r="F788" s="94"/>
      <c r="G788" s="94"/>
      <c r="H788" s="89"/>
      <c r="I788" s="94"/>
      <c r="J788" s="94"/>
      <c r="K788" s="94"/>
      <c r="L788" s="94"/>
      <c r="M788" s="94"/>
      <c r="N788" s="94"/>
      <c r="O788" s="94"/>
      <c r="P788" s="94"/>
      <c r="Q788" s="94"/>
      <c r="R788" s="94"/>
      <c r="S788" s="94"/>
      <c r="T788" s="94"/>
      <c r="U788" s="94"/>
      <c r="V788" s="94"/>
      <c r="W788" s="94"/>
      <c r="X788" s="94"/>
      <c r="Y788" s="94"/>
      <c r="Z788" s="94"/>
    </row>
    <row r="789" spans="1:26" ht="18" customHeight="1" x14ac:dyDescent="0.25">
      <c r="A789" s="89"/>
      <c r="B789" s="94"/>
      <c r="C789" s="94"/>
      <c r="D789" s="106"/>
      <c r="E789" s="132"/>
      <c r="F789" s="94"/>
      <c r="G789" s="94"/>
      <c r="H789" s="89"/>
      <c r="I789" s="94"/>
      <c r="J789" s="94"/>
      <c r="K789" s="94"/>
      <c r="L789" s="94"/>
      <c r="M789" s="94"/>
      <c r="N789" s="94"/>
      <c r="O789" s="94"/>
      <c r="P789" s="94"/>
      <c r="Q789" s="94"/>
      <c r="R789" s="94"/>
      <c r="S789" s="94"/>
      <c r="T789" s="94"/>
      <c r="U789" s="94"/>
      <c r="V789" s="94"/>
      <c r="W789" s="94"/>
      <c r="X789" s="94"/>
      <c r="Y789" s="94"/>
      <c r="Z789" s="94"/>
    </row>
    <row r="790" spans="1:26" ht="18" customHeight="1" x14ac:dyDescent="0.25">
      <c r="A790" s="89"/>
      <c r="B790" s="94"/>
      <c r="C790" s="94"/>
      <c r="D790" s="106"/>
      <c r="E790" s="132"/>
      <c r="F790" s="94"/>
      <c r="G790" s="94"/>
      <c r="H790" s="89"/>
      <c r="I790" s="94"/>
      <c r="J790" s="94"/>
      <c r="K790" s="94"/>
      <c r="L790" s="94"/>
      <c r="M790" s="94"/>
      <c r="N790" s="94"/>
      <c r="O790" s="94"/>
      <c r="P790" s="94"/>
      <c r="Q790" s="94"/>
      <c r="R790" s="94"/>
      <c r="S790" s="94"/>
      <c r="T790" s="94"/>
      <c r="U790" s="94"/>
      <c r="V790" s="94"/>
      <c r="W790" s="94"/>
      <c r="X790" s="94"/>
      <c r="Y790" s="94"/>
      <c r="Z790" s="94"/>
    </row>
    <row r="791" spans="1:26" ht="18" customHeight="1" x14ac:dyDescent="0.25">
      <c r="A791" s="89"/>
      <c r="B791" s="94"/>
      <c r="C791" s="94"/>
      <c r="D791" s="106"/>
      <c r="E791" s="132"/>
      <c r="F791" s="94"/>
      <c r="G791" s="94"/>
      <c r="H791" s="89"/>
      <c r="I791" s="94"/>
      <c r="J791" s="94"/>
      <c r="K791" s="94"/>
      <c r="L791" s="94"/>
      <c r="M791" s="94"/>
      <c r="N791" s="94"/>
      <c r="O791" s="94"/>
      <c r="P791" s="94"/>
      <c r="Q791" s="94"/>
      <c r="R791" s="94"/>
      <c r="S791" s="94"/>
      <c r="T791" s="94"/>
      <c r="U791" s="94"/>
      <c r="V791" s="94"/>
      <c r="W791" s="94"/>
      <c r="X791" s="94"/>
      <c r="Y791" s="94"/>
      <c r="Z791" s="94"/>
    </row>
    <row r="792" spans="1:26" ht="18" customHeight="1" x14ac:dyDescent="0.25">
      <c r="A792" s="89"/>
      <c r="B792" s="94"/>
      <c r="C792" s="94"/>
      <c r="D792" s="106"/>
      <c r="E792" s="132"/>
      <c r="F792" s="94"/>
      <c r="G792" s="94"/>
      <c r="H792" s="89"/>
      <c r="I792" s="94"/>
      <c r="J792" s="94"/>
      <c r="K792" s="94"/>
      <c r="L792" s="94"/>
      <c r="M792" s="94"/>
      <c r="N792" s="94"/>
      <c r="O792" s="94"/>
      <c r="P792" s="94"/>
      <c r="Q792" s="94"/>
      <c r="R792" s="94"/>
      <c r="S792" s="94"/>
      <c r="T792" s="94"/>
      <c r="U792" s="94"/>
      <c r="V792" s="94"/>
      <c r="W792" s="94"/>
      <c r="X792" s="94"/>
      <c r="Y792" s="94"/>
      <c r="Z792" s="94"/>
    </row>
    <row r="793" spans="1:26" ht="18" customHeight="1" x14ac:dyDescent="0.25">
      <c r="A793" s="89"/>
      <c r="B793" s="94"/>
      <c r="C793" s="94"/>
      <c r="D793" s="106"/>
      <c r="E793" s="132"/>
      <c r="F793" s="94"/>
      <c r="G793" s="94"/>
      <c r="H793" s="89"/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</row>
    <row r="794" spans="1:26" ht="18" customHeight="1" x14ac:dyDescent="0.25">
      <c r="A794" s="89"/>
      <c r="B794" s="94"/>
      <c r="C794" s="94"/>
      <c r="D794" s="106"/>
      <c r="E794" s="132"/>
      <c r="F794" s="94"/>
      <c r="G794" s="94"/>
      <c r="H794" s="89"/>
      <c r="I794" s="94"/>
      <c r="J794" s="94"/>
      <c r="K794" s="94"/>
      <c r="L794" s="94"/>
      <c r="M794" s="94"/>
      <c r="N794" s="94"/>
      <c r="O794" s="94"/>
      <c r="P794" s="94"/>
      <c r="Q794" s="94"/>
      <c r="R794" s="94"/>
      <c r="S794" s="94"/>
      <c r="T794" s="94"/>
      <c r="U794" s="94"/>
      <c r="V794" s="94"/>
      <c r="W794" s="94"/>
      <c r="X794" s="94"/>
      <c r="Y794" s="94"/>
      <c r="Z794" s="94"/>
    </row>
    <row r="795" spans="1:26" ht="18" customHeight="1" x14ac:dyDescent="0.25">
      <c r="A795" s="89"/>
      <c r="B795" s="94"/>
      <c r="C795" s="94"/>
      <c r="D795" s="106"/>
      <c r="E795" s="132"/>
      <c r="F795" s="94"/>
      <c r="G795" s="94"/>
      <c r="H795" s="89"/>
      <c r="I795" s="94"/>
      <c r="J795" s="94"/>
      <c r="K795" s="94"/>
      <c r="L795" s="94"/>
      <c r="M795" s="94"/>
      <c r="N795" s="94"/>
      <c r="O795" s="94"/>
      <c r="P795" s="94"/>
      <c r="Q795" s="94"/>
      <c r="R795" s="94"/>
      <c r="S795" s="94"/>
      <c r="T795" s="94"/>
      <c r="U795" s="94"/>
      <c r="V795" s="94"/>
      <c r="W795" s="94"/>
      <c r="X795" s="94"/>
      <c r="Y795" s="94"/>
      <c r="Z795" s="94"/>
    </row>
    <row r="796" spans="1:26" ht="18" customHeight="1" x14ac:dyDescent="0.25">
      <c r="A796" s="89"/>
      <c r="B796" s="94"/>
      <c r="C796" s="94"/>
      <c r="D796" s="106"/>
      <c r="E796" s="132"/>
      <c r="F796" s="94"/>
      <c r="G796" s="94"/>
      <c r="H796" s="89"/>
      <c r="I796" s="94"/>
      <c r="J796" s="94"/>
      <c r="K796" s="94"/>
      <c r="L796" s="94"/>
      <c r="M796" s="94"/>
      <c r="N796" s="94"/>
      <c r="O796" s="94"/>
      <c r="P796" s="94"/>
      <c r="Q796" s="94"/>
      <c r="R796" s="94"/>
      <c r="S796" s="94"/>
      <c r="T796" s="94"/>
      <c r="U796" s="94"/>
      <c r="V796" s="94"/>
      <c r="W796" s="94"/>
      <c r="X796" s="94"/>
      <c r="Y796" s="94"/>
      <c r="Z796" s="94"/>
    </row>
    <row r="797" spans="1:26" ht="18" customHeight="1" x14ac:dyDescent="0.25">
      <c r="A797" s="89"/>
      <c r="B797" s="94"/>
      <c r="C797" s="94"/>
      <c r="D797" s="106"/>
      <c r="E797" s="132"/>
      <c r="F797" s="94"/>
      <c r="G797" s="94"/>
      <c r="H797" s="89"/>
      <c r="I797" s="94"/>
      <c r="J797" s="94"/>
      <c r="K797" s="94"/>
      <c r="L797" s="94"/>
      <c r="M797" s="94"/>
      <c r="N797" s="94"/>
      <c r="O797" s="94"/>
      <c r="P797" s="94"/>
      <c r="Q797" s="94"/>
      <c r="R797" s="94"/>
      <c r="S797" s="94"/>
      <c r="T797" s="94"/>
      <c r="U797" s="94"/>
      <c r="V797" s="94"/>
      <c r="W797" s="94"/>
      <c r="X797" s="94"/>
      <c r="Y797" s="94"/>
      <c r="Z797" s="94"/>
    </row>
    <row r="798" spans="1:26" ht="18" customHeight="1" x14ac:dyDescent="0.25">
      <c r="A798" s="89"/>
      <c r="B798" s="94"/>
      <c r="C798" s="94"/>
      <c r="D798" s="106"/>
      <c r="E798" s="132"/>
      <c r="F798" s="94"/>
      <c r="G798" s="94"/>
      <c r="H798" s="89"/>
      <c r="I798" s="94"/>
      <c r="J798" s="94"/>
      <c r="K798" s="94"/>
      <c r="L798" s="94"/>
      <c r="M798" s="94"/>
      <c r="N798" s="94"/>
      <c r="O798" s="94"/>
      <c r="P798" s="94"/>
      <c r="Q798" s="94"/>
      <c r="R798" s="94"/>
      <c r="S798" s="94"/>
      <c r="T798" s="94"/>
      <c r="U798" s="94"/>
      <c r="V798" s="94"/>
      <c r="W798" s="94"/>
      <c r="X798" s="94"/>
      <c r="Y798" s="94"/>
      <c r="Z798" s="94"/>
    </row>
    <row r="799" spans="1:26" ht="18" customHeight="1" x14ac:dyDescent="0.25">
      <c r="A799" s="89"/>
      <c r="B799" s="94"/>
      <c r="C799" s="94"/>
      <c r="D799" s="106"/>
      <c r="E799" s="132"/>
      <c r="F799" s="94"/>
      <c r="G799" s="94"/>
      <c r="H799" s="89"/>
      <c r="I799" s="94"/>
      <c r="J799" s="94"/>
      <c r="K799" s="94"/>
      <c r="L799" s="94"/>
      <c r="M799" s="94"/>
      <c r="N799" s="94"/>
      <c r="O799" s="94"/>
      <c r="P799" s="94"/>
      <c r="Q799" s="94"/>
      <c r="R799" s="94"/>
      <c r="S799" s="94"/>
      <c r="T799" s="94"/>
      <c r="U799" s="94"/>
      <c r="V799" s="94"/>
      <c r="W799" s="94"/>
      <c r="X799" s="94"/>
      <c r="Y799" s="94"/>
      <c r="Z799" s="94"/>
    </row>
    <row r="800" spans="1:26" ht="18" customHeight="1" x14ac:dyDescent="0.25">
      <c r="A800" s="89"/>
      <c r="B800" s="94"/>
      <c r="C800" s="94"/>
      <c r="D800" s="106"/>
      <c r="E800" s="132"/>
      <c r="F800" s="94"/>
      <c r="G800" s="94"/>
      <c r="H800" s="89"/>
      <c r="I800" s="94"/>
      <c r="J800" s="94"/>
      <c r="K800" s="94"/>
      <c r="L800" s="94"/>
      <c r="M800" s="94"/>
      <c r="N800" s="94"/>
      <c r="O800" s="94"/>
      <c r="P800" s="94"/>
      <c r="Q800" s="94"/>
      <c r="R800" s="94"/>
      <c r="S800" s="94"/>
      <c r="T800" s="94"/>
      <c r="U800" s="94"/>
      <c r="V800" s="94"/>
      <c r="W800" s="94"/>
      <c r="X800" s="94"/>
      <c r="Y800" s="94"/>
      <c r="Z800" s="94"/>
    </row>
    <row r="801" spans="1:26" ht="18" customHeight="1" x14ac:dyDescent="0.25">
      <c r="A801" s="89"/>
      <c r="B801" s="94"/>
      <c r="C801" s="94"/>
      <c r="D801" s="106"/>
      <c r="E801" s="132"/>
      <c r="F801" s="94"/>
      <c r="G801" s="94"/>
      <c r="H801" s="89"/>
      <c r="I801" s="94"/>
      <c r="J801" s="94"/>
      <c r="K801" s="94"/>
      <c r="L801" s="94"/>
      <c r="M801" s="94"/>
      <c r="N801" s="94"/>
      <c r="O801" s="94"/>
      <c r="P801" s="94"/>
      <c r="Q801" s="94"/>
      <c r="R801" s="94"/>
      <c r="S801" s="94"/>
      <c r="T801" s="94"/>
      <c r="U801" s="94"/>
      <c r="V801" s="94"/>
      <c r="W801" s="94"/>
      <c r="X801" s="94"/>
      <c r="Y801" s="94"/>
      <c r="Z801" s="94"/>
    </row>
    <row r="802" spans="1:26" ht="18" customHeight="1" x14ac:dyDescent="0.25">
      <c r="A802" s="89"/>
      <c r="B802" s="94"/>
      <c r="C802" s="94"/>
      <c r="D802" s="106"/>
      <c r="E802" s="132"/>
      <c r="F802" s="94"/>
      <c r="G802" s="94"/>
      <c r="H802" s="89"/>
      <c r="I802" s="94"/>
      <c r="J802" s="94"/>
      <c r="K802" s="94"/>
      <c r="L802" s="94"/>
      <c r="M802" s="94"/>
      <c r="N802" s="94"/>
      <c r="O802" s="94"/>
      <c r="P802" s="94"/>
      <c r="Q802" s="94"/>
      <c r="R802" s="94"/>
      <c r="S802" s="94"/>
      <c r="T802" s="94"/>
      <c r="U802" s="94"/>
      <c r="V802" s="94"/>
      <c r="W802" s="94"/>
      <c r="X802" s="94"/>
      <c r="Y802" s="94"/>
      <c r="Z802" s="94"/>
    </row>
    <row r="803" spans="1:26" ht="18" customHeight="1" x14ac:dyDescent="0.25">
      <c r="A803" s="89"/>
      <c r="B803" s="94"/>
      <c r="C803" s="94"/>
      <c r="D803" s="106"/>
      <c r="E803" s="132"/>
      <c r="F803" s="94"/>
      <c r="G803" s="94"/>
      <c r="H803" s="89"/>
      <c r="I803" s="94"/>
      <c r="J803" s="94"/>
      <c r="K803" s="94"/>
      <c r="L803" s="94"/>
      <c r="M803" s="94"/>
      <c r="N803" s="94"/>
      <c r="O803" s="94"/>
      <c r="P803" s="94"/>
      <c r="Q803" s="94"/>
      <c r="R803" s="94"/>
      <c r="S803" s="94"/>
      <c r="T803" s="94"/>
      <c r="U803" s="94"/>
      <c r="V803" s="94"/>
      <c r="W803" s="94"/>
      <c r="X803" s="94"/>
      <c r="Y803" s="94"/>
      <c r="Z803" s="94"/>
    </row>
    <row r="804" spans="1:26" ht="18" customHeight="1" x14ac:dyDescent="0.25">
      <c r="A804" s="89"/>
      <c r="B804" s="94"/>
      <c r="C804" s="94"/>
      <c r="D804" s="106"/>
      <c r="E804" s="132"/>
      <c r="F804" s="94"/>
      <c r="G804" s="94"/>
      <c r="H804" s="89"/>
      <c r="I804" s="94"/>
      <c r="J804" s="94"/>
      <c r="K804" s="94"/>
      <c r="L804" s="94"/>
      <c r="M804" s="94"/>
      <c r="N804" s="94"/>
      <c r="O804" s="94"/>
      <c r="P804" s="94"/>
      <c r="Q804" s="94"/>
      <c r="R804" s="94"/>
      <c r="S804" s="94"/>
      <c r="T804" s="94"/>
      <c r="U804" s="94"/>
      <c r="V804" s="94"/>
      <c r="W804" s="94"/>
      <c r="X804" s="94"/>
      <c r="Y804" s="94"/>
      <c r="Z804" s="94"/>
    </row>
    <row r="805" spans="1:26" ht="18" customHeight="1" x14ac:dyDescent="0.25">
      <c r="A805" s="89"/>
      <c r="B805" s="94"/>
      <c r="C805" s="94"/>
      <c r="D805" s="106"/>
      <c r="E805" s="132"/>
      <c r="F805" s="94"/>
      <c r="G805" s="94"/>
      <c r="H805" s="89"/>
      <c r="I805" s="94"/>
      <c r="J805" s="94"/>
      <c r="K805" s="94"/>
      <c r="L805" s="94"/>
      <c r="M805" s="94"/>
      <c r="N805" s="94"/>
      <c r="O805" s="94"/>
      <c r="P805" s="94"/>
      <c r="Q805" s="94"/>
      <c r="R805" s="94"/>
      <c r="S805" s="94"/>
      <c r="T805" s="94"/>
      <c r="U805" s="94"/>
      <c r="V805" s="94"/>
      <c r="W805" s="94"/>
      <c r="X805" s="94"/>
      <c r="Y805" s="94"/>
      <c r="Z805" s="94"/>
    </row>
    <row r="806" spans="1:26" ht="18" customHeight="1" x14ac:dyDescent="0.25">
      <c r="A806" s="89"/>
      <c r="B806" s="94"/>
      <c r="C806" s="94"/>
      <c r="D806" s="106"/>
      <c r="E806" s="132"/>
      <c r="F806" s="94"/>
      <c r="G806" s="94"/>
      <c r="H806" s="89"/>
      <c r="I806" s="94"/>
      <c r="J806" s="94"/>
      <c r="K806" s="94"/>
      <c r="L806" s="94"/>
      <c r="M806" s="94"/>
      <c r="N806" s="94"/>
      <c r="O806" s="94"/>
      <c r="P806" s="94"/>
      <c r="Q806" s="94"/>
      <c r="R806" s="94"/>
      <c r="S806" s="94"/>
      <c r="T806" s="94"/>
      <c r="U806" s="94"/>
      <c r="V806" s="94"/>
      <c r="W806" s="94"/>
      <c r="X806" s="94"/>
      <c r="Y806" s="94"/>
      <c r="Z806" s="94"/>
    </row>
    <row r="807" spans="1:26" ht="18" customHeight="1" x14ac:dyDescent="0.25">
      <c r="A807" s="89"/>
      <c r="B807" s="94"/>
      <c r="C807" s="94"/>
      <c r="D807" s="106"/>
      <c r="E807" s="132"/>
      <c r="F807" s="94"/>
      <c r="G807" s="94"/>
      <c r="H807" s="89"/>
      <c r="I807" s="94"/>
      <c r="J807" s="94"/>
      <c r="K807" s="94"/>
      <c r="L807" s="94"/>
      <c r="M807" s="94"/>
      <c r="N807" s="94"/>
      <c r="O807" s="94"/>
      <c r="P807" s="94"/>
      <c r="Q807" s="94"/>
      <c r="R807" s="94"/>
      <c r="S807" s="94"/>
      <c r="T807" s="94"/>
      <c r="U807" s="94"/>
      <c r="V807" s="94"/>
      <c r="W807" s="94"/>
      <c r="X807" s="94"/>
      <c r="Y807" s="94"/>
      <c r="Z807" s="94"/>
    </row>
    <row r="808" spans="1:26" ht="18" customHeight="1" x14ac:dyDescent="0.25">
      <c r="A808" s="89"/>
      <c r="B808" s="94"/>
      <c r="C808" s="94"/>
      <c r="D808" s="106"/>
      <c r="E808" s="132"/>
      <c r="F808" s="94"/>
      <c r="G808" s="94"/>
      <c r="H808" s="89"/>
      <c r="I808" s="94"/>
      <c r="J808" s="94"/>
      <c r="K808" s="94"/>
      <c r="L808" s="94"/>
      <c r="M808" s="94"/>
      <c r="N808" s="94"/>
      <c r="O808" s="94"/>
      <c r="P808" s="94"/>
      <c r="Q808" s="94"/>
      <c r="R808" s="94"/>
      <c r="S808" s="94"/>
      <c r="T808" s="94"/>
      <c r="U808" s="94"/>
      <c r="V808" s="94"/>
      <c r="W808" s="94"/>
      <c r="X808" s="94"/>
      <c r="Y808" s="94"/>
      <c r="Z808" s="94"/>
    </row>
    <row r="809" spans="1:26" ht="18" customHeight="1" x14ac:dyDescent="0.25">
      <c r="A809" s="89"/>
      <c r="B809" s="94"/>
      <c r="C809" s="94"/>
      <c r="D809" s="106"/>
      <c r="E809" s="132"/>
      <c r="F809" s="94"/>
      <c r="G809" s="94"/>
      <c r="H809" s="89"/>
      <c r="I809" s="94"/>
      <c r="J809" s="94"/>
      <c r="K809" s="94"/>
      <c r="L809" s="94"/>
      <c r="M809" s="94"/>
      <c r="N809" s="94"/>
      <c r="O809" s="94"/>
      <c r="P809" s="94"/>
      <c r="Q809" s="94"/>
      <c r="R809" s="94"/>
      <c r="S809" s="94"/>
      <c r="T809" s="94"/>
      <c r="U809" s="94"/>
      <c r="V809" s="94"/>
      <c r="W809" s="94"/>
      <c r="X809" s="94"/>
      <c r="Y809" s="94"/>
      <c r="Z809" s="94"/>
    </row>
    <row r="810" spans="1:26" ht="18" customHeight="1" x14ac:dyDescent="0.25">
      <c r="A810" s="89"/>
      <c r="B810" s="94"/>
      <c r="C810" s="94"/>
      <c r="D810" s="106"/>
      <c r="E810" s="132"/>
      <c r="F810" s="94"/>
      <c r="G810" s="94"/>
      <c r="H810" s="89"/>
      <c r="I810" s="94"/>
      <c r="J810" s="94"/>
      <c r="K810" s="94"/>
      <c r="L810" s="94"/>
      <c r="M810" s="94"/>
      <c r="N810" s="94"/>
      <c r="O810" s="94"/>
      <c r="P810" s="94"/>
      <c r="Q810" s="94"/>
      <c r="R810" s="94"/>
      <c r="S810" s="94"/>
      <c r="T810" s="94"/>
      <c r="U810" s="94"/>
      <c r="V810" s="94"/>
      <c r="W810" s="94"/>
      <c r="X810" s="94"/>
      <c r="Y810" s="94"/>
      <c r="Z810" s="94"/>
    </row>
    <row r="811" spans="1:26" ht="18" customHeight="1" x14ac:dyDescent="0.25">
      <c r="A811" s="89"/>
      <c r="B811" s="94"/>
      <c r="C811" s="94"/>
      <c r="D811" s="106"/>
      <c r="E811" s="132"/>
      <c r="F811" s="94"/>
      <c r="G811" s="94"/>
      <c r="H811" s="89"/>
      <c r="I811" s="94"/>
      <c r="J811" s="94"/>
      <c r="K811" s="94"/>
      <c r="L811" s="94"/>
      <c r="M811" s="94"/>
      <c r="N811" s="94"/>
      <c r="O811" s="94"/>
      <c r="P811" s="94"/>
      <c r="Q811" s="94"/>
      <c r="R811" s="94"/>
      <c r="S811" s="94"/>
      <c r="T811" s="94"/>
      <c r="U811" s="94"/>
      <c r="V811" s="94"/>
      <c r="W811" s="94"/>
      <c r="X811" s="94"/>
      <c r="Y811" s="94"/>
      <c r="Z811" s="94"/>
    </row>
    <row r="812" spans="1:26" ht="18" customHeight="1" x14ac:dyDescent="0.25">
      <c r="A812" s="89"/>
      <c r="B812" s="94"/>
      <c r="C812" s="94"/>
      <c r="D812" s="106"/>
      <c r="E812" s="132"/>
      <c r="F812" s="94"/>
      <c r="G812" s="94"/>
      <c r="H812" s="89"/>
      <c r="I812" s="94"/>
      <c r="J812" s="94"/>
      <c r="K812" s="94"/>
      <c r="L812" s="94"/>
      <c r="M812" s="94"/>
      <c r="N812" s="94"/>
      <c r="O812" s="94"/>
      <c r="P812" s="94"/>
      <c r="Q812" s="94"/>
      <c r="R812" s="94"/>
      <c r="S812" s="94"/>
      <c r="T812" s="94"/>
      <c r="U812" s="94"/>
      <c r="V812" s="94"/>
      <c r="W812" s="94"/>
      <c r="X812" s="94"/>
      <c r="Y812" s="94"/>
      <c r="Z812" s="94"/>
    </row>
    <row r="813" spans="1:26" ht="18" customHeight="1" x14ac:dyDescent="0.25">
      <c r="A813" s="89"/>
      <c r="B813" s="94"/>
      <c r="C813" s="94"/>
      <c r="D813" s="106"/>
      <c r="E813" s="132"/>
      <c r="F813" s="94"/>
      <c r="G813" s="94"/>
      <c r="H813" s="89"/>
      <c r="I813" s="94"/>
      <c r="J813" s="94"/>
      <c r="K813" s="94"/>
      <c r="L813" s="94"/>
      <c r="M813" s="94"/>
      <c r="N813" s="94"/>
      <c r="O813" s="94"/>
      <c r="P813" s="94"/>
      <c r="Q813" s="94"/>
      <c r="R813" s="94"/>
      <c r="S813" s="94"/>
      <c r="T813" s="94"/>
      <c r="U813" s="94"/>
      <c r="V813" s="94"/>
      <c r="W813" s="94"/>
      <c r="X813" s="94"/>
      <c r="Y813" s="94"/>
      <c r="Z813" s="94"/>
    </row>
    <row r="814" spans="1:26" ht="18" customHeight="1" x14ac:dyDescent="0.25">
      <c r="A814" s="89"/>
      <c r="B814" s="94"/>
      <c r="C814" s="94"/>
      <c r="D814" s="106"/>
      <c r="E814" s="132"/>
      <c r="F814" s="94"/>
      <c r="G814" s="94"/>
      <c r="H814" s="89"/>
      <c r="I814" s="94"/>
      <c r="J814" s="94"/>
      <c r="K814" s="94"/>
      <c r="L814" s="94"/>
      <c r="M814" s="94"/>
      <c r="N814" s="94"/>
      <c r="O814" s="94"/>
      <c r="P814" s="94"/>
      <c r="Q814" s="94"/>
      <c r="R814" s="94"/>
      <c r="S814" s="94"/>
      <c r="T814" s="94"/>
      <c r="U814" s="94"/>
      <c r="V814" s="94"/>
      <c r="W814" s="94"/>
      <c r="X814" s="94"/>
      <c r="Y814" s="94"/>
      <c r="Z814" s="94"/>
    </row>
    <row r="815" spans="1:26" ht="18" customHeight="1" x14ac:dyDescent="0.25">
      <c r="A815" s="89"/>
      <c r="B815" s="94"/>
      <c r="C815" s="94"/>
      <c r="D815" s="106"/>
      <c r="E815" s="132"/>
      <c r="F815" s="94"/>
      <c r="G815" s="94"/>
      <c r="H815" s="89"/>
      <c r="I815" s="94"/>
      <c r="J815" s="94"/>
      <c r="K815" s="94"/>
      <c r="L815" s="94"/>
      <c r="M815" s="94"/>
      <c r="N815" s="94"/>
      <c r="O815" s="94"/>
      <c r="P815" s="94"/>
      <c r="Q815" s="94"/>
      <c r="R815" s="94"/>
      <c r="S815" s="94"/>
      <c r="T815" s="94"/>
      <c r="U815" s="94"/>
      <c r="V815" s="94"/>
      <c r="W815" s="94"/>
      <c r="X815" s="94"/>
      <c r="Y815" s="94"/>
      <c r="Z815" s="94"/>
    </row>
    <row r="816" spans="1:26" ht="18" customHeight="1" x14ac:dyDescent="0.25">
      <c r="A816" s="89"/>
      <c r="B816" s="94"/>
      <c r="C816" s="94"/>
      <c r="D816" s="106"/>
      <c r="E816" s="132"/>
      <c r="F816" s="94"/>
      <c r="G816" s="94"/>
      <c r="H816" s="89"/>
      <c r="I816" s="94"/>
      <c r="J816" s="94"/>
      <c r="K816" s="94"/>
      <c r="L816" s="94"/>
      <c r="M816" s="94"/>
      <c r="N816" s="94"/>
      <c r="O816" s="94"/>
      <c r="P816" s="94"/>
      <c r="Q816" s="94"/>
      <c r="R816" s="94"/>
      <c r="S816" s="94"/>
      <c r="T816" s="94"/>
      <c r="U816" s="94"/>
      <c r="V816" s="94"/>
      <c r="W816" s="94"/>
      <c r="X816" s="94"/>
      <c r="Y816" s="94"/>
      <c r="Z816" s="94"/>
    </row>
    <row r="817" spans="1:26" ht="18" customHeight="1" x14ac:dyDescent="0.25">
      <c r="A817" s="89"/>
      <c r="B817" s="94"/>
      <c r="C817" s="94"/>
      <c r="D817" s="106"/>
      <c r="E817" s="132"/>
      <c r="F817" s="94"/>
      <c r="G817" s="94"/>
      <c r="H817" s="89"/>
      <c r="I817" s="94"/>
      <c r="J817" s="94"/>
      <c r="K817" s="94"/>
      <c r="L817" s="94"/>
      <c r="M817" s="94"/>
      <c r="N817" s="94"/>
      <c r="O817" s="94"/>
      <c r="P817" s="94"/>
      <c r="Q817" s="94"/>
      <c r="R817" s="94"/>
      <c r="S817" s="94"/>
      <c r="T817" s="94"/>
      <c r="U817" s="94"/>
      <c r="V817" s="94"/>
      <c r="W817" s="94"/>
      <c r="X817" s="94"/>
      <c r="Y817" s="94"/>
      <c r="Z817" s="94"/>
    </row>
    <row r="818" spans="1:26" ht="18" customHeight="1" x14ac:dyDescent="0.25">
      <c r="A818" s="89"/>
      <c r="B818" s="94"/>
      <c r="C818" s="94"/>
      <c r="D818" s="106"/>
      <c r="E818" s="132"/>
      <c r="F818" s="94"/>
      <c r="G818" s="94"/>
      <c r="H818" s="89"/>
      <c r="I818" s="94"/>
      <c r="J818" s="94"/>
      <c r="K818" s="94"/>
      <c r="L818" s="94"/>
      <c r="M818" s="94"/>
      <c r="N818" s="94"/>
      <c r="O818" s="94"/>
      <c r="P818" s="94"/>
      <c r="Q818" s="94"/>
      <c r="R818" s="94"/>
      <c r="S818" s="94"/>
      <c r="T818" s="94"/>
      <c r="U818" s="94"/>
      <c r="V818" s="94"/>
      <c r="W818" s="94"/>
      <c r="X818" s="94"/>
      <c r="Y818" s="94"/>
      <c r="Z818" s="94"/>
    </row>
    <row r="819" spans="1:26" ht="18" customHeight="1" x14ac:dyDescent="0.25">
      <c r="A819" s="89"/>
      <c r="B819" s="94"/>
      <c r="C819" s="94"/>
      <c r="D819" s="106"/>
      <c r="E819" s="132"/>
      <c r="F819" s="94"/>
      <c r="G819" s="94"/>
      <c r="H819" s="89"/>
      <c r="I819" s="94"/>
      <c r="J819" s="94"/>
      <c r="K819" s="94"/>
      <c r="L819" s="94"/>
      <c r="M819" s="94"/>
      <c r="N819" s="94"/>
      <c r="O819" s="94"/>
      <c r="P819" s="94"/>
      <c r="Q819" s="94"/>
      <c r="R819" s="94"/>
      <c r="S819" s="94"/>
      <c r="T819" s="94"/>
      <c r="U819" s="94"/>
      <c r="V819" s="94"/>
      <c r="W819" s="94"/>
      <c r="X819" s="94"/>
      <c r="Y819" s="94"/>
      <c r="Z819" s="94"/>
    </row>
    <row r="820" spans="1:26" ht="18" customHeight="1" x14ac:dyDescent="0.25">
      <c r="A820" s="89"/>
      <c r="B820" s="94"/>
      <c r="C820" s="94"/>
      <c r="D820" s="106"/>
      <c r="E820" s="132"/>
      <c r="F820" s="94"/>
      <c r="G820" s="94"/>
      <c r="H820" s="89"/>
      <c r="I820" s="94"/>
      <c r="J820" s="94"/>
      <c r="K820" s="94"/>
      <c r="L820" s="94"/>
      <c r="M820" s="94"/>
      <c r="N820" s="94"/>
      <c r="O820" s="94"/>
      <c r="P820" s="94"/>
      <c r="Q820" s="94"/>
      <c r="R820" s="94"/>
      <c r="S820" s="94"/>
      <c r="T820" s="94"/>
      <c r="U820" s="94"/>
      <c r="V820" s="94"/>
      <c r="W820" s="94"/>
      <c r="X820" s="94"/>
      <c r="Y820" s="94"/>
      <c r="Z820" s="94"/>
    </row>
    <row r="821" spans="1:26" ht="18" customHeight="1" x14ac:dyDescent="0.25">
      <c r="A821" s="89"/>
      <c r="B821" s="94"/>
      <c r="C821" s="94"/>
      <c r="D821" s="106"/>
      <c r="E821" s="132"/>
      <c r="F821" s="94"/>
      <c r="G821" s="94"/>
      <c r="H821" s="89"/>
      <c r="I821" s="94"/>
      <c r="J821" s="94"/>
      <c r="K821" s="94"/>
      <c r="L821" s="94"/>
      <c r="M821" s="94"/>
      <c r="N821" s="94"/>
      <c r="O821" s="94"/>
      <c r="P821" s="94"/>
      <c r="Q821" s="94"/>
      <c r="R821" s="94"/>
      <c r="S821" s="94"/>
      <c r="T821" s="94"/>
      <c r="U821" s="94"/>
      <c r="V821" s="94"/>
      <c r="W821" s="94"/>
      <c r="X821" s="94"/>
      <c r="Y821" s="94"/>
      <c r="Z821" s="94"/>
    </row>
    <row r="822" spans="1:26" ht="18" customHeight="1" x14ac:dyDescent="0.25">
      <c r="A822" s="89"/>
      <c r="B822" s="94"/>
      <c r="C822" s="94"/>
      <c r="D822" s="106"/>
      <c r="E822" s="132"/>
      <c r="F822" s="94"/>
      <c r="G822" s="94"/>
      <c r="H822" s="89"/>
      <c r="I822" s="94"/>
      <c r="J822" s="94"/>
      <c r="K822" s="94"/>
      <c r="L822" s="94"/>
      <c r="M822" s="94"/>
      <c r="N822" s="94"/>
      <c r="O822" s="94"/>
      <c r="P822" s="94"/>
      <c r="Q822" s="94"/>
      <c r="R822" s="94"/>
      <c r="S822" s="94"/>
      <c r="T822" s="94"/>
      <c r="U822" s="94"/>
      <c r="V822" s="94"/>
      <c r="W822" s="94"/>
      <c r="X822" s="94"/>
      <c r="Y822" s="94"/>
      <c r="Z822" s="94"/>
    </row>
    <row r="823" spans="1:26" ht="18" customHeight="1" x14ac:dyDescent="0.25">
      <c r="A823" s="89"/>
      <c r="B823" s="94"/>
      <c r="C823" s="94"/>
      <c r="D823" s="106"/>
      <c r="E823" s="132"/>
      <c r="F823" s="94"/>
      <c r="G823" s="94"/>
      <c r="H823" s="89"/>
      <c r="I823" s="94"/>
      <c r="J823" s="94"/>
      <c r="K823" s="94"/>
      <c r="L823" s="94"/>
      <c r="M823" s="94"/>
      <c r="N823" s="94"/>
      <c r="O823" s="94"/>
      <c r="P823" s="94"/>
      <c r="Q823" s="94"/>
      <c r="R823" s="94"/>
      <c r="S823" s="94"/>
      <c r="T823" s="94"/>
      <c r="U823" s="94"/>
      <c r="V823" s="94"/>
      <c r="W823" s="94"/>
      <c r="X823" s="94"/>
      <c r="Y823" s="94"/>
      <c r="Z823" s="94"/>
    </row>
    <row r="824" spans="1:26" ht="18" customHeight="1" x14ac:dyDescent="0.25">
      <c r="A824" s="89"/>
      <c r="B824" s="94"/>
      <c r="C824" s="94"/>
      <c r="D824" s="106"/>
      <c r="E824" s="132"/>
      <c r="F824" s="94"/>
      <c r="G824" s="94"/>
      <c r="H824" s="89"/>
      <c r="I824" s="94"/>
      <c r="J824" s="94"/>
      <c r="K824" s="94"/>
      <c r="L824" s="94"/>
      <c r="M824" s="94"/>
      <c r="N824" s="94"/>
      <c r="O824" s="94"/>
      <c r="P824" s="94"/>
      <c r="Q824" s="94"/>
      <c r="R824" s="94"/>
      <c r="S824" s="94"/>
      <c r="T824" s="94"/>
      <c r="U824" s="94"/>
      <c r="V824" s="94"/>
      <c r="W824" s="94"/>
      <c r="X824" s="94"/>
      <c r="Y824" s="94"/>
      <c r="Z824" s="94"/>
    </row>
    <row r="825" spans="1:26" ht="18" customHeight="1" x14ac:dyDescent="0.25">
      <c r="A825" s="89"/>
      <c r="B825" s="94"/>
      <c r="C825" s="94"/>
      <c r="D825" s="106"/>
      <c r="E825" s="132"/>
      <c r="F825" s="94"/>
      <c r="G825" s="94"/>
      <c r="H825" s="89"/>
      <c r="I825" s="94"/>
      <c r="J825" s="94"/>
      <c r="K825" s="94"/>
      <c r="L825" s="94"/>
      <c r="M825" s="94"/>
      <c r="N825" s="94"/>
      <c r="O825" s="94"/>
      <c r="P825" s="94"/>
      <c r="Q825" s="94"/>
      <c r="R825" s="94"/>
      <c r="S825" s="94"/>
      <c r="T825" s="94"/>
      <c r="U825" s="94"/>
      <c r="V825" s="94"/>
      <c r="W825" s="94"/>
      <c r="X825" s="94"/>
      <c r="Y825" s="94"/>
      <c r="Z825" s="94"/>
    </row>
    <row r="826" spans="1:26" ht="18" customHeight="1" x14ac:dyDescent="0.25">
      <c r="A826" s="89"/>
      <c r="B826" s="94"/>
      <c r="C826" s="94"/>
      <c r="D826" s="106"/>
      <c r="E826" s="132"/>
      <c r="F826" s="94"/>
      <c r="G826" s="94"/>
      <c r="H826" s="89"/>
      <c r="I826" s="94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  <c r="V826" s="94"/>
      <c r="W826" s="94"/>
      <c r="X826" s="94"/>
      <c r="Y826" s="94"/>
      <c r="Z826" s="94"/>
    </row>
    <row r="827" spans="1:26" ht="18" customHeight="1" x14ac:dyDescent="0.25">
      <c r="A827" s="89"/>
      <c r="B827" s="94"/>
      <c r="C827" s="94"/>
      <c r="D827" s="106"/>
      <c r="E827" s="132"/>
      <c r="F827" s="94"/>
      <c r="G827" s="94"/>
      <c r="H827" s="89"/>
      <c r="I827" s="94"/>
      <c r="J827" s="94"/>
      <c r="K827" s="94"/>
      <c r="L827" s="94"/>
      <c r="M827" s="94"/>
      <c r="N827" s="94"/>
      <c r="O827" s="94"/>
      <c r="P827" s="94"/>
      <c r="Q827" s="94"/>
      <c r="R827" s="94"/>
      <c r="S827" s="94"/>
      <c r="T827" s="94"/>
      <c r="U827" s="94"/>
      <c r="V827" s="94"/>
      <c r="W827" s="94"/>
      <c r="X827" s="94"/>
      <c r="Y827" s="94"/>
      <c r="Z827" s="94"/>
    </row>
    <row r="828" spans="1:26" ht="18" customHeight="1" x14ac:dyDescent="0.25">
      <c r="A828" s="89"/>
      <c r="B828" s="94"/>
      <c r="C828" s="94"/>
      <c r="D828" s="106"/>
      <c r="E828" s="132"/>
      <c r="F828" s="94"/>
      <c r="G828" s="94"/>
      <c r="H828" s="89"/>
      <c r="I828" s="94"/>
      <c r="J828" s="94"/>
      <c r="K828" s="94"/>
      <c r="L828" s="94"/>
      <c r="M828" s="94"/>
      <c r="N828" s="94"/>
      <c r="O828" s="94"/>
      <c r="P828" s="94"/>
      <c r="Q828" s="94"/>
      <c r="R828" s="94"/>
      <c r="S828" s="94"/>
      <c r="T828" s="94"/>
      <c r="U828" s="94"/>
      <c r="V828" s="94"/>
      <c r="W828" s="94"/>
      <c r="X828" s="94"/>
      <c r="Y828" s="94"/>
      <c r="Z828" s="94"/>
    </row>
    <row r="829" spans="1:26" ht="18" customHeight="1" x14ac:dyDescent="0.25">
      <c r="A829" s="89"/>
      <c r="B829" s="94"/>
      <c r="C829" s="94"/>
      <c r="D829" s="106"/>
      <c r="E829" s="132"/>
      <c r="F829" s="94"/>
      <c r="G829" s="94"/>
      <c r="H829" s="89"/>
      <c r="I829" s="94"/>
      <c r="J829" s="94"/>
      <c r="K829" s="94"/>
      <c r="L829" s="94"/>
      <c r="M829" s="94"/>
      <c r="N829" s="94"/>
      <c r="O829" s="94"/>
      <c r="P829" s="94"/>
      <c r="Q829" s="94"/>
      <c r="R829" s="94"/>
      <c r="S829" s="94"/>
      <c r="T829" s="94"/>
      <c r="U829" s="94"/>
      <c r="V829" s="94"/>
      <c r="W829" s="94"/>
      <c r="X829" s="94"/>
      <c r="Y829" s="94"/>
      <c r="Z829" s="94"/>
    </row>
    <row r="830" spans="1:26" ht="18" customHeight="1" x14ac:dyDescent="0.25">
      <c r="A830" s="89"/>
      <c r="B830" s="94"/>
      <c r="C830" s="94"/>
      <c r="D830" s="106"/>
      <c r="E830" s="132"/>
      <c r="F830" s="94"/>
      <c r="G830" s="94"/>
      <c r="H830" s="89"/>
      <c r="I830" s="94"/>
      <c r="J830" s="94"/>
      <c r="K830" s="94"/>
      <c r="L830" s="94"/>
      <c r="M830" s="94"/>
      <c r="N830" s="94"/>
      <c r="O830" s="94"/>
      <c r="P830" s="94"/>
      <c r="Q830" s="94"/>
      <c r="R830" s="94"/>
      <c r="S830" s="94"/>
      <c r="T830" s="94"/>
      <c r="U830" s="94"/>
      <c r="V830" s="94"/>
      <c r="W830" s="94"/>
      <c r="X830" s="94"/>
      <c r="Y830" s="94"/>
      <c r="Z830" s="94"/>
    </row>
    <row r="831" spans="1:26" ht="18" customHeight="1" x14ac:dyDescent="0.25">
      <c r="A831" s="89"/>
      <c r="B831" s="94"/>
      <c r="C831" s="94"/>
      <c r="D831" s="106"/>
      <c r="E831" s="132"/>
      <c r="F831" s="94"/>
      <c r="G831" s="94"/>
      <c r="H831" s="89"/>
      <c r="I831" s="94"/>
      <c r="J831" s="94"/>
      <c r="K831" s="94"/>
      <c r="L831" s="94"/>
      <c r="M831" s="94"/>
      <c r="N831" s="94"/>
      <c r="O831" s="94"/>
      <c r="P831" s="94"/>
      <c r="Q831" s="94"/>
      <c r="R831" s="94"/>
      <c r="S831" s="94"/>
      <c r="T831" s="94"/>
      <c r="U831" s="94"/>
      <c r="V831" s="94"/>
      <c r="W831" s="94"/>
      <c r="X831" s="94"/>
      <c r="Y831" s="94"/>
      <c r="Z831" s="94"/>
    </row>
    <row r="832" spans="1:26" ht="18" customHeight="1" x14ac:dyDescent="0.25">
      <c r="A832" s="89"/>
      <c r="B832" s="94"/>
      <c r="C832" s="94"/>
      <c r="D832" s="106"/>
      <c r="E832" s="132"/>
      <c r="F832" s="94"/>
      <c r="G832" s="94"/>
      <c r="H832" s="89"/>
      <c r="I832" s="94"/>
      <c r="J832" s="94"/>
      <c r="K832" s="94"/>
      <c r="L832" s="94"/>
      <c r="M832" s="94"/>
      <c r="N832" s="94"/>
      <c r="O832" s="94"/>
      <c r="P832" s="94"/>
      <c r="Q832" s="94"/>
      <c r="R832" s="94"/>
      <c r="S832" s="94"/>
      <c r="T832" s="94"/>
      <c r="U832" s="94"/>
      <c r="V832" s="94"/>
      <c r="W832" s="94"/>
      <c r="X832" s="94"/>
      <c r="Y832" s="94"/>
      <c r="Z832" s="94"/>
    </row>
    <row r="833" spans="1:26" ht="18" customHeight="1" x14ac:dyDescent="0.25">
      <c r="A833" s="89"/>
      <c r="B833" s="94"/>
      <c r="C833" s="94"/>
      <c r="D833" s="106"/>
      <c r="E833" s="132"/>
      <c r="F833" s="94"/>
      <c r="G833" s="94"/>
      <c r="H833" s="89"/>
      <c r="I833" s="94"/>
      <c r="J833" s="94"/>
      <c r="K833" s="94"/>
      <c r="L833" s="94"/>
      <c r="M833" s="94"/>
      <c r="N833" s="94"/>
      <c r="O833" s="94"/>
      <c r="P833" s="94"/>
      <c r="Q833" s="94"/>
      <c r="R833" s="94"/>
      <c r="S833" s="94"/>
      <c r="T833" s="94"/>
      <c r="U833" s="94"/>
      <c r="V833" s="94"/>
      <c r="W833" s="94"/>
      <c r="X833" s="94"/>
      <c r="Y833" s="94"/>
      <c r="Z833" s="94"/>
    </row>
    <row r="834" spans="1:26" ht="18" customHeight="1" x14ac:dyDescent="0.25">
      <c r="A834" s="89"/>
      <c r="B834" s="94"/>
      <c r="C834" s="94"/>
      <c r="D834" s="106"/>
      <c r="E834" s="132"/>
      <c r="F834" s="94"/>
      <c r="G834" s="94"/>
      <c r="H834" s="89"/>
      <c r="I834" s="94"/>
      <c r="J834" s="94"/>
      <c r="K834" s="94"/>
      <c r="L834" s="94"/>
      <c r="M834" s="94"/>
      <c r="N834" s="94"/>
      <c r="O834" s="94"/>
      <c r="P834" s="94"/>
      <c r="Q834" s="94"/>
      <c r="R834" s="94"/>
      <c r="S834" s="94"/>
      <c r="T834" s="94"/>
      <c r="U834" s="94"/>
      <c r="V834" s="94"/>
      <c r="W834" s="94"/>
      <c r="X834" s="94"/>
      <c r="Y834" s="94"/>
      <c r="Z834" s="94"/>
    </row>
    <row r="835" spans="1:26" ht="18" customHeight="1" x14ac:dyDescent="0.25">
      <c r="A835" s="89"/>
      <c r="B835" s="94"/>
      <c r="C835" s="94"/>
      <c r="D835" s="106"/>
      <c r="E835" s="132"/>
      <c r="F835" s="94"/>
      <c r="G835" s="94"/>
      <c r="H835" s="89"/>
      <c r="I835" s="94"/>
      <c r="J835" s="94"/>
      <c r="K835" s="94"/>
      <c r="L835" s="94"/>
      <c r="M835" s="94"/>
      <c r="N835" s="94"/>
      <c r="O835" s="94"/>
      <c r="P835" s="94"/>
      <c r="Q835" s="94"/>
      <c r="R835" s="94"/>
      <c r="S835" s="94"/>
      <c r="T835" s="94"/>
      <c r="U835" s="94"/>
      <c r="V835" s="94"/>
      <c r="W835" s="94"/>
      <c r="X835" s="94"/>
      <c r="Y835" s="94"/>
      <c r="Z835" s="94"/>
    </row>
    <row r="836" spans="1:26" ht="18" customHeight="1" x14ac:dyDescent="0.25">
      <c r="A836" s="89"/>
      <c r="B836" s="94"/>
      <c r="C836" s="94"/>
      <c r="D836" s="106"/>
      <c r="E836" s="132"/>
      <c r="F836" s="94"/>
      <c r="G836" s="94"/>
      <c r="H836" s="89"/>
      <c r="I836" s="94"/>
      <c r="J836" s="94"/>
      <c r="K836" s="94"/>
      <c r="L836" s="94"/>
      <c r="M836" s="94"/>
      <c r="N836" s="94"/>
      <c r="O836" s="94"/>
      <c r="P836" s="94"/>
      <c r="Q836" s="94"/>
      <c r="R836" s="94"/>
      <c r="S836" s="94"/>
      <c r="T836" s="94"/>
      <c r="U836" s="94"/>
      <c r="V836" s="94"/>
      <c r="W836" s="94"/>
      <c r="X836" s="94"/>
      <c r="Y836" s="94"/>
      <c r="Z836" s="94"/>
    </row>
    <row r="837" spans="1:26" ht="18" customHeight="1" x14ac:dyDescent="0.25">
      <c r="A837" s="89"/>
      <c r="B837" s="94"/>
      <c r="C837" s="94"/>
      <c r="D837" s="106"/>
      <c r="E837" s="132"/>
      <c r="F837" s="94"/>
      <c r="G837" s="94"/>
      <c r="H837" s="89"/>
      <c r="I837" s="94"/>
      <c r="J837" s="94"/>
      <c r="K837" s="94"/>
      <c r="L837" s="94"/>
      <c r="M837" s="94"/>
      <c r="N837" s="94"/>
      <c r="O837" s="94"/>
      <c r="P837" s="94"/>
      <c r="Q837" s="94"/>
      <c r="R837" s="94"/>
      <c r="S837" s="94"/>
      <c r="T837" s="94"/>
      <c r="U837" s="94"/>
      <c r="V837" s="94"/>
      <c r="W837" s="94"/>
      <c r="X837" s="94"/>
      <c r="Y837" s="94"/>
      <c r="Z837" s="94"/>
    </row>
    <row r="838" spans="1:26" ht="18" customHeight="1" x14ac:dyDescent="0.25">
      <c r="A838" s="89"/>
      <c r="B838" s="94"/>
      <c r="C838" s="94"/>
      <c r="D838" s="106"/>
      <c r="E838" s="132"/>
      <c r="F838" s="94"/>
      <c r="G838" s="94"/>
      <c r="H838" s="89"/>
      <c r="I838" s="94"/>
      <c r="J838" s="94"/>
      <c r="K838" s="94"/>
      <c r="L838" s="94"/>
      <c r="M838" s="94"/>
      <c r="N838" s="94"/>
      <c r="O838" s="94"/>
      <c r="P838" s="94"/>
      <c r="Q838" s="94"/>
      <c r="R838" s="94"/>
      <c r="S838" s="94"/>
      <c r="T838" s="94"/>
      <c r="U838" s="94"/>
      <c r="V838" s="94"/>
      <c r="W838" s="94"/>
      <c r="X838" s="94"/>
      <c r="Y838" s="94"/>
      <c r="Z838" s="94"/>
    </row>
    <row r="839" spans="1:26" ht="18" customHeight="1" x14ac:dyDescent="0.25">
      <c r="A839" s="89"/>
      <c r="B839" s="94"/>
      <c r="C839" s="94"/>
      <c r="D839" s="106"/>
      <c r="E839" s="132"/>
      <c r="F839" s="94"/>
      <c r="G839" s="94"/>
      <c r="H839" s="89"/>
      <c r="I839" s="94"/>
      <c r="J839" s="94"/>
      <c r="K839" s="94"/>
      <c r="L839" s="94"/>
      <c r="M839" s="94"/>
      <c r="N839" s="94"/>
      <c r="O839" s="94"/>
      <c r="P839" s="94"/>
      <c r="Q839" s="94"/>
      <c r="R839" s="94"/>
      <c r="S839" s="94"/>
      <c r="T839" s="94"/>
      <c r="U839" s="94"/>
      <c r="V839" s="94"/>
      <c r="W839" s="94"/>
      <c r="X839" s="94"/>
      <c r="Y839" s="94"/>
      <c r="Z839" s="94"/>
    </row>
    <row r="840" spans="1:26" ht="18" customHeight="1" x14ac:dyDescent="0.25">
      <c r="A840" s="89"/>
      <c r="B840" s="94"/>
      <c r="C840" s="94"/>
      <c r="D840" s="106"/>
      <c r="E840" s="132"/>
      <c r="F840" s="94"/>
      <c r="G840" s="94"/>
      <c r="H840" s="89"/>
      <c r="I840" s="94"/>
      <c r="J840" s="94"/>
      <c r="K840" s="94"/>
      <c r="L840" s="94"/>
      <c r="M840" s="94"/>
      <c r="N840" s="94"/>
      <c r="O840" s="94"/>
      <c r="P840" s="94"/>
      <c r="Q840" s="94"/>
      <c r="R840" s="94"/>
      <c r="S840" s="94"/>
      <c r="T840" s="94"/>
      <c r="U840" s="94"/>
      <c r="V840" s="94"/>
      <c r="W840" s="94"/>
      <c r="X840" s="94"/>
      <c r="Y840" s="94"/>
      <c r="Z840" s="94"/>
    </row>
    <row r="841" spans="1:26" ht="18" customHeight="1" x14ac:dyDescent="0.25">
      <c r="A841" s="89"/>
      <c r="B841" s="94"/>
      <c r="C841" s="94"/>
      <c r="D841" s="106"/>
      <c r="E841" s="132"/>
      <c r="F841" s="94"/>
      <c r="G841" s="94"/>
      <c r="H841" s="89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4"/>
      <c r="T841" s="94"/>
      <c r="U841" s="94"/>
      <c r="V841" s="94"/>
      <c r="W841" s="94"/>
      <c r="X841" s="94"/>
      <c r="Y841" s="94"/>
      <c r="Z841" s="94"/>
    </row>
    <row r="842" spans="1:26" ht="18" customHeight="1" x14ac:dyDescent="0.25">
      <c r="A842" s="89"/>
      <c r="B842" s="94"/>
      <c r="C842" s="94"/>
      <c r="D842" s="106"/>
      <c r="E842" s="132"/>
      <c r="F842" s="94"/>
      <c r="G842" s="94"/>
      <c r="H842" s="89"/>
      <c r="I842" s="94"/>
      <c r="J842" s="94"/>
      <c r="K842" s="94"/>
      <c r="L842" s="94"/>
      <c r="M842" s="94"/>
      <c r="N842" s="94"/>
      <c r="O842" s="94"/>
      <c r="P842" s="94"/>
      <c r="Q842" s="94"/>
      <c r="R842" s="94"/>
      <c r="S842" s="94"/>
      <c r="T842" s="94"/>
      <c r="U842" s="94"/>
      <c r="V842" s="94"/>
      <c r="W842" s="94"/>
      <c r="X842" s="94"/>
      <c r="Y842" s="94"/>
      <c r="Z842" s="94"/>
    </row>
    <row r="843" spans="1:26" ht="18" customHeight="1" x14ac:dyDescent="0.25">
      <c r="A843" s="89"/>
      <c r="B843" s="94"/>
      <c r="C843" s="94"/>
      <c r="D843" s="106"/>
      <c r="E843" s="132"/>
      <c r="F843" s="94"/>
      <c r="G843" s="94"/>
      <c r="H843" s="89"/>
      <c r="I843" s="94"/>
      <c r="J843" s="94"/>
      <c r="K843" s="94"/>
      <c r="L843" s="94"/>
      <c r="M843" s="94"/>
      <c r="N843" s="94"/>
      <c r="O843" s="94"/>
      <c r="P843" s="94"/>
      <c r="Q843" s="94"/>
      <c r="R843" s="94"/>
      <c r="S843" s="94"/>
      <c r="T843" s="94"/>
      <c r="U843" s="94"/>
      <c r="V843" s="94"/>
      <c r="W843" s="94"/>
      <c r="X843" s="94"/>
      <c r="Y843" s="94"/>
      <c r="Z843" s="94"/>
    </row>
    <row r="844" spans="1:26" ht="18" customHeight="1" x14ac:dyDescent="0.25">
      <c r="A844" s="89"/>
      <c r="B844" s="94"/>
      <c r="C844" s="94"/>
      <c r="D844" s="106"/>
      <c r="E844" s="132"/>
      <c r="F844" s="94"/>
      <c r="G844" s="94"/>
      <c r="H844" s="89"/>
      <c r="I844" s="94"/>
      <c r="J844" s="94"/>
      <c r="K844" s="94"/>
      <c r="L844" s="94"/>
      <c r="M844" s="94"/>
      <c r="N844" s="94"/>
      <c r="O844" s="94"/>
      <c r="P844" s="94"/>
      <c r="Q844" s="94"/>
      <c r="R844" s="94"/>
      <c r="S844" s="94"/>
      <c r="T844" s="94"/>
      <c r="U844" s="94"/>
      <c r="V844" s="94"/>
      <c r="W844" s="94"/>
      <c r="X844" s="94"/>
      <c r="Y844" s="94"/>
      <c r="Z844" s="94"/>
    </row>
    <row r="845" spans="1:26" ht="18" customHeight="1" x14ac:dyDescent="0.25">
      <c r="A845" s="89"/>
      <c r="B845" s="94"/>
      <c r="C845" s="94"/>
      <c r="D845" s="106"/>
      <c r="E845" s="132"/>
      <c r="F845" s="94"/>
      <c r="G845" s="94"/>
      <c r="H845" s="89"/>
      <c r="I845" s="94"/>
      <c r="J845" s="94"/>
      <c r="K845" s="94"/>
      <c r="L845" s="94"/>
      <c r="M845" s="94"/>
      <c r="N845" s="94"/>
      <c r="O845" s="94"/>
      <c r="P845" s="94"/>
      <c r="Q845" s="94"/>
      <c r="R845" s="94"/>
      <c r="S845" s="94"/>
      <c r="T845" s="94"/>
      <c r="U845" s="94"/>
      <c r="V845" s="94"/>
      <c r="W845" s="94"/>
      <c r="X845" s="94"/>
      <c r="Y845" s="94"/>
      <c r="Z845" s="94"/>
    </row>
    <row r="846" spans="1:26" ht="18" customHeight="1" x14ac:dyDescent="0.25">
      <c r="A846" s="89"/>
      <c r="B846" s="94"/>
      <c r="C846" s="94"/>
      <c r="D846" s="106"/>
      <c r="E846" s="132"/>
      <c r="F846" s="94"/>
      <c r="G846" s="94"/>
      <c r="H846" s="89"/>
      <c r="I846" s="94"/>
      <c r="J846" s="94"/>
      <c r="K846" s="94"/>
      <c r="L846" s="94"/>
      <c r="M846" s="94"/>
      <c r="N846" s="94"/>
      <c r="O846" s="94"/>
      <c r="P846" s="94"/>
      <c r="Q846" s="94"/>
      <c r="R846" s="94"/>
      <c r="S846" s="94"/>
      <c r="T846" s="94"/>
      <c r="U846" s="94"/>
      <c r="V846" s="94"/>
      <c r="W846" s="94"/>
      <c r="X846" s="94"/>
      <c r="Y846" s="94"/>
      <c r="Z846" s="94"/>
    </row>
    <row r="847" spans="1:26" ht="18" customHeight="1" x14ac:dyDescent="0.25">
      <c r="A847" s="89"/>
      <c r="B847" s="94"/>
      <c r="C847" s="94"/>
      <c r="D847" s="106"/>
      <c r="E847" s="132"/>
      <c r="F847" s="94"/>
      <c r="G847" s="94"/>
      <c r="H847" s="89"/>
      <c r="I847" s="94"/>
      <c r="J847" s="94"/>
      <c r="K847" s="94"/>
      <c r="L847" s="94"/>
      <c r="M847" s="94"/>
      <c r="N847" s="94"/>
      <c r="O847" s="94"/>
      <c r="P847" s="94"/>
      <c r="Q847" s="94"/>
      <c r="R847" s="94"/>
      <c r="S847" s="94"/>
      <c r="T847" s="94"/>
      <c r="U847" s="94"/>
      <c r="V847" s="94"/>
      <c r="W847" s="94"/>
      <c r="X847" s="94"/>
      <c r="Y847" s="94"/>
      <c r="Z847" s="94"/>
    </row>
    <row r="848" spans="1:26" ht="18" customHeight="1" x14ac:dyDescent="0.25">
      <c r="A848" s="89"/>
      <c r="B848" s="94"/>
      <c r="C848" s="94"/>
      <c r="D848" s="106"/>
      <c r="E848" s="132"/>
      <c r="F848" s="94"/>
      <c r="G848" s="94"/>
      <c r="H848" s="89"/>
      <c r="I848" s="94"/>
      <c r="J848" s="94"/>
      <c r="K848" s="94"/>
      <c r="L848" s="94"/>
      <c r="M848" s="94"/>
      <c r="N848" s="94"/>
      <c r="O848" s="94"/>
      <c r="P848" s="94"/>
      <c r="Q848" s="94"/>
      <c r="R848" s="94"/>
      <c r="S848" s="94"/>
      <c r="T848" s="94"/>
      <c r="U848" s="94"/>
      <c r="V848" s="94"/>
      <c r="W848" s="94"/>
      <c r="X848" s="94"/>
      <c r="Y848" s="94"/>
      <c r="Z848" s="94"/>
    </row>
    <row r="849" spans="1:26" ht="18" customHeight="1" x14ac:dyDescent="0.25">
      <c r="A849" s="89"/>
      <c r="B849" s="94"/>
      <c r="C849" s="94"/>
      <c r="D849" s="106"/>
      <c r="E849" s="132"/>
      <c r="F849" s="94"/>
      <c r="G849" s="94"/>
      <c r="H849" s="89"/>
      <c r="I849" s="94"/>
      <c r="J849" s="94"/>
      <c r="K849" s="94"/>
      <c r="L849" s="94"/>
      <c r="M849" s="94"/>
      <c r="N849" s="94"/>
      <c r="O849" s="94"/>
      <c r="P849" s="94"/>
      <c r="Q849" s="94"/>
      <c r="R849" s="94"/>
      <c r="S849" s="94"/>
      <c r="T849" s="94"/>
      <c r="U849" s="94"/>
      <c r="V849" s="94"/>
      <c r="W849" s="94"/>
      <c r="X849" s="94"/>
      <c r="Y849" s="94"/>
      <c r="Z849" s="94"/>
    </row>
    <row r="850" spans="1:26" ht="18" customHeight="1" x14ac:dyDescent="0.25">
      <c r="A850" s="89"/>
      <c r="B850" s="94"/>
      <c r="C850" s="94"/>
      <c r="D850" s="106"/>
      <c r="E850" s="132"/>
      <c r="F850" s="94"/>
      <c r="G850" s="94"/>
      <c r="H850" s="89"/>
      <c r="I850" s="94"/>
      <c r="J850" s="94"/>
      <c r="K850" s="94"/>
      <c r="L850" s="94"/>
      <c r="M850" s="94"/>
      <c r="N850" s="94"/>
      <c r="O850" s="94"/>
      <c r="P850" s="94"/>
      <c r="Q850" s="94"/>
      <c r="R850" s="94"/>
      <c r="S850" s="94"/>
      <c r="T850" s="94"/>
      <c r="U850" s="94"/>
      <c r="V850" s="94"/>
      <c r="W850" s="94"/>
      <c r="X850" s="94"/>
      <c r="Y850" s="94"/>
      <c r="Z850" s="94"/>
    </row>
    <row r="851" spans="1:26" ht="18" customHeight="1" x14ac:dyDescent="0.25">
      <c r="A851" s="89"/>
      <c r="B851" s="94"/>
      <c r="C851" s="94"/>
      <c r="D851" s="106"/>
      <c r="E851" s="132"/>
      <c r="F851" s="94"/>
      <c r="G851" s="94"/>
      <c r="H851" s="89"/>
      <c r="I851" s="94"/>
      <c r="J851" s="94"/>
      <c r="K851" s="94"/>
      <c r="L851" s="94"/>
      <c r="M851" s="94"/>
      <c r="N851" s="94"/>
      <c r="O851" s="94"/>
      <c r="P851" s="94"/>
      <c r="Q851" s="94"/>
      <c r="R851" s="94"/>
      <c r="S851" s="94"/>
      <c r="T851" s="94"/>
      <c r="U851" s="94"/>
      <c r="V851" s="94"/>
      <c r="W851" s="94"/>
      <c r="X851" s="94"/>
      <c r="Y851" s="94"/>
      <c r="Z851" s="94"/>
    </row>
    <row r="852" spans="1:26" ht="18" customHeight="1" x14ac:dyDescent="0.25">
      <c r="A852" s="89"/>
      <c r="B852" s="94"/>
      <c r="C852" s="94"/>
      <c r="D852" s="106"/>
      <c r="E852" s="132"/>
      <c r="F852" s="94"/>
      <c r="G852" s="94"/>
      <c r="H852" s="89"/>
      <c r="I852" s="94"/>
      <c r="J852" s="94"/>
      <c r="K852" s="94"/>
      <c r="L852" s="94"/>
      <c r="M852" s="94"/>
      <c r="N852" s="94"/>
      <c r="O852" s="94"/>
      <c r="P852" s="94"/>
      <c r="Q852" s="94"/>
      <c r="R852" s="94"/>
      <c r="S852" s="94"/>
      <c r="T852" s="94"/>
      <c r="U852" s="94"/>
      <c r="V852" s="94"/>
      <c r="W852" s="94"/>
      <c r="X852" s="94"/>
      <c r="Y852" s="94"/>
      <c r="Z852" s="94"/>
    </row>
    <row r="853" spans="1:26" ht="18" customHeight="1" x14ac:dyDescent="0.25">
      <c r="A853" s="89"/>
      <c r="B853" s="94"/>
      <c r="C853" s="94"/>
      <c r="D853" s="106"/>
      <c r="E853" s="132"/>
      <c r="F853" s="94"/>
      <c r="G853" s="94"/>
      <c r="H853" s="89"/>
      <c r="I853" s="94"/>
      <c r="J853" s="94"/>
      <c r="K853" s="94"/>
      <c r="L853" s="94"/>
      <c r="M853" s="94"/>
      <c r="N853" s="94"/>
      <c r="O853" s="94"/>
      <c r="P853" s="94"/>
      <c r="Q853" s="94"/>
      <c r="R853" s="94"/>
      <c r="S853" s="94"/>
      <c r="T853" s="94"/>
      <c r="U853" s="94"/>
      <c r="V853" s="94"/>
      <c r="W853" s="94"/>
      <c r="X853" s="94"/>
      <c r="Y853" s="94"/>
      <c r="Z853" s="94"/>
    </row>
    <row r="854" spans="1:26" ht="18" customHeight="1" x14ac:dyDescent="0.25">
      <c r="A854" s="89"/>
      <c r="B854" s="94"/>
      <c r="C854" s="94"/>
      <c r="D854" s="106"/>
      <c r="E854" s="132"/>
      <c r="F854" s="94"/>
      <c r="G854" s="94"/>
      <c r="H854" s="89"/>
      <c r="I854" s="94"/>
      <c r="J854" s="94"/>
      <c r="K854" s="94"/>
      <c r="L854" s="94"/>
      <c r="M854" s="94"/>
      <c r="N854" s="94"/>
      <c r="O854" s="94"/>
      <c r="P854" s="94"/>
      <c r="Q854" s="94"/>
      <c r="R854" s="94"/>
      <c r="S854" s="94"/>
      <c r="T854" s="94"/>
      <c r="U854" s="94"/>
      <c r="V854" s="94"/>
      <c r="W854" s="94"/>
      <c r="X854" s="94"/>
      <c r="Y854" s="94"/>
      <c r="Z854" s="94"/>
    </row>
    <row r="855" spans="1:26" ht="18" customHeight="1" x14ac:dyDescent="0.25">
      <c r="A855" s="89"/>
      <c r="B855" s="94"/>
      <c r="C855" s="94"/>
      <c r="D855" s="106"/>
      <c r="E855" s="132"/>
      <c r="F855" s="94"/>
      <c r="G855" s="94"/>
      <c r="H855" s="89"/>
      <c r="I855" s="94"/>
      <c r="J855" s="94"/>
      <c r="K855" s="94"/>
      <c r="L855" s="94"/>
      <c r="M855" s="94"/>
      <c r="N855" s="94"/>
      <c r="O855" s="94"/>
      <c r="P855" s="94"/>
      <c r="Q855" s="94"/>
      <c r="R855" s="94"/>
      <c r="S855" s="94"/>
      <c r="T855" s="94"/>
      <c r="U855" s="94"/>
      <c r="V855" s="94"/>
      <c r="W855" s="94"/>
      <c r="X855" s="94"/>
      <c r="Y855" s="94"/>
      <c r="Z855" s="94"/>
    </row>
    <row r="856" spans="1:26" ht="18" customHeight="1" x14ac:dyDescent="0.25">
      <c r="A856" s="89"/>
      <c r="B856" s="94"/>
      <c r="C856" s="94"/>
      <c r="D856" s="106"/>
      <c r="E856" s="132"/>
      <c r="F856" s="94"/>
      <c r="G856" s="94"/>
      <c r="H856" s="89"/>
      <c r="I856" s="94"/>
      <c r="J856" s="94"/>
      <c r="K856" s="94"/>
      <c r="L856" s="94"/>
      <c r="M856" s="94"/>
      <c r="N856" s="94"/>
      <c r="O856" s="94"/>
      <c r="P856" s="94"/>
      <c r="Q856" s="94"/>
      <c r="R856" s="94"/>
      <c r="S856" s="94"/>
      <c r="T856" s="94"/>
      <c r="U856" s="94"/>
      <c r="V856" s="94"/>
      <c r="W856" s="94"/>
      <c r="X856" s="94"/>
      <c r="Y856" s="94"/>
      <c r="Z856" s="94"/>
    </row>
    <row r="857" spans="1:26" ht="18" customHeight="1" x14ac:dyDescent="0.25">
      <c r="A857" s="89"/>
      <c r="B857" s="94"/>
      <c r="C857" s="94"/>
      <c r="D857" s="106"/>
      <c r="E857" s="132"/>
      <c r="F857" s="94"/>
      <c r="G857" s="94"/>
      <c r="H857" s="89"/>
      <c r="I857" s="94"/>
      <c r="J857" s="94"/>
      <c r="K857" s="94"/>
      <c r="L857" s="94"/>
      <c r="M857" s="94"/>
      <c r="N857" s="94"/>
      <c r="O857" s="94"/>
      <c r="P857" s="94"/>
      <c r="Q857" s="94"/>
      <c r="R857" s="94"/>
      <c r="S857" s="94"/>
      <c r="T857" s="94"/>
      <c r="U857" s="94"/>
      <c r="V857" s="94"/>
      <c r="W857" s="94"/>
      <c r="X857" s="94"/>
      <c r="Y857" s="94"/>
      <c r="Z857" s="94"/>
    </row>
    <row r="858" spans="1:26" ht="18" customHeight="1" x14ac:dyDescent="0.25">
      <c r="A858" s="89"/>
      <c r="B858" s="94"/>
      <c r="C858" s="94"/>
      <c r="D858" s="106"/>
      <c r="E858" s="132"/>
      <c r="F858" s="94"/>
      <c r="G858" s="94"/>
      <c r="H858" s="89"/>
      <c r="I858" s="94"/>
      <c r="J858" s="94"/>
      <c r="K858" s="94"/>
      <c r="L858" s="94"/>
      <c r="M858" s="94"/>
      <c r="N858" s="94"/>
      <c r="O858" s="94"/>
      <c r="P858" s="94"/>
      <c r="Q858" s="94"/>
      <c r="R858" s="94"/>
      <c r="S858" s="94"/>
      <c r="T858" s="94"/>
      <c r="U858" s="94"/>
      <c r="V858" s="94"/>
      <c r="W858" s="94"/>
      <c r="X858" s="94"/>
      <c r="Y858" s="94"/>
      <c r="Z858" s="94"/>
    </row>
    <row r="859" spans="1:26" ht="18" customHeight="1" x14ac:dyDescent="0.25">
      <c r="A859" s="89"/>
      <c r="B859" s="94"/>
      <c r="C859" s="94"/>
      <c r="D859" s="106"/>
      <c r="E859" s="132"/>
      <c r="F859" s="94"/>
      <c r="G859" s="94"/>
      <c r="H859" s="89"/>
      <c r="I859" s="94"/>
      <c r="J859" s="94"/>
      <c r="K859" s="94"/>
      <c r="L859" s="94"/>
      <c r="M859" s="94"/>
      <c r="N859" s="94"/>
      <c r="O859" s="94"/>
      <c r="P859" s="94"/>
      <c r="Q859" s="94"/>
      <c r="R859" s="94"/>
      <c r="S859" s="94"/>
      <c r="T859" s="94"/>
      <c r="U859" s="94"/>
      <c r="V859" s="94"/>
      <c r="W859" s="94"/>
      <c r="X859" s="94"/>
      <c r="Y859" s="94"/>
      <c r="Z859" s="94"/>
    </row>
    <row r="860" spans="1:26" ht="18" customHeight="1" x14ac:dyDescent="0.25">
      <c r="A860" s="89"/>
      <c r="B860" s="94"/>
      <c r="C860" s="94"/>
      <c r="D860" s="106"/>
      <c r="E860" s="132"/>
      <c r="F860" s="94"/>
      <c r="G860" s="94"/>
      <c r="H860" s="89"/>
      <c r="I860" s="94"/>
      <c r="J860" s="94"/>
      <c r="K860" s="94"/>
      <c r="L860" s="94"/>
      <c r="M860" s="94"/>
      <c r="N860" s="94"/>
      <c r="O860" s="94"/>
      <c r="P860" s="94"/>
      <c r="Q860" s="94"/>
      <c r="R860" s="94"/>
      <c r="S860" s="94"/>
      <c r="T860" s="94"/>
      <c r="U860" s="94"/>
      <c r="V860" s="94"/>
      <c r="W860" s="94"/>
      <c r="X860" s="94"/>
      <c r="Y860" s="94"/>
      <c r="Z860" s="94"/>
    </row>
    <row r="861" spans="1:26" ht="18" customHeight="1" x14ac:dyDescent="0.25">
      <c r="A861" s="89"/>
      <c r="B861" s="94"/>
      <c r="C861" s="94"/>
      <c r="D861" s="106"/>
      <c r="E861" s="132"/>
      <c r="F861" s="94"/>
      <c r="G861" s="94"/>
      <c r="H861" s="89"/>
      <c r="I861" s="94"/>
      <c r="J861" s="94"/>
      <c r="K861" s="94"/>
      <c r="L861" s="94"/>
      <c r="M861" s="94"/>
      <c r="N861" s="94"/>
      <c r="O861" s="94"/>
      <c r="P861" s="94"/>
      <c r="Q861" s="94"/>
      <c r="R861" s="94"/>
      <c r="S861" s="94"/>
      <c r="T861" s="94"/>
      <c r="U861" s="94"/>
      <c r="V861" s="94"/>
      <c r="W861" s="94"/>
      <c r="X861" s="94"/>
      <c r="Y861" s="94"/>
      <c r="Z861" s="94"/>
    </row>
    <row r="862" spans="1:26" ht="18" customHeight="1" x14ac:dyDescent="0.25">
      <c r="A862" s="89"/>
      <c r="B862" s="94"/>
      <c r="C862" s="94"/>
      <c r="D862" s="106"/>
      <c r="E862" s="132"/>
      <c r="F862" s="94"/>
      <c r="G862" s="94"/>
      <c r="H862" s="89"/>
      <c r="I862" s="94"/>
      <c r="J862" s="94"/>
      <c r="K862" s="94"/>
      <c r="L862" s="94"/>
      <c r="M862" s="94"/>
      <c r="N862" s="94"/>
      <c r="O862" s="94"/>
      <c r="P862" s="94"/>
      <c r="Q862" s="94"/>
      <c r="R862" s="94"/>
      <c r="S862" s="94"/>
      <c r="T862" s="94"/>
      <c r="U862" s="94"/>
      <c r="V862" s="94"/>
      <c r="W862" s="94"/>
      <c r="X862" s="94"/>
      <c r="Y862" s="94"/>
      <c r="Z862" s="94"/>
    </row>
    <row r="863" spans="1:26" ht="18" customHeight="1" x14ac:dyDescent="0.25">
      <c r="A863" s="89"/>
      <c r="B863" s="94"/>
      <c r="C863" s="94"/>
      <c r="D863" s="106"/>
      <c r="E863" s="132"/>
      <c r="F863" s="94"/>
      <c r="G863" s="94"/>
      <c r="H863" s="89"/>
      <c r="I863" s="94"/>
      <c r="J863" s="94"/>
      <c r="K863" s="94"/>
      <c r="L863" s="94"/>
      <c r="M863" s="94"/>
      <c r="N863" s="94"/>
      <c r="O863" s="94"/>
      <c r="P863" s="94"/>
      <c r="Q863" s="94"/>
      <c r="R863" s="94"/>
      <c r="S863" s="94"/>
      <c r="T863" s="94"/>
      <c r="U863" s="94"/>
      <c r="V863" s="94"/>
      <c r="W863" s="94"/>
      <c r="X863" s="94"/>
      <c r="Y863" s="94"/>
      <c r="Z863" s="94"/>
    </row>
    <row r="864" spans="1:26" ht="18" customHeight="1" x14ac:dyDescent="0.25">
      <c r="A864" s="89"/>
      <c r="B864" s="94"/>
      <c r="C864" s="94"/>
      <c r="D864" s="106"/>
      <c r="E864" s="132"/>
      <c r="F864" s="94"/>
      <c r="G864" s="94"/>
      <c r="H864" s="89"/>
      <c r="I864" s="94"/>
      <c r="J864" s="94"/>
      <c r="K864" s="94"/>
      <c r="L864" s="94"/>
      <c r="M864" s="94"/>
      <c r="N864" s="94"/>
      <c r="O864" s="94"/>
      <c r="P864" s="94"/>
      <c r="Q864" s="94"/>
      <c r="R864" s="94"/>
      <c r="S864" s="94"/>
      <c r="T864" s="94"/>
      <c r="U864" s="94"/>
      <c r="V864" s="94"/>
      <c r="W864" s="94"/>
      <c r="X864" s="94"/>
      <c r="Y864" s="94"/>
      <c r="Z864" s="94"/>
    </row>
    <row r="865" spans="1:26" ht="18" customHeight="1" x14ac:dyDescent="0.25">
      <c r="A865" s="89"/>
      <c r="B865" s="94"/>
      <c r="C865" s="94"/>
      <c r="D865" s="106"/>
      <c r="E865" s="132"/>
      <c r="F865" s="94"/>
      <c r="G865" s="94"/>
      <c r="H865" s="89"/>
      <c r="I865" s="94"/>
      <c r="J865" s="94"/>
      <c r="K865" s="94"/>
      <c r="L865" s="94"/>
      <c r="M865" s="94"/>
      <c r="N865" s="94"/>
      <c r="O865" s="94"/>
      <c r="P865" s="94"/>
      <c r="Q865" s="94"/>
      <c r="R865" s="94"/>
      <c r="S865" s="94"/>
      <c r="T865" s="94"/>
      <c r="U865" s="94"/>
      <c r="V865" s="94"/>
      <c r="W865" s="94"/>
      <c r="X865" s="94"/>
      <c r="Y865" s="94"/>
      <c r="Z865" s="94"/>
    </row>
    <row r="866" spans="1:26" ht="18" customHeight="1" x14ac:dyDescent="0.25">
      <c r="A866" s="89"/>
      <c r="B866" s="94"/>
      <c r="C866" s="94"/>
      <c r="D866" s="106"/>
      <c r="E866" s="132"/>
      <c r="F866" s="94"/>
      <c r="G866" s="94"/>
      <c r="H866" s="89"/>
      <c r="I866" s="94"/>
      <c r="J866" s="94"/>
      <c r="K866" s="94"/>
      <c r="L866" s="94"/>
      <c r="M866" s="94"/>
      <c r="N866" s="94"/>
      <c r="O866" s="94"/>
      <c r="P866" s="94"/>
      <c r="Q866" s="94"/>
      <c r="R866" s="94"/>
      <c r="S866" s="94"/>
      <c r="T866" s="94"/>
      <c r="U866" s="94"/>
      <c r="V866" s="94"/>
      <c r="W866" s="94"/>
      <c r="X866" s="94"/>
      <c r="Y866" s="94"/>
      <c r="Z866" s="94"/>
    </row>
    <row r="867" spans="1:26" ht="18" customHeight="1" x14ac:dyDescent="0.25">
      <c r="A867" s="89"/>
      <c r="B867" s="94"/>
      <c r="C867" s="94"/>
      <c r="D867" s="106"/>
      <c r="E867" s="132"/>
      <c r="F867" s="94"/>
      <c r="G867" s="94"/>
      <c r="H867" s="89"/>
      <c r="I867" s="94"/>
      <c r="J867" s="94"/>
      <c r="K867" s="94"/>
      <c r="L867" s="94"/>
      <c r="M867" s="94"/>
      <c r="N867" s="94"/>
      <c r="O867" s="94"/>
      <c r="P867" s="94"/>
      <c r="Q867" s="94"/>
      <c r="R867" s="94"/>
      <c r="S867" s="94"/>
      <c r="T867" s="94"/>
      <c r="U867" s="94"/>
      <c r="V867" s="94"/>
      <c r="W867" s="94"/>
      <c r="X867" s="94"/>
      <c r="Y867" s="94"/>
      <c r="Z867" s="94"/>
    </row>
    <row r="868" spans="1:26" ht="18" customHeight="1" x14ac:dyDescent="0.25">
      <c r="A868" s="89"/>
      <c r="B868" s="94"/>
      <c r="C868" s="94"/>
      <c r="D868" s="106"/>
      <c r="E868" s="132"/>
      <c r="F868" s="94"/>
      <c r="G868" s="94"/>
      <c r="H868" s="89"/>
      <c r="I868" s="94"/>
      <c r="J868" s="94"/>
      <c r="K868" s="94"/>
      <c r="L868" s="94"/>
      <c r="M868" s="94"/>
      <c r="N868" s="94"/>
      <c r="O868" s="94"/>
      <c r="P868" s="94"/>
      <c r="Q868" s="94"/>
      <c r="R868" s="94"/>
      <c r="S868" s="94"/>
      <c r="T868" s="94"/>
      <c r="U868" s="94"/>
      <c r="V868" s="94"/>
      <c r="W868" s="94"/>
      <c r="X868" s="94"/>
      <c r="Y868" s="94"/>
      <c r="Z868" s="94"/>
    </row>
    <row r="869" spans="1:26" ht="18" customHeight="1" x14ac:dyDescent="0.25">
      <c r="A869" s="89"/>
      <c r="B869" s="94"/>
      <c r="C869" s="94"/>
      <c r="D869" s="106"/>
      <c r="E869" s="132"/>
      <c r="F869" s="94"/>
      <c r="G869" s="94"/>
      <c r="H869" s="89"/>
      <c r="I869" s="94"/>
      <c r="J869" s="94"/>
      <c r="K869" s="94"/>
      <c r="L869" s="94"/>
      <c r="M869" s="94"/>
      <c r="N869" s="94"/>
      <c r="O869" s="94"/>
      <c r="P869" s="94"/>
      <c r="Q869" s="94"/>
      <c r="R869" s="94"/>
      <c r="S869" s="94"/>
      <c r="T869" s="94"/>
      <c r="U869" s="94"/>
      <c r="V869" s="94"/>
      <c r="W869" s="94"/>
      <c r="X869" s="94"/>
      <c r="Y869" s="94"/>
      <c r="Z869" s="94"/>
    </row>
    <row r="870" spans="1:26" ht="18" customHeight="1" x14ac:dyDescent="0.25">
      <c r="A870" s="89"/>
      <c r="B870" s="94"/>
      <c r="C870" s="94"/>
      <c r="D870" s="106"/>
      <c r="E870" s="132"/>
      <c r="F870" s="94"/>
      <c r="G870" s="94"/>
      <c r="H870" s="89"/>
      <c r="I870" s="94"/>
      <c r="J870" s="94"/>
      <c r="K870" s="94"/>
      <c r="L870" s="94"/>
      <c r="M870" s="94"/>
      <c r="N870" s="94"/>
      <c r="O870" s="94"/>
      <c r="P870" s="94"/>
      <c r="Q870" s="94"/>
      <c r="R870" s="94"/>
      <c r="S870" s="94"/>
      <c r="T870" s="94"/>
      <c r="U870" s="94"/>
      <c r="V870" s="94"/>
      <c r="W870" s="94"/>
      <c r="X870" s="94"/>
      <c r="Y870" s="94"/>
      <c r="Z870" s="94"/>
    </row>
    <row r="871" spans="1:26" ht="18" customHeight="1" x14ac:dyDescent="0.25">
      <c r="A871" s="89"/>
      <c r="B871" s="94"/>
      <c r="C871" s="94"/>
      <c r="D871" s="106"/>
      <c r="E871" s="132"/>
      <c r="F871" s="94"/>
      <c r="G871" s="94"/>
      <c r="H871" s="89"/>
      <c r="I871" s="94"/>
      <c r="J871" s="94"/>
      <c r="K871" s="94"/>
      <c r="L871" s="94"/>
      <c r="M871" s="94"/>
      <c r="N871" s="94"/>
      <c r="O871" s="94"/>
      <c r="P871" s="94"/>
      <c r="Q871" s="94"/>
      <c r="R871" s="94"/>
      <c r="S871" s="94"/>
      <c r="T871" s="94"/>
      <c r="U871" s="94"/>
      <c r="V871" s="94"/>
      <c r="W871" s="94"/>
      <c r="X871" s="94"/>
      <c r="Y871" s="94"/>
      <c r="Z871" s="94"/>
    </row>
    <row r="872" spans="1:26" ht="18" customHeight="1" x14ac:dyDescent="0.25">
      <c r="A872" s="89"/>
      <c r="B872" s="94"/>
      <c r="C872" s="94"/>
      <c r="D872" s="106"/>
      <c r="E872" s="132"/>
      <c r="F872" s="94"/>
      <c r="G872" s="94"/>
      <c r="H872" s="89"/>
      <c r="I872" s="94"/>
      <c r="J872" s="94"/>
      <c r="K872" s="94"/>
      <c r="L872" s="94"/>
      <c r="M872" s="94"/>
      <c r="N872" s="94"/>
      <c r="O872" s="94"/>
      <c r="P872" s="94"/>
      <c r="Q872" s="94"/>
      <c r="R872" s="94"/>
      <c r="S872" s="94"/>
      <c r="T872" s="94"/>
      <c r="U872" s="94"/>
      <c r="V872" s="94"/>
      <c r="W872" s="94"/>
      <c r="X872" s="94"/>
      <c r="Y872" s="94"/>
      <c r="Z872" s="94"/>
    </row>
    <row r="873" spans="1:26" ht="18" customHeight="1" x14ac:dyDescent="0.25">
      <c r="A873" s="89"/>
      <c r="B873" s="94"/>
      <c r="C873" s="94"/>
      <c r="D873" s="106"/>
      <c r="E873" s="132"/>
      <c r="F873" s="94"/>
      <c r="G873" s="94"/>
      <c r="H873" s="89"/>
      <c r="I873" s="94"/>
      <c r="J873" s="94"/>
      <c r="K873" s="94"/>
      <c r="L873" s="94"/>
      <c r="M873" s="94"/>
      <c r="N873" s="94"/>
      <c r="O873" s="94"/>
      <c r="P873" s="94"/>
      <c r="Q873" s="94"/>
      <c r="R873" s="94"/>
      <c r="S873" s="94"/>
      <c r="T873" s="94"/>
      <c r="U873" s="94"/>
      <c r="V873" s="94"/>
      <c r="W873" s="94"/>
      <c r="X873" s="94"/>
      <c r="Y873" s="94"/>
      <c r="Z873" s="94"/>
    </row>
    <row r="874" spans="1:26" ht="18" customHeight="1" x14ac:dyDescent="0.25">
      <c r="A874" s="89"/>
      <c r="B874" s="94"/>
      <c r="C874" s="94"/>
      <c r="D874" s="106"/>
      <c r="E874" s="132"/>
      <c r="F874" s="94"/>
      <c r="G874" s="94"/>
      <c r="H874" s="89"/>
      <c r="I874" s="94"/>
      <c r="J874" s="94"/>
      <c r="K874" s="94"/>
      <c r="L874" s="94"/>
      <c r="M874" s="94"/>
      <c r="N874" s="94"/>
      <c r="O874" s="94"/>
      <c r="P874" s="94"/>
      <c r="Q874" s="94"/>
      <c r="R874" s="94"/>
      <c r="S874" s="94"/>
      <c r="T874" s="94"/>
      <c r="U874" s="94"/>
      <c r="V874" s="94"/>
      <c r="W874" s="94"/>
      <c r="X874" s="94"/>
      <c r="Y874" s="94"/>
      <c r="Z874" s="94"/>
    </row>
    <row r="875" spans="1:26" ht="18" customHeight="1" x14ac:dyDescent="0.25">
      <c r="A875" s="89"/>
      <c r="B875" s="94"/>
      <c r="C875" s="94"/>
      <c r="D875" s="106"/>
      <c r="E875" s="132"/>
      <c r="F875" s="94"/>
      <c r="G875" s="94"/>
      <c r="H875" s="89"/>
      <c r="I875" s="94"/>
      <c r="J875" s="94"/>
      <c r="K875" s="94"/>
      <c r="L875" s="94"/>
      <c r="M875" s="94"/>
      <c r="N875" s="94"/>
      <c r="O875" s="94"/>
      <c r="P875" s="94"/>
      <c r="Q875" s="94"/>
      <c r="R875" s="94"/>
      <c r="S875" s="94"/>
      <c r="T875" s="94"/>
      <c r="U875" s="94"/>
      <c r="V875" s="94"/>
      <c r="W875" s="94"/>
      <c r="X875" s="94"/>
      <c r="Y875" s="94"/>
      <c r="Z875" s="94"/>
    </row>
    <row r="876" spans="1:26" ht="18" customHeight="1" x14ac:dyDescent="0.25">
      <c r="A876" s="89"/>
      <c r="B876" s="94"/>
      <c r="C876" s="94"/>
      <c r="D876" s="106"/>
      <c r="E876" s="132"/>
      <c r="F876" s="94"/>
      <c r="G876" s="94"/>
      <c r="H876" s="89"/>
      <c r="I876" s="94"/>
      <c r="J876" s="94"/>
      <c r="K876" s="94"/>
      <c r="L876" s="94"/>
      <c r="M876" s="94"/>
      <c r="N876" s="94"/>
      <c r="O876" s="94"/>
      <c r="P876" s="94"/>
      <c r="Q876" s="94"/>
      <c r="R876" s="94"/>
      <c r="S876" s="94"/>
      <c r="T876" s="94"/>
      <c r="U876" s="94"/>
      <c r="V876" s="94"/>
      <c r="W876" s="94"/>
      <c r="X876" s="94"/>
      <c r="Y876" s="94"/>
      <c r="Z876" s="94"/>
    </row>
    <row r="877" spans="1:26" ht="18" customHeight="1" x14ac:dyDescent="0.25">
      <c r="A877" s="89"/>
      <c r="B877" s="94"/>
      <c r="C877" s="94"/>
      <c r="D877" s="106"/>
      <c r="E877" s="132"/>
      <c r="F877" s="94"/>
      <c r="G877" s="94"/>
      <c r="H877" s="89"/>
      <c r="I877" s="94"/>
      <c r="J877" s="94"/>
      <c r="K877" s="94"/>
      <c r="L877" s="94"/>
      <c r="M877" s="94"/>
      <c r="N877" s="94"/>
      <c r="O877" s="94"/>
      <c r="P877" s="94"/>
      <c r="Q877" s="94"/>
      <c r="R877" s="94"/>
      <c r="S877" s="94"/>
      <c r="T877" s="94"/>
      <c r="U877" s="94"/>
      <c r="V877" s="94"/>
      <c r="W877" s="94"/>
      <c r="X877" s="94"/>
      <c r="Y877" s="94"/>
      <c r="Z877" s="94"/>
    </row>
    <row r="878" spans="1:26" ht="18" customHeight="1" x14ac:dyDescent="0.25">
      <c r="A878" s="89"/>
      <c r="B878" s="94"/>
      <c r="C878" s="94"/>
      <c r="D878" s="106"/>
      <c r="E878" s="132"/>
      <c r="F878" s="94"/>
      <c r="G878" s="94"/>
      <c r="H878" s="89"/>
      <c r="I878" s="94"/>
      <c r="J878" s="94"/>
      <c r="K878" s="94"/>
      <c r="L878" s="94"/>
      <c r="M878" s="94"/>
      <c r="N878" s="94"/>
      <c r="O878" s="94"/>
      <c r="P878" s="94"/>
      <c r="Q878" s="94"/>
      <c r="R878" s="94"/>
      <c r="S878" s="94"/>
      <c r="T878" s="94"/>
      <c r="U878" s="94"/>
      <c r="V878" s="94"/>
      <c r="W878" s="94"/>
      <c r="X878" s="94"/>
      <c r="Y878" s="94"/>
      <c r="Z878" s="94"/>
    </row>
    <row r="879" spans="1:26" ht="18" customHeight="1" x14ac:dyDescent="0.25">
      <c r="A879" s="89"/>
      <c r="B879" s="94"/>
      <c r="C879" s="94"/>
      <c r="D879" s="106"/>
      <c r="E879" s="132"/>
      <c r="F879" s="94"/>
      <c r="G879" s="94"/>
      <c r="H879" s="89"/>
      <c r="I879" s="94"/>
      <c r="J879" s="94"/>
      <c r="K879" s="94"/>
      <c r="L879" s="94"/>
      <c r="M879" s="94"/>
      <c r="N879" s="94"/>
      <c r="O879" s="94"/>
      <c r="P879" s="94"/>
      <c r="Q879" s="94"/>
      <c r="R879" s="94"/>
      <c r="S879" s="94"/>
      <c r="T879" s="94"/>
      <c r="U879" s="94"/>
      <c r="V879" s="94"/>
      <c r="W879" s="94"/>
      <c r="X879" s="94"/>
      <c r="Y879" s="94"/>
      <c r="Z879" s="94"/>
    </row>
    <row r="880" spans="1:26" ht="18" customHeight="1" x14ac:dyDescent="0.25">
      <c r="A880" s="89"/>
      <c r="B880" s="94"/>
      <c r="C880" s="94"/>
      <c r="D880" s="106"/>
      <c r="E880" s="132"/>
      <c r="F880" s="94"/>
      <c r="G880" s="94"/>
      <c r="H880" s="89"/>
      <c r="I880" s="94"/>
      <c r="J880" s="94"/>
      <c r="K880" s="94"/>
      <c r="L880" s="94"/>
      <c r="M880" s="94"/>
      <c r="N880" s="94"/>
      <c r="O880" s="94"/>
      <c r="P880" s="94"/>
      <c r="Q880" s="94"/>
      <c r="R880" s="94"/>
      <c r="S880" s="94"/>
      <c r="T880" s="94"/>
      <c r="U880" s="94"/>
      <c r="V880" s="94"/>
      <c r="W880" s="94"/>
      <c r="X880" s="94"/>
      <c r="Y880" s="94"/>
      <c r="Z880" s="94"/>
    </row>
    <row r="881" spans="1:26" ht="18" customHeight="1" x14ac:dyDescent="0.25">
      <c r="A881" s="89"/>
      <c r="B881" s="94"/>
      <c r="C881" s="94"/>
      <c r="D881" s="106"/>
      <c r="E881" s="132"/>
      <c r="F881" s="94"/>
      <c r="G881" s="94"/>
      <c r="H881" s="89"/>
      <c r="I881" s="94"/>
      <c r="J881" s="94"/>
      <c r="K881" s="94"/>
      <c r="L881" s="94"/>
      <c r="M881" s="94"/>
      <c r="N881" s="94"/>
      <c r="O881" s="94"/>
      <c r="P881" s="94"/>
      <c r="Q881" s="94"/>
      <c r="R881" s="94"/>
      <c r="S881" s="94"/>
      <c r="T881" s="94"/>
      <c r="U881" s="94"/>
      <c r="V881" s="94"/>
      <c r="W881" s="94"/>
      <c r="X881" s="94"/>
      <c r="Y881" s="94"/>
      <c r="Z881" s="94"/>
    </row>
    <row r="882" spans="1:26" ht="18" customHeight="1" x14ac:dyDescent="0.25">
      <c r="A882" s="89"/>
      <c r="B882" s="94"/>
      <c r="C882" s="94"/>
      <c r="D882" s="106"/>
      <c r="E882" s="132"/>
      <c r="F882" s="94"/>
      <c r="G882" s="94"/>
      <c r="H882" s="89"/>
      <c r="I882" s="94"/>
      <c r="J882" s="94"/>
      <c r="K882" s="94"/>
      <c r="L882" s="94"/>
      <c r="M882" s="94"/>
      <c r="N882" s="94"/>
      <c r="O882" s="94"/>
      <c r="P882" s="94"/>
      <c r="Q882" s="94"/>
      <c r="R882" s="94"/>
      <c r="S882" s="94"/>
      <c r="T882" s="94"/>
      <c r="U882" s="94"/>
      <c r="V882" s="94"/>
      <c r="W882" s="94"/>
      <c r="X882" s="94"/>
      <c r="Y882" s="94"/>
      <c r="Z882" s="94"/>
    </row>
    <row r="883" spans="1:26" ht="18" customHeight="1" x14ac:dyDescent="0.25">
      <c r="A883" s="89"/>
      <c r="B883" s="94"/>
      <c r="C883" s="94"/>
      <c r="D883" s="106"/>
      <c r="E883" s="132"/>
      <c r="F883" s="94"/>
      <c r="G883" s="94"/>
      <c r="H883" s="89"/>
      <c r="I883" s="94"/>
      <c r="J883" s="94"/>
      <c r="K883" s="94"/>
      <c r="L883" s="94"/>
      <c r="M883" s="94"/>
      <c r="N883" s="94"/>
      <c r="O883" s="94"/>
      <c r="P883" s="94"/>
      <c r="Q883" s="94"/>
      <c r="R883" s="94"/>
      <c r="S883" s="94"/>
      <c r="T883" s="94"/>
      <c r="U883" s="94"/>
      <c r="V883" s="94"/>
      <c r="W883" s="94"/>
      <c r="X883" s="94"/>
      <c r="Y883" s="94"/>
      <c r="Z883" s="94"/>
    </row>
    <row r="884" spans="1:26" ht="18" customHeight="1" x14ac:dyDescent="0.25">
      <c r="A884" s="89"/>
      <c r="B884" s="94"/>
      <c r="C884" s="94"/>
      <c r="D884" s="106"/>
      <c r="E884" s="132"/>
      <c r="F884" s="94"/>
      <c r="G884" s="94"/>
      <c r="H884" s="89"/>
      <c r="I884" s="94"/>
      <c r="J884" s="94"/>
      <c r="K884" s="94"/>
      <c r="L884" s="94"/>
      <c r="M884" s="94"/>
      <c r="N884" s="94"/>
      <c r="O884" s="94"/>
      <c r="P884" s="94"/>
      <c r="Q884" s="94"/>
      <c r="R884" s="94"/>
      <c r="S884" s="94"/>
      <c r="T884" s="94"/>
      <c r="U884" s="94"/>
      <c r="V884" s="94"/>
      <c r="W884" s="94"/>
      <c r="X884" s="94"/>
      <c r="Y884" s="94"/>
      <c r="Z884" s="94"/>
    </row>
    <row r="885" spans="1:26" ht="18" customHeight="1" x14ac:dyDescent="0.25">
      <c r="A885" s="89"/>
      <c r="B885" s="94"/>
      <c r="C885" s="94"/>
      <c r="D885" s="106"/>
      <c r="E885" s="132"/>
      <c r="F885" s="94"/>
      <c r="G885" s="94"/>
      <c r="H885" s="89"/>
      <c r="I885" s="94"/>
      <c r="J885" s="94"/>
      <c r="K885" s="94"/>
      <c r="L885" s="94"/>
      <c r="M885" s="94"/>
      <c r="N885" s="94"/>
      <c r="O885" s="94"/>
      <c r="P885" s="94"/>
      <c r="Q885" s="94"/>
      <c r="R885" s="94"/>
      <c r="S885" s="94"/>
      <c r="T885" s="94"/>
      <c r="U885" s="94"/>
      <c r="V885" s="94"/>
      <c r="W885" s="94"/>
      <c r="X885" s="94"/>
      <c r="Y885" s="94"/>
      <c r="Z885" s="94"/>
    </row>
    <row r="886" spans="1:26" ht="18" customHeight="1" x14ac:dyDescent="0.25">
      <c r="A886" s="89"/>
      <c r="B886" s="94"/>
      <c r="C886" s="94"/>
      <c r="D886" s="106"/>
      <c r="E886" s="132"/>
      <c r="F886" s="94"/>
      <c r="G886" s="94"/>
      <c r="H886" s="89"/>
      <c r="I886" s="94"/>
      <c r="J886" s="94"/>
      <c r="K886" s="94"/>
      <c r="L886" s="94"/>
      <c r="M886" s="94"/>
      <c r="N886" s="94"/>
      <c r="O886" s="94"/>
      <c r="P886" s="94"/>
      <c r="Q886" s="94"/>
      <c r="R886" s="94"/>
      <c r="S886" s="94"/>
      <c r="T886" s="94"/>
      <c r="U886" s="94"/>
      <c r="V886" s="94"/>
      <c r="W886" s="94"/>
      <c r="X886" s="94"/>
      <c r="Y886" s="94"/>
      <c r="Z886" s="94"/>
    </row>
    <row r="887" spans="1:26" ht="18" customHeight="1" x14ac:dyDescent="0.25">
      <c r="A887" s="89"/>
      <c r="B887" s="94"/>
      <c r="C887" s="94"/>
      <c r="D887" s="106"/>
      <c r="E887" s="132"/>
      <c r="F887" s="94"/>
      <c r="G887" s="94"/>
      <c r="H887" s="89"/>
      <c r="I887" s="94"/>
      <c r="J887" s="94"/>
      <c r="K887" s="94"/>
      <c r="L887" s="94"/>
      <c r="M887" s="94"/>
      <c r="N887" s="94"/>
      <c r="O887" s="94"/>
      <c r="P887" s="94"/>
      <c r="Q887" s="94"/>
      <c r="R887" s="94"/>
      <c r="S887" s="94"/>
      <c r="T887" s="94"/>
      <c r="U887" s="94"/>
      <c r="V887" s="94"/>
      <c r="W887" s="94"/>
      <c r="X887" s="94"/>
      <c r="Y887" s="94"/>
      <c r="Z887" s="94"/>
    </row>
    <row r="888" spans="1:26" ht="18" customHeight="1" x14ac:dyDescent="0.25">
      <c r="A888" s="89"/>
      <c r="B888" s="94"/>
      <c r="C888" s="94"/>
      <c r="D888" s="106"/>
      <c r="E888" s="132"/>
      <c r="F888" s="94"/>
      <c r="G888" s="94"/>
      <c r="H888" s="89"/>
      <c r="I888" s="94"/>
      <c r="J888" s="94"/>
      <c r="K888" s="94"/>
      <c r="L888" s="94"/>
      <c r="M888" s="94"/>
      <c r="N888" s="94"/>
      <c r="O888" s="94"/>
      <c r="P888" s="94"/>
      <c r="Q888" s="94"/>
      <c r="R888" s="94"/>
      <c r="S888" s="94"/>
      <c r="T888" s="94"/>
      <c r="U888" s="94"/>
      <c r="V888" s="94"/>
      <c r="W888" s="94"/>
      <c r="X888" s="94"/>
      <c r="Y888" s="94"/>
      <c r="Z888" s="94"/>
    </row>
    <row r="889" spans="1:26" ht="18" customHeight="1" x14ac:dyDescent="0.25">
      <c r="A889" s="89"/>
      <c r="B889" s="94"/>
      <c r="C889" s="94"/>
      <c r="D889" s="106"/>
      <c r="E889" s="132"/>
      <c r="F889" s="94"/>
      <c r="G889" s="94"/>
      <c r="H889" s="89"/>
      <c r="I889" s="94"/>
      <c r="J889" s="94"/>
      <c r="K889" s="94"/>
      <c r="L889" s="94"/>
      <c r="M889" s="94"/>
      <c r="N889" s="94"/>
      <c r="O889" s="94"/>
      <c r="P889" s="94"/>
      <c r="Q889" s="94"/>
      <c r="R889" s="94"/>
      <c r="S889" s="94"/>
      <c r="T889" s="94"/>
      <c r="U889" s="94"/>
      <c r="V889" s="94"/>
      <c r="W889" s="94"/>
      <c r="X889" s="94"/>
      <c r="Y889" s="94"/>
      <c r="Z889" s="94"/>
    </row>
    <row r="890" spans="1:26" ht="18" customHeight="1" x14ac:dyDescent="0.25">
      <c r="A890" s="89"/>
      <c r="B890" s="94"/>
      <c r="C890" s="94"/>
      <c r="D890" s="106"/>
      <c r="E890" s="132"/>
      <c r="F890" s="94"/>
      <c r="G890" s="94"/>
      <c r="H890" s="89"/>
      <c r="I890" s="94"/>
      <c r="J890" s="94"/>
      <c r="K890" s="94"/>
      <c r="L890" s="94"/>
      <c r="M890" s="94"/>
      <c r="N890" s="94"/>
      <c r="O890" s="94"/>
      <c r="P890" s="94"/>
      <c r="Q890" s="94"/>
      <c r="R890" s="94"/>
      <c r="S890" s="94"/>
      <c r="T890" s="94"/>
      <c r="U890" s="94"/>
      <c r="V890" s="94"/>
      <c r="W890" s="94"/>
      <c r="X890" s="94"/>
      <c r="Y890" s="94"/>
      <c r="Z890" s="94"/>
    </row>
    <row r="891" spans="1:26" ht="18" customHeight="1" x14ac:dyDescent="0.25">
      <c r="A891" s="89"/>
      <c r="B891" s="94"/>
      <c r="C891" s="94"/>
      <c r="D891" s="106"/>
      <c r="E891" s="132"/>
      <c r="F891" s="94"/>
      <c r="G891" s="94"/>
      <c r="H891" s="89"/>
      <c r="I891" s="94"/>
      <c r="J891" s="94"/>
      <c r="K891" s="94"/>
      <c r="L891" s="94"/>
      <c r="M891" s="94"/>
      <c r="N891" s="94"/>
      <c r="O891" s="94"/>
      <c r="P891" s="94"/>
      <c r="Q891" s="94"/>
      <c r="R891" s="94"/>
      <c r="S891" s="94"/>
      <c r="T891" s="94"/>
      <c r="U891" s="94"/>
      <c r="V891" s="94"/>
      <c r="W891" s="94"/>
      <c r="X891" s="94"/>
      <c r="Y891" s="94"/>
      <c r="Z891" s="94"/>
    </row>
    <row r="892" spans="1:26" ht="18" customHeight="1" x14ac:dyDescent="0.25">
      <c r="A892" s="89"/>
      <c r="B892" s="94"/>
      <c r="C892" s="94"/>
      <c r="D892" s="106"/>
      <c r="E892" s="132"/>
      <c r="F892" s="94"/>
      <c r="G892" s="94"/>
      <c r="H892" s="89"/>
      <c r="I892" s="94"/>
      <c r="J892" s="94"/>
      <c r="K892" s="94"/>
      <c r="L892" s="94"/>
      <c r="M892" s="94"/>
      <c r="N892" s="94"/>
      <c r="O892" s="94"/>
      <c r="P892" s="94"/>
      <c r="Q892" s="94"/>
      <c r="R892" s="94"/>
      <c r="S892" s="94"/>
      <c r="T892" s="94"/>
      <c r="U892" s="94"/>
      <c r="V892" s="94"/>
      <c r="W892" s="94"/>
      <c r="X892" s="94"/>
      <c r="Y892" s="94"/>
      <c r="Z892" s="94"/>
    </row>
    <row r="893" spans="1:26" ht="18" customHeight="1" x14ac:dyDescent="0.25">
      <c r="A893" s="89"/>
      <c r="B893" s="94"/>
      <c r="C893" s="94"/>
      <c r="D893" s="106"/>
      <c r="E893" s="132"/>
      <c r="F893" s="94"/>
      <c r="G893" s="94"/>
      <c r="H893" s="89"/>
      <c r="I893" s="94"/>
      <c r="J893" s="94"/>
      <c r="K893" s="94"/>
      <c r="L893" s="94"/>
      <c r="M893" s="94"/>
      <c r="N893" s="94"/>
      <c r="O893" s="94"/>
      <c r="P893" s="94"/>
      <c r="Q893" s="94"/>
      <c r="R893" s="94"/>
      <c r="S893" s="94"/>
      <c r="T893" s="94"/>
      <c r="U893" s="94"/>
      <c r="V893" s="94"/>
      <c r="W893" s="94"/>
      <c r="X893" s="94"/>
      <c r="Y893" s="94"/>
      <c r="Z893" s="94"/>
    </row>
    <row r="894" spans="1:26" ht="18" customHeight="1" x14ac:dyDescent="0.25">
      <c r="A894" s="89"/>
      <c r="B894" s="94"/>
      <c r="C894" s="94"/>
      <c r="D894" s="106"/>
      <c r="E894" s="132"/>
      <c r="F894" s="94"/>
      <c r="G894" s="94"/>
      <c r="H894" s="89"/>
      <c r="I894" s="94"/>
      <c r="J894" s="94"/>
      <c r="K894" s="94"/>
      <c r="L894" s="94"/>
      <c r="M894" s="94"/>
      <c r="N894" s="94"/>
      <c r="O894" s="94"/>
      <c r="P894" s="94"/>
      <c r="Q894" s="94"/>
      <c r="R894" s="94"/>
      <c r="S894" s="94"/>
      <c r="T894" s="94"/>
      <c r="U894" s="94"/>
      <c r="V894" s="94"/>
      <c r="W894" s="94"/>
      <c r="X894" s="94"/>
      <c r="Y894" s="94"/>
      <c r="Z894" s="94"/>
    </row>
    <row r="895" spans="1:26" ht="18" customHeight="1" x14ac:dyDescent="0.25">
      <c r="A895" s="89"/>
      <c r="B895" s="94"/>
      <c r="C895" s="94"/>
      <c r="D895" s="106"/>
      <c r="E895" s="132"/>
      <c r="F895" s="94"/>
      <c r="G895" s="94"/>
      <c r="H895" s="89"/>
      <c r="I895" s="94"/>
      <c r="J895" s="94"/>
      <c r="K895" s="94"/>
      <c r="L895" s="94"/>
      <c r="M895" s="94"/>
      <c r="N895" s="94"/>
      <c r="O895" s="94"/>
      <c r="P895" s="94"/>
      <c r="Q895" s="94"/>
      <c r="R895" s="94"/>
      <c r="S895" s="94"/>
      <c r="T895" s="94"/>
      <c r="U895" s="94"/>
      <c r="V895" s="94"/>
      <c r="W895" s="94"/>
      <c r="X895" s="94"/>
      <c r="Y895" s="94"/>
      <c r="Z895" s="94"/>
    </row>
    <row r="896" spans="1:26" ht="18" customHeight="1" x14ac:dyDescent="0.25">
      <c r="A896" s="89"/>
      <c r="B896" s="94"/>
      <c r="C896" s="94"/>
      <c r="D896" s="106"/>
      <c r="E896" s="132"/>
      <c r="F896" s="94"/>
      <c r="G896" s="94"/>
      <c r="H896" s="89"/>
      <c r="I896" s="94"/>
      <c r="J896" s="94"/>
      <c r="K896" s="94"/>
      <c r="L896" s="94"/>
      <c r="M896" s="94"/>
      <c r="N896" s="94"/>
      <c r="O896" s="94"/>
      <c r="P896" s="94"/>
      <c r="Q896" s="94"/>
      <c r="R896" s="94"/>
      <c r="S896" s="94"/>
      <c r="T896" s="94"/>
      <c r="U896" s="94"/>
      <c r="V896" s="94"/>
      <c r="W896" s="94"/>
      <c r="X896" s="94"/>
      <c r="Y896" s="94"/>
      <c r="Z896" s="94"/>
    </row>
    <row r="897" spans="1:26" ht="18" customHeight="1" x14ac:dyDescent="0.25">
      <c r="A897" s="89"/>
      <c r="B897" s="94"/>
      <c r="C897" s="94"/>
      <c r="D897" s="106"/>
      <c r="E897" s="132"/>
      <c r="F897" s="94"/>
      <c r="G897" s="94"/>
      <c r="H897" s="89"/>
      <c r="I897" s="94"/>
      <c r="J897" s="94"/>
      <c r="K897" s="94"/>
      <c r="L897" s="94"/>
      <c r="M897" s="94"/>
      <c r="N897" s="94"/>
      <c r="O897" s="94"/>
      <c r="P897" s="94"/>
      <c r="Q897" s="94"/>
      <c r="R897" s="94"/>
      <c r="S897" s="94"/>
      <c r="T897" s="94"/>
      <c r="U897" s="94"/>
      <c r="V897" s="94"/>
      <c r="W897" s="94"/>
      <c r="X897" s="94"/>
      <c r="Y897" s="94"/>
      <c r="Z897" s="94"/>
    </row>
    <row r="898" spans="1:26" ht="18" customHeight="1" x14ac:dyDescent="0.25">
      <c r="A898" s="89"/>
      <c r="B898" s="94"/>
      <c r="C898" s="94"/>
      <c r="D898" s="106"/>
      <c r="E898" s="132"/>
      <c r="F898" s="94"/>
      <c r="G898" s="94"/>
      <c r="H898" s="89"/>
      <c r="I898" s="94"/>
      <c r="J898" s="94"/>
      <c r="K898" s="94"/>
      <c r="L898" s="94"/>
      <c r="M898" s="94"/>
      <c r="N898" s="94"/>
      <c r="O898" s="94"/>
      <c r="P898" s="94"/>
      <c r="Q898" s="94"/>
      <c r="R898" s="94"/>
      <c r="S898" s="94"/>
      <c r="T898" s="94"/>
      <c r="U898" s="94"/>
      <c r="V898" s="94"/>
      <c r="W898" s="94"/>
      <c r="X898" s="94"/>
      <c r="Y898" s="94"/>
      <c r="Z898" s="94"/>
    </row>
    <row r="899" spans="1:26" ht="18" customHeight="1" x14ac:dyDescent="0.25">
      <c r="A899" s="89"/>
      <c r="B899" s="94"/>
      <c r="C899" s="94"/>
      <c r="D899" s="106"/>
      <c r="E899" s="132"/>
      <c r="F899" s="94"/>
      <c r="G899" s="94"/>
      <c r="H899" s="89"/>
      <c r="I899" s="94"/>
      <c r="J899" s="94"/>
      <c r="K899" s="94"/>
      <c r="L899" s="94"/>
      <c r="M899" s="94"/>
      <c r="N899" s="94"/>
      <c r="O899" s="94"/>
      <c r="P899" s="94"/>
      <c r="Q899" s="94"/>
      <c r="R899" s="94"/>
      <c r="S899" s="94"/>
      <c r="T899" s="94"/>
      <c r="U899" s="94"/>
      <c r="V899" s="94"/>
      <c r="W899" s="94"/>
      <c r="X899" s="94"/>
      <c r="Y899" s="94"/>
      <c r="Z899" s="94"/>
    </row>
    <row r="900" spans="1:26" ht="18" customHeight="1" x14ac:dyDescent="0.25">
      <c r="A900" s="89"/>
      <c r="B900" s="94"/>
      <c r="C900" s="94"/>
      <c r="D900" s="106"/>
      <c r="E900" s="132"/>
      <c r="F900" s="94"/>
      <c r="G900" s="94"/>
      <c r="H900" s="89"/>
      <c r="I900" s="94"/>
      <c r="J900" s="94"/>
      <c r="K900" s="94"/>
      <c r="L900" s="94"/>
      <c r="M900" s="94"/>
      <c r="N900" s="94"/>
      <c r="O900" s="94"/>
      <c r="P900" s="94"/>
      <c r="Q900" s="94"/>
      <c r="R900" s="94"/>
      <c r="S900" s="94"/>
      <c r="T900" s="94"/>
      <c r="U900" s="94"/>
      <c r="V900" s="94"/>
      <c r="W900" s="94"/>
      <c r="X900" s="94"/>
      <c r="Y900" s="94"/>
      <c r="Z900" s="94"/>
    </row>
    <row r="901" spans="1:26" ht="18" customHeight="1" x14ac:dyDescent="0.25">
      <c r="A901" s="89"/>
      <c r="B901" s="94"/>
      <c r="C901" s="94"/>
      <c r="D901" s="106"/>
      <c r="E901" s="132"/>
      <c r="F901" s="94"/>
      <c r="G901" s="94"/>
      <c r="H901" s="89"/>
      <c r="I901" s="94"/>
      <c r="J901" s="94"/>
      <c r="K901" s="94"/>
      <c r="L901" s="94"/>
      <c r="M901" s="94"/>
      <c r="N901" s="94"/>
      <c r="O901" s="94"/>
      <c r="P901" s="94"/>
      <c r="Q901" s="94"/>
      <c r="R901" s="94"/>
      <c r="S901" s="94"/>
      <c r="T901" s="94"/>
      <c r="U901" s="94"/>
      <c r="V901" s="94"/>
      <c r="W901" s="94"/>
      <c r="X901" s="94"/>
      <c r="Y901" s="94"/>
      <c r="Z901" s="94"/>
    </row>
    <row r="902" spans="1:26" ht="18" customHeight="1" x14ac:dyDescent="0.25">
      <c r="A902" s="89"/>
      <c r="B902" s="94"/>
      <c r="C902" s="94"/>
      <c r="D902" s="106"/>
      <c r="E902" s="132"/>
      <c r="F902" s="94"/>
      <c r="G902" s="94"/>
      <c r="H902" s="89"/>
      <c r="I902" s="94"/>
      <c r="J902" s="94"/>
      <c r="K902" s="94"/>
      <c r="L902" s="94"/>
      <c r="M902" s="94"/>
      <c r="N902" s="94"/>
      <c r="O902" s="94"/>
      <c r="P902" s="94"/>
      <c r="Q902" s="94"/>
      <c r="R902" s="94"/>
      <c r="S902" s="94"/>
      <c r="T902" s="94"/>
      <c r="U902" s="94"/>
      <c r="V902" s="94"/>
      <c r="W902" s="94"/>
      <c r="X902" s="94"/>
      <c r="Y902" s="94"/>
      <c r="Z902" s="94"/>
    </row>
    <row r="903" spans="1:26" ht="18" customHeight="1" x14ac:dyDescent="0.25">
      <c r="A903" s="89"/>
      <c r="B903" s="94"/>
      <c r="C903" s="94"/>
      <c r="D903" s="106"/>
      <c r="E903" s="132"/>
      <c r="F903" s="94"/>
      <c r="G903" s="94"/>
      <c r="H903" s="89"/>
      <c r="I903" s="94"/>
      <c r="J903" s="94"/>
      <c r="K903" s="94"/>
      <c r="L903" s="94"/>
      <c r="M903" s="94"/>
      <c r="N903" s="94"/>
      <c r="O903" s="94"/>
      <c r="P903" s="94"/>
      <c r="Q903" s="94"/>
      <c r="R903" s="94"/>
      <c r="S903" s="94"/>
      <c r="T903" s="94"/>
      <c r="U903" s="94"/>
      <c r="V903" s="94"/>
      <c r="W903" s="94"/>
      <c r="X903" s="94"/>
      <c r="Y903" s="94"/>
      <c r="Z903" s="94"/>
    </row>
    <row r="904" spans="1:26" ht="18" customHeight="1" x14ac:dyDescent="0.25">
      <c r="A904" s="89"/>
      <c r="B904" s="94"/>
      <c r="C904" s="94"/>
      <c r="D904" s="106"/>
      <c r="E904" s="132"/>
      <c r="F904" s="94"/>
      <c r="G904" s="94"/>
      <c r="H904" s="89"/>
      <c r="I904" s="94"/>
      <c r="J904" s="94"/>
      <c r="K904" s="94"/>
      <c r="L904" s="94"/>
      <c r="M904" s="94"/>
      <c r="N904" s="94"/>
      <c r="O904" s="94"/>
      <c r="P904" s="94"/>
      <c r="Q904" s="94"/>
      <c r="R904" s="94"/>
      <c r="S904" s="94"/>
      <c r="T904" s="94"/>
      <c r="U904" s="94"/>
      <c r="V904" s="94"/>
      <c r="W904" s="94"/>
      <c r="X904" s="94"/>
      <c r="Y904" s="94"/>
      <c r="Z904" s="94"/>
    </row>
    <row r="905" spans="1:26" ht="18" customHeight="1" x14ac:dyDescent="0.25">
      <c r="A905" s="89"/>
      <c r="B905" s="94"/>
      <c r="C905" s="94"/>
      <c r="D905" s="106"/>
      <c r="E905" s="132"/>
      <c r="F905" s="94"/>
      <c r="G905" s="94"/>
      <c r="H905" s="89"/>
      <c r="I905" s="94"/>
      <c r="J905" s="94"/>
      <c r="K905" s="94"/>
      <c r="L905" s="94"/>
      <c r="M905" s="94"/>
      <c r="N905" s="94"/>
      <c r="O905" s="94"/>
      <c r="P905" s="94"/>
      <c r="Q905" s="94"/>
      <c r="R905" s="94"/>
      <c r="S905" s="94"/>
      <c r="T905" s="94"/>
      <c r="U905" s="94"/>
      <c r="V905" s="94"/>
      <c r="W905" s="94"/>
      <c r="X905" s="94"/>
      <c r="Y905" s="94"/>
      <c r="Z905" s="94"/>
    </row>
    <row r="906" spans="1:26" ht="18" customHeight="1" x14ac:dyDescent="0.25">
      <c r="A906" s="89"/>
      <c r="B906" s="94"/>
      <c r="C906" s="94"/>
      <c r="D906" s="106"/>
      <c r="E906" s="132"/>
      <c r="F906" s="94"/>
      <c r="G906" s="94"/>
      <c r="H906" s="89"/>
      <c r="I906" s="94"/>
      <c r="J906" s="94"/>
      <c r="K906" s="94"/>
      <c r="L906" s="94"/>
      <c r="M906" s="94"/>
      <c r="N906" s="94"/>
      <c r="O906" s="94"/>
      <c r="P906" s="94"/>
      <c r="Q906" s="94"/>
      <c r="R906" s="94"/>
      <c r="S906" s="94"/>
      <c r="T906" s="94"/>
      <c r="U906" s="94"/>
      <c r="V906" s="94"/>
      <c r="W906" s="94"/>
      <c r="X906" s="94"/>
      <c r="Y906" s="94"/>
      <c r="Z906" s="94"/>
    </row>
    <row r="907" spans="1:26" ht="18" customHeight="1" x14ac:dyDescent="0.25">
      <c r="A907" s="89"/>
      <c r="B907" s="94"/>
      <c r="C907" s="94"/>
      <c r="D907" s="106"/>
      <c r="E907" s="132"/>
      <c r="F907" s="94"/>
      <c r="G907" s="94"/>
      <c r="H907" s="89"/>
      <c r="I907" s="94"/>
      <c r="J907" s="94"/>
      <c r="K907" s="94"/>
      <c r="L907" s="94"/>
      <c r="M907" s="94"/>
      <c r="N907" s="94"/>
      <c r="O907" s="94"/>
      <c r="P907" s="94"/>
      <c r="Q907" s="94"/>
      <c r="R907" s="94"/>
      <c r="S907" s="94"/>
      <c r="T907" s="94"/>
      <c r="U907" s="94"/>
      <c r="V907" s="94"/>
      <c r="W907" s="94"/>
      <c r="X907" s="94"/>
      <c r="Y907" s="94"/>
      <c r="Z907" s="94"/>
    </row>
    <row r="908" spans="1:26" ht="18" customHeight="1" x14ac:dyDescent="0.25">
      <c r="A908" s="89"/>
      <c r="B908" s="94"/>
      <c r="C908" s="94"/>
      <c r="D908" s="106"/>
      <c r="E908" s="132"/>
      <c r="F908" s="94"/>
      <c r="G908" s="94"/>
      <c r="H908" s="89"/>
      <c r="I908" s="94"/>
      <c r="J908" s="94"/>
      <c r="K908" s="94"/>
      <c r="L908" s="94"/>
      <c r="M908" s="94"/>
      <c r="N908" s="94"/>
      <c r="O908" s="94"/>
      <c r="P908" s="94"/>
      <c r="Q908" s="94"/>
      <c r="R908" s="94"/>
      <c r="S908" s="94"/>
      <c r="T908" s="94"/>
      <c r="U908" s="94"/>
      <c r="V908" s="94"/>
      <c r="W908" s="94"/>
      <c r="X908" s="94"/>
      <c r="Y908" s="94"/>
      <c r="Z908" s="94"/>
    </row>
    <row r="909" spans="1:26" ht="18" customHeight="1" x14ac:dyDescent="0.25">
      <c r="A909" s="89"/>
      <c r="B909" s="94"/>
      <c r="C909" s="94"/>
      <c r="D909" s="106"/>
      <c r="E909" s="132"/>
      <c r="F909" s="94"/>
      <c r="G909" s="94"/>
      <c r="H909" s="89"/>
      <c r="I909" s="94"/>
      <c r="J909" s="94"/>
      <c r="K909" s="94"/>
      <c r="L909" s="94"/>
      <c r="M909" s="94"/>
      <c r="N909" s="94"/>
      <c r="O909" s="94"/>
      <c r="P909" s="94"/>
      <c r="Q909" s="94"/>
      <c r="R909" s="94"/>
      <c r="S909" s="94"/>
      <c r="T909" s="94"/>
      <c r="U909" s="94"/>
      <c r="V909" s="94"/>
      <c r="W909" s="94"/>
      <c r="X909" s="94"/>
      <c r="Y909" s="94"/>
      <c r="Z909" s="94"/>
    </row>
    <row r="910" spans="1:26" ht="18" customHeight="1" x14ac:dyDescent="0.25">
      <c r="A910" s="89"/>
      <c r="B910" s="94"/>
      <c r="C910" s="94"/>
      <c r="D910" s="106"/>
      <c r="E910" s="132"/>
      <c r="F910" s="94"/>
      <c r="G910" s="94"/>
      <c r="H910" s="89"/>
      <c r="I910" s="94"/>
      <c r="J910" s="94"/>
      <c r="K910" s="94"/>
      <c r="L910" s="94"/>
      <c r="M910" s="94"/>
      <c r="N910" s="94"/>
      <c r="O910" s="94"/>
      <c r="P910" s="94"/>
      <c r="Q910" s="94"/>
      <c r="R910" s="94"/>
      <c r="S910" s="94"/>
      <c r="T910" s="94"/>
      <c r="U910" s="94"/>
      <c r="V910" s="94"/>
      <c r="W910" s="94"/>
      <c r="X910" s="94"/>
      <c r="Y910" s="94"/>
      <c r="Z910" s="94"/>
    </row>
    <row r="911" spans="1:26" ht="18" customHeight="1" x14ac:dyDescent="0.25">
      <c r="A911" s="89"/>
      <c r="B911" s="94"/>
      <c r="C911" s="94"/>
      <c r="D911" s="106"/>
      <c r="E911" s="132"/>
      <c r="F911" s="94"/>
      <c r="G911" s="94"/>
      <c r="H911" s="89"/>
      <c r="I911" s="94"/>
      <c r="J911" s="94"/>
      <c r="K911" s="94"/>
      <c r="L911" s="94"/>
      <c r="M911" s="94"/>
      <c r="N911" s="94"/>
      <c r="O911" s="94"/>
      <c r="P911" s="94"/>
      <c r="Q911" s="94"/>
      <c r="R911" s="94"/>
      <c r="S911" s="94"/>
      <c r="T911" s="94"/>
      <c r="U911" s="94"/>
      <c r="V911" s="94"/>
      <c r="W911" s="94"/>
      <c r="X911" s="94"/>
      <c r="Y911" s="94"/>
      <c r="Z911" s="94"/>
    </row>
    <row r="912" spans="1:26" ht="18" customHeight="1" x14ac:dyDescent="0.25">
      <c r="A912" s="89"/>
      <c r="B912" s="94"/>
      <c r="C912" s="94"/>
      <c r="D912" s="106"/>
      <c r="E912" s="132"/>
      <c r="F912" s="94"/>
      <c r="G912" s="94"/>
      <c r="H912" s="89"/>
      <c r="I912" s="94"/>
      <c r="J912" s="94"/>
      <c r="K912" s="94"/>
      <c r="L912" s="94"/>
      <c r="M912" s="94"/>
      <c r="N912" s="94"/>
      <c r="O912" s="94"/>
      <c r="P912" s="94"/>
      <c r="Q912" s="94"/>
      <c r="R912" s="94"/>
      <c r="S912" s="94"/>
      <c r="T912" s="94"/>
      <c r="U912" s="94"/>
      <c r="V912" s="94"/>
      <c r="W912" s="94"/>
      <c r="X912" s="94"/>
      <c r="Y912" s="94"/>
      <c r="Z912" s="94"/>
    </row>
    <row r="913" spans="1:26" ht="18" customHeight="1" x14ac:dyDescent="0.25">
      <c r="A913" s="89"/>
      <c r="B913" s="94"/>
      <c r="C913" s="94"/>
      <c r="D913" s="106"/>
      <c r="E913" s="132"/>
      <c r="F913" s="94"/>
      <c r="G913" s="94"/>
      <c r="H913" s="89"/>
      <c r="I913" s="94"/>
      <c r="J913" s="94"/>
      <c r="K913" s="94"/>
      <c r="L913" s="94"/>
      <c r="M913" s="94"/>
      <c r="N913" s="94"/>
      <c r="O913" s="94"/>
      <c r="P913" s="94"/>
      <c r="Q913" s="94"/>
      <c r="R913" s="94"/>
      <c r="S913" s="94"/>
      <c r="T913" s="94"/>
      <c r="U913" s="94"/>
      <c r="V913" s="94"/>
      <c r="W913" s="94"/>
      <c r="X913" s="94"/>
      <c r="Y913" s="94"/>
      <c r="Z913" s="94"/>
    </row>
    <row r="914" spans="1:26" ht="18" customHeight="1" x14ac:dyDescent="0.25">
      <c r="A914" s="89"/>
      <c r="B914" s="94"/>
      <c r="C914" s="94"/>
      <c r="D914" s="106"/>
      <c r="E914" s="132"/>
      <c r="F914" s="94"/>
      <c r="G914" s="94"/>
      <c r="H914" s="89"/>
      <c r="I914" s="94"/>
      <c r="J914" s="94"/>
      <c r="K914" s="94"/>
      <c r="L914" s="94"/>
      <c r="M914" s="94"/>
      <c r="N914" s="94"/>
      <c r="O914" s="94"/>
      <c r="P914" s="94"/>
      <c r="Q914" s="94"/>
      <c r="R914" s="94"/>
      <c r="S914" s="94"/>
      <c r="T914" s="94"/>
      <c r="U914" s="94"/>
      <c r="V914" s="94"/>
      <c r="W914" s="94"/>
      <c r="X914" s="94"/>
      <c r="Y914" s="94"/>
      <c r="Z914" s="94"/>
    </row>
    <row r="915" spans="1:26" ht="18" customHeight="1" x14ac:dyDescent="0.25">
      <c r="A915" s="89"/>
      <c r="B915" s="94"/>
      <c r="C915" s="94"/>
      <c r="D915" s="106"/>
      <c r="E915" s="132"/>
      <c r="F915" s="94"/>
      <c r="G915" s="94"/>
      <c r="H915" s="89"/>
      <c r="I915" s="94"/>
      <c r="J915" s="94"/>
      <c r="K915" s="94"/>
      <c r="L915" s="94"/>
      <c r="M915" s="94"/>
      <c r="N915" s="94"/>
      <c r="O915" s="94"/>
      <c r="P915" s="94"/>
      <c r="Q915" s="94"/>
      <c r="R915" s="94"/>
      <c r="S915" s="94"/>
      <c r="T915" s="94"/>
      <c r="U915" s="94"/>
      <c r="V915" s="94"/>
      <c r="W915" s="94"/>
      <c r="X915" s="94"/>
      <c r="Y915" s="94"/>
      <c r="Z915" s="94"/>
    </row>
    <row r="916" spans="1:26" ht="18" customHeight="1" x14ac:dyDescent="0.25">
      <c r="A916" s="89"/>
      <c r="B916" s="94"/>
      <c r="C916" s="94"/>
      <c r="D916" s="106"/>
      <c r="E916" s="132"/>
      <c r="F916" s="94"/>
      <c r="G916" s="94"/>
      <c r="H916" s="89"/>
      <c r="I916" s="94"/>
      <c r="J916" s="94"/>
      <c r="K916" s="94"/>
      <c r="L916" s="94"/>
      <c r="M916" s="94"/>
      <c r="N916" s="94"/>
      <c r="O916" s="94"/>
      <c r="P916" s="94"/>
      <c r="Q916" s="94"/>
      <c r="R916" s="94"/>
      <c r="S916" s="94"/>
      <c r="T916" s="94"/>
      <c r="U916" s="94"/>
      <c r="V916" s="94"/>
      <c r="W916" s="94"/>
      <c r="X916" s="94"/>
      <c r="Y916" s="94"/>
      <c r="Z916" s="94"/>
    </row>
    <row r="917" spans="1:26" ht="18" customHeight="1" x14ac:dyDescent="0.25">
      <c r="A917" s="89"/>
      <c r="B917" s="94"/>
      <c r="C917" s="94"/>
      <c r="D917" s="106"/>
      <c r="E917" s="132"/>
      <c r="F917" s="94"/>
      <c r="G917" s="94"/>
      <c r="H917" s="89"/>
      <c r="I917" s="94"/>
      <c r="J917" s="94"/>
      <c r="K917" s="94"/>
      <c r="L917" s="94"/>
      <c r="M917" s="94"/>
      <c r="N917" s="94"/>
      <c r="O917" s="94"/>
      <c r="P917" s="94"/>
      <c r="Q917" s="94"/>
      <c r="R917" s="94"/>
      <c r="S917" s="94"/>
      <c r="T917" s="94"/>
      <c r="U917" s="94"/>
      <c r="V917" s="94"/>
      <c r="W917" s="94"/>
      <c r="X917" s="94"/>
      <c r="Y917" s="94"/>
      <c r="Z917" s="94"/>
    </row>
    <row r="918" spans="1:26" ht="18" customHeight="1" x14ac:dyDescent="0.25">
      <c r="A918" s="89"/>
      <c r="B918" s="94"/>
      <c r="C918" s="94"/>
      <c r="D918" s="106"/>
      <c r="E918" s="132"/>
      <c r="F918" s="94"/>
      <c r="G918" s="94"/>
      <c r="H918" s="89"/>
      <c r="I918" s="94"/>
      <c r="J918" s="94"/>
      <c r="K918" s="94"/>
      <c r="L918" s="94"/>
      <c r="M918" s="94"/>
      <c r="N918" s="94"/>
      <c r="O918" s="94"/>
      <c r="P918" s="94"/>
      <c r="Q918" s="94"/>
      <c r="R918" s="94"/>
      <c r="S918" s="94"/>
      <c r="T918" s="94"/>
      <c r="U918" s="94"/>
      <c r="V918" s="94"/>
      <c r="W918" s="94"/>
      <c r="X918" s="94"/>
      <c r="Y918" s="94"/>
      <c r="Z918" s="94"/>
    </row>
    <row r="919" spans="1:26" ht="18" customHeight="1" x14ac:dyDescent="0.25">
      <c r="A919" s="89"/>
      <c r="B919" s="94"/>
      <c r="C919" s="94"/>
      <c r="D919" s="106"/>
      <c r="E919" s="132"/>
      <c r="F919" s="94"/>
      <c r="G919" s="94"/>
      <c r="H919" s="89"/>
      <c r="I919" s="94"/>
      <c r="J919" s="94"/>
      <c r="K919" s="94"/>
      <c r="L919" s="94"/>
      <c r="M919" s="94"/>
      <c r="N919" s="94"/>
      <c r="O919" s="94"/>
      <c r="P919" s="94"/>
      <c r="Q919" s="94"/>
      <c r="R919" s="94"/>
      <c r="S919" s="94"/>
      <c r="T919" s="94"/>
      <c r="U919" s="94"/>
      <c r="V919" s="94"/>
      <c r="W919" s="94"/>
      <c r="X919" s="94"/>
      <c r="Y919" s="94"/>
      <c r="Z919" s="94"/>
    </row>
    <row r="920" spans="1:26" ht="18" customHeight="1" x14ac:dyDescent="0.25">
      <c r="A920" s="89"/>
      <c r="B920" s="94"/>
      <c r="C920" s="94"/>
      <c r="D920" s="106"/>
      <c r="E920" s="132"/>
      <c r="F920" s="94"/>
      <c r="G920" s="94"/>
      <c r="H920" s="89"/>
      <c r="I920" s="94"/>
      <c r="J920" s="94"/>
      <c r="K920" s="94"/>
      <c r="L920" s="94"/>
      <c r="M920" s="94"/>
      <c r="N920" s="94"/>
      <c r="O920" s="94"/>
      <c r="P920" s="94"/>
      <c r="Q920" s="94"/>
      <c r="R920" s="94"/>
      <c r="S920" s="94"/>
      <c r="T920" s="94"/>
      <c r="U920" s="94"/>
      <c r="V920" s="94"/>
      <c r="W920" s="94"/>
      <c r="X920" s="94"/>
      <c r="Y920" s="94"/>
      <c r="Z920" s="94"/>
    </row>
    <row r="921" spans="1:26" ht="18" customHeight="1" x14ac:dyDescent="0.25">
      <c r="A921" s="89"/>
      <c r="B921" s="94"/>
      <c r="C921" s="94"/>
      <c r="D921" s="106"/>
      <c r="E921" s="132"/>
      <c r="F921" s="94"/>
      <c r="G921" s="94"/>
      <c r="H921" s="89"/>
      <c r="I921" s="94"/>
      <c r="J921" s="94"/>
      <c r="K921" s="94"/>
      <c r="L921" s="94"/>
      <c r="M921" s="94"/>
      <c r="N921" s="94"/>
      <c r="O921" s="94"/>
      <c r="P921" s="94"/>
      <c r="Q921" s="94"/>
      <c r="R921" s="94"/>
      <c r="S921" s="94"/>
      <c r="T921" s="94"/>
      <c r="U921" s="94"/>
      <c r="V921" s="94"/>
      <c r="W921" s="94"/>
      <c r="X921" s="94"/>
      <c r="Y921" s="94"/>
      <c r="Z921" s="94"/>
    </row>
    <row r="922" spans="1:26" ht="18" customHeight="1" x14ac:dyDescent="0.25">
      <c r="A922" s="89"/>
      <c r="B922" s="94"/>
      <c r="C922" s="94"/>
      <c r="D922" s="106"/>
      <c r="E922" s="132"/>
      <c r="F922" s="94"/>
      <c r="G922" s="94"/>
      <c r="H922" s="89"/>
      <c r="I922" s="94"/>
      <c r="J922" s="94"/>
      <c r="K922" s="94"/>
      <c r="L922" s="94"/>
      <c r="M922" s="94"/>
      <c r="N922" s="94"/>
      <c r="O922" s="94"/>
      <c r="P922" s="94"/>
      <c r="Q922" s="94"/>
      <c r="R922" s="94"/>
      <c r="S922" s="94"/>
      <c r="T922" s="94"/>
      <c r="U922" s="94"/>
      <c r="V922" s="94"/>
      <c r="W922" s="94"/>
      <c r="X922" s="94"/>
      <c r="Y922" s="94"/>
      <c r="Z922" s="94"/>
    </row>
    <row r="923" spans="1:26" ht="18" customHeight="1" x14ac:dyDescent="0.25">
      <c r="A923" s="89"/>
      <c r="B923" s="94"/>
      <c r="C923" s="94"/>
      <c r="D923" s="106"/>
      <c r="E923" s="132"/>
      <c r="F923" s="94"/>
      <c r="G923" s="94"/>
      <c r="H923" s="89"/>
      <c r="I923" s="94"/>
      <c r="J923" s="94"/>
      <c r="K923" s="94"/>
      <c r="L923" s="94"/>
      <c r="M923" s="94"/>
      <c r="N923" s="94"/>
      <c r="O923" s="94"/>
      <c r="P923" s="94"/>
      <c r="Q923" s="94"/>
      <c r="R923" s="94"/>
      <c r="S923" s="94"/>
      <c r="T923" s="94"/>
      <c r="U923" s="94"/>
      <c r="V923" s="94"/>
      <c r="W923" s="94"/>
      <c r="X923" s="94"/>
      <c r="Y923" s="94"/>
      <c r="Z923" s="94"/>
    </row>
    <row r="924" spans="1:26" ht="18" customHeight="1" x14ac:dyDescent="0.25">
      <c r="A924" s="89"/>
      <c r="B924" s="94"/>
      <c r="C924" s="94"/>
      <c r="D924" s="106"/>
      <c r="E924" s="132"/>
      <c r="F924" s="94"/>
      <c r="G924" s="94"/>
      <c r="H924" s="89"/>
      <c r="I924" s="94"/>
      <c r="J924" s="94"/>
      <c r="K924" s="94"/>
      <c r="L924" s="94"/>
      <c r="M924" s="94"/>
      <c r="N924" s="94"/>
      <c r="O924" s="94"/>
      <c r="P924" s="94"/>
      <c r="Q924" s="94"/>
      <c r="R924" s="94"/>
      <c r="S924" s="94"/>
      <c r="T924" s="94"/>
      <c r="U924" s="94"/>
      <c r="V924" s="94"/>
      <c r="W924" s="94"/>
      <c r="X924" s="94"/>
      <c r="Y924" s="94"/>
      <c r="Z924" s="94"/>
    </row>
    <row r="925" spans="1:26" ht="18" customHeight="1" x14ac:dyDescent="0.25">
      <c r="A925" s="89"/>
      <c r="B925" s="94"/>
      <c r="C925" s="94"/>
      <c r="D925" s="106"/>
      <c r="E925" s="132"/>
      <c r="F925" s="94"/>
      <c r="G925" s="94"/>
      <c r="H925" s="89"/>
      <c r="I925" s="94"/>
      <c r="J925" s="94"/>
      <c r="K925" s="94"/>
      <c r="L925" s="94"/>
      <c r="M925" s="94"/>
      <c r="N925" s="94"/>
      <c r="O925" s="94"/>
      <c r="P925" s="94"/>
      <c r="Q925" s="94"/>
      <c r="R925" s="94"/>
      <c r="S925" s="94"/>
      <c r="T925" s="94"/>
      <c r="U925" s="94"/>
      <c r="V925" s="94"/>
      <c r="W925" s="94"/>
      <c r="X925" s="94"/>
      <c r="Y925" s="94"/>
      <c r="Z925" s="94"/>
    </row>
    <row r="926" spans="1:26" ht="18" customHeight="1" x14ac:dyDescent="0.25">
      <c r="A926" s="89"/>
      <c r="B926" s="94"/>
      <c r="C926" s="94"/>
      <c r="D926" s="106"/>
      <c r="E926" s="132"/>
      <c r="F926" s="94"/>
      <c r="G926" s="94"/>
      <c r="H926" s="89"/>
      <c r="I926" s="94"/>
      <c r="J926" s="94"/>
      <c r="K926" s="94"/>
      <c r="L926" s="94"/>
      <c r="M926" s="94"/>
      <c r="N926" s="94"/>
      <c r="O926" s="94"/>
      <c r="P926" s="94"/>
      <c r="Q926" s="94"/>
      <c r="R926" s="94"/>
      <c r="S926" s="94"/>
      <c r="T926" s="94"/>
      <c r="U926" s="94"/>
      <c r="V926" s="94"/>
      <c r="W926" s="94"/>
      <c r="X926" s="94"/>
      <c r="Y926" s="94"/>
      <c r="Z926" s="94"/>
    </row>
    <row r="927" spans="1:26" ht="18" customHeight="1" x14ac:dyDescent="0.25">
      <c r="A927" s="89"/>
      <c r="B927" s="94"/>
      <c r="C927" s="94"/>
      <c r="D927" s="106"/>
      <c r="E927" s="132"/>
      <c r="F927" s="94"/>
      <c r="G927" s="94"/>
      <c r="H927" s="89"/>
      <c r="I927" s="94"/>
      <c r="J927" s="94"/>
      <c r="K927" s="94"/>
      <c r="L927" s="94"/>
      <c r="M927" s="94"/>
      <c r="N927" s="94"/>
      <c r="O927" s="94"/>
      <c r="P927" s="94"/>
      <c r="Q927" s="94"/>
      <c r="R927" s="94"/>
      <c r="S927" s="94"/>
      <c r="T927" s="94"/>
      <c r="U927" s="94"/>
      <c r="V927" s="94"/>
      <c r="W927" s="94"/>
      <c r="X927" s="94"/>
      <c r="Y927" s="94"/>
      <c r="Z927" s="94"/>
    </row>
    <row r="928" spans="1:26" ht="18" customHeight="1" x14ac:dyDescent="0.25">
      <c r="A928" s="89"/>
      <c r="B928" s="94"/>
      <c r="C928" s="94"/>
      <c r="D928" s="106"/>
      <c r="E928" s="132"/>
      <c r="F928" s="94"/>
      <c r="G928" s="94"/>
      <c r="H928" s="89"/>
      <c r="I928" s="94"/>
      <c r="J928" s="94"/>
      <c r="K928" s="94"/>
      <c r="L928" s="94"/>
      <c r="M928" s="94"/>
      <c r="N928" s="94"/>
      <c r="O928" s="94"/>
      <c r="P928" s="94"/>
      <c r="Q928" s="94"/>
      <c r="R928" s="94"/>
      <c r="S928" s="94"/>
      <c r="T928" s="94"/>
      <c r="U928" s="94"/>
      <c r="V928" s="94"/>
      <c r="W928" s="94"/>
      <c r="X928" s="94"/>
      <c r="Y928" s="94"/>
      <c r="Z928" s="94"/>
    </row>
    <row r="929" spans="1:26" ht="18" customHeight="1" x14ac:dyDescent="0.25">
      <c r="A929" s="89"/>
      <c r="B929" s="94"/>
      <c r="C929" s="94"/>
      <c r="D929" s="106"/>
      <c r="E929" s="132"/>
      <c r="F929" s="94"/>
      <c r="G929" s="94"/>
      <c r="H929" s="89"/>
      <c r="I929" s="94"/>
      <c r="J929" s="94"/>
      <c r="K929" s="94"/>
      <c r="L929" s="94"/>
      <c r="M929" s="94"/>
      <c r="N929" s="94"/>
      <c r="O929" s="94"/>
      <c r="P929" s="94"/>
      <c r="Q929" s="94"/>
      <c r="R929" s="94"/>
      <c r="S929" s="94"/>
      <c r="T929" s="94"/>
      <c r="U929" s="94"/>
      <c r="V929" s="94"/>
      <c r="W929" s="94"/>
      <c r="X929" s="94"/>
      <c r="Y929" s="94"/>
      <c r="Z929" s="94"/>
    </row>
    <row r="930" spans="1:26" ht="18" customHeight="1" x14ac:dyDescent="0.25">
      <c r="A930" s="89"/>
      <c r="B930" s="94"/>
      <c r="C930" s="94"/>
      <c r="D930" s="106"/>
      <c r="E930" s="132"/>
      <c r="F930" s="94"/>
      <c r="G930" s="94"/>
      <c r="H930" s="89"/>
      <c r="I930" s="94"/>
      <c r="J930" s="94"/>
      <c r="K930" s="94"/>
      <c r="L930" s="94"/>
      <c r="M930" s="94"/>
      <c r="N930" s="94"/>
      <c r="O930" s="94"/>
      <c r="P930" s="94"/>
      <c r="Q930" s="94"/>
      <c r="R930" s="94"/>
      <c r="S930" s="94"/>
      <c r="T930" s="94"/>
      <c r="U930" s="94"/>
      <c r="V930" s="94"/>
      <c r="W930" s="94"/>
      <c r="X930" s="94"/>
      <c r="Y930" s="94"/>
      <c r="Z930" s="94"/>
    </row>
    <row r="931" spans="1:26" ht="18" customHeight="1" x14ac:dyDescent="0.25">
      <c r="A931" s="89"/>
      <c r="B931" s="94"/>
      <c r="C931" s="94"/>
      <c r="D931" s="106"/>
      <c r="E931" s="132"/>
      <c r="F931" s="94"/>
      <c r="G931" s="94"/>
      <c r="H931" s="89"/>
      <c r="I931" s="94"/>
      <c r="J931" s="94"/>
      <c r="K931" s="94"/>
      <c r="L931" s="94"/>
      <c r="M931" s="94"/>
      <c r="N931" s="94"/>
      <c r="O931" s="94"/>
      <c r="P931" s="94"/>
      <c r="Q931" s="94"/>
      <c r="R931" s="94"/>
      <c r="S931" s="94"/>
      <c r="T931" s="94"/>
      <c r="U931" s="94"/>
      <c r="V931" s="94"/>
      <c r="W931" s="94"/>
      <c r="X931" s="94"/>
      <c r="Y931" s="94"/>
      <c r="Z931" s="94"/>
    </row>
    <row r="932" spans="1:26" ht="18" customHeight="1" x14ac:dyDescent="0.25">
      <c r="A932" s="89"/>
      <c r="B932" s="94"/>
      <c r="C932" s="94"/>
      <c r="D932" s="106"/>
      <c r="E932" s="132"/>
      <c r="F932" s="94"/>
      <c r="G932" s="94"/>
      <c r="H932" s="89"/>
      <c r="I932" s="94"/>
      <c r="J932" s="94"/>
      <c r="K932" s="94"/>
      <c r="L932" s="94"/>
      <c r="M932" s="94"/>
      <c r="N932" s="94"/>
      <c r="O932" s="94"/>
      <c r="P932" s="94"/>
      <c r="Q932" s="94"/>
      <c r="R932" s="94"/>
      <c r="S932" s="94"/>
      <c r="T932" s="94"/>
      <c r="U932" s="94"/>
      <c r="V932" s="94"/>
      <c r="W932" s="94"/>
      <c r="X932" s="94"/>
      <c r="Y932" s="94"/>
      <c r="Z932" s="94"/>
    </row>
    <row r="933" spans="1:26" ht="18" customHeight="1" x14ac:dyDescent="0.25">
      <c r="A933" s="89"/>
      <c r="B933" s="94"/>
      <c r="C933" s="94"/>
      <c r="D933" s="106"/>
      <c r="E933" s="132"/>
      <c r="F933" s="94"/>
      <c r="G933" s="94"/>
      <c r="H933" s="89"/>
      <c r="I933" s="94"/>
      <c r="J933" s="94"/>
      <c r="K933" s="94"/>
      <c r="L933" s="94"/>
      <c r="M933" s="94"/>
      <c r="N933" s="94"/>
      <c r="O933" s="94"/>
      <c r="P933" s="94"/>
      <c r="Q933" s="94"/>
      <c r="R933" s="94"/>
      <c r="S933" s="94"/>
      <c r="T933" s="94"/>
      <c r="U933" s="94"/>
      <c r="V933" s="94"/>
      <c r="W933" s="94"/>
      <c r="X933" s="94"/>
      <c r="Y933" s="94"/>
      <c r="Z933" s="94"/>
    </row>
    <row r="934" spans="1:26" ht="18" customHeight="1" x14ac:dyDescent="0.25">
      <c r="A934" s="89"/>
      <c r="B934" s="94"/>
      <c r="C934" s="94"/>
      <c r="D934" s="106"/>
      <c r="E934" s="132"/>
      <c r="F934" s="94"/>
      <c r="G934" s="94"/>
      <c r="H934" s="89"/>
      <c r="I934" s="94"/>
      <c r="J934" s="94"/>
      <c r="K934" s="94"/>
      <c r="L934" s="94"/>
      <c r="M934" s="94"/>
      <c r="N934" s="94"/>
      <c r="O934" s="94"/>
      <c r="P934" s="94"/>
      <c r="Q934" s="94"/>
      <c r="R934" s="94"/>
      <c r="S934" s="94"/>
      <c r="T934" s="94"/>
      <c r="U934" s="94"/>
      <c r="V934" s="94"/>
      <c r="W934" s="94"/>
      <c r="X934" s="94"/>
      <c r="Y934" s="94"/>
      <c r="Z934" s="94"/>
    </row>
    <row r="935" spans="1:26" ht="18" customHeight="1" x14ac:dyDescent="0.25">
      <c r="A935" s="89"/>
      <c r="B935" s="94"/>
      <c r="C935" s="94"/>
      <c r="D935" s="106"/>
      <c r="E935" s="132"/>
      <c r="F935" s="94"/>
      <c r="G935" s="94"/>
      <c r="H935" s="89"/>
      <c r="I935" s="94"/>
      <c r="J935" s="94"/>
      <c r="K935" s="94"/>
      <c r="L935" s="94"/>
      <c r="M935" s="94"/>
      <c r="N935" s="94"/>
      <c r="O935" s="94"/>
      <c r="P935" s="94"/>
      <c r="Q935" s="94"/>
      <c r="R935" s="94"/>
      <c r="S935" s="94"/>
      <c r="T935" s="94"/>
      <c r="U935" s="94"/>
      <c r="V935" s="94"/>
      <c r="W935" s="94"/>
      <c r="X935" s="94"/>
      <c r="Y935" s="94"/>
      <c r="Z935" s="94"/>
    </row>
    <row r="936" spans="1:26" ht="18" customHeight="1" x14ac:dyDescent="0.25">
      <c r="A936" s="89"/>
      <c r="B936" s="94"/>
      <c r="C936" s="94"/>
      <c r="D936" s="106"/>
      <c r="E936" s="132"/>
      <c r="F936" s="94"/>
      <c r="G936" s="94"/>
      <c r="H936" s="89"/>
      <c r="I936" s="94"/>
      <c r="J936" s="94"/>
      <c r="K936" s="94"/>
      <c r="L936" s="94"/>
      <c r="M936" s="94"/>
      <c r="N936" s="94"/>
      <c r="O936" s="94"/>
      <c r="P936" s="94"/>
      <c r="Q936" s="94"/>
      <c r="R936" s="94"/>
      <c r="S936" s="94"/>
      <c r="T936" s="94"/>
      <c r="U936" s="94"/>
      <c r="V936" s="94"/>
      <c r="W936" s="94"/>
      <c r="X936" s="94"/>
      <c r="Y936" s="94"/>
      <c r="Z936" s="94"/>
    </row>
    <row r="937" spans="1:26" ht="18" customHeight="1" x14ac:dyDescent="0.25">
      <c r="A937" s="89"/>
      <c r="B937" s="94"/>
      <c r="C937" s="94"/>
      <c r="D937" s="106"/>
      <c r="E937" s="132"/>
      <c r="F937" s="94"/>
      <c r="G937" s="94"/>
      <c r="H937" s="89"/>
      <c r="I937" s="94"/>
      <c r="J937" s="94"/>
      <c r="K937" s="94"/>
      <c r="L937" s="94"/>
      <c r="M937" s="94"/>
      <c r="N937" s="94"/>
      <c r="O937" s="94"/>
      <c r="P937" s="94"/>
      <c r="Q937" s="94"/>
      <c r="R937" s="94"/>
      <c r="S937" s="94"/>
      <c r="T937" s="94"/>
      <c r="U937" s="94"/>
      <c r="V937" s="94"/>
      <c r="W937" s="94"/>
      <c r="X937" s="94"/>
      <c r="Y937" s="94"/>
      <c r="Z937" s="94"/>
    </row>
    <row r="938" spans="1:26" ht="18" customHeight="1" x14ac:dyDescent="0.25">
      <c r="A938" s="89"/>
      <c r="B938" s="94"/>
      <c r="C938" s="94"/>
      <c r="D938" s="106"/>
      <c r="E938" s="132"/>
      <c r="F938" s="94"/>
      <c r="G938" s="94"/>
      <c r="H938" s="89"/>
      <c r="I938" s="94"/>
      <c r="J938" s="94"/>
      <c r="K938" s="94"/>
      <c r="L938" s="94"/>
      <c r="M938" s="94"/>
      <c r="N938" s="94"/>
      <c r="O938" s="94"/>
      <c r="P938" s="94"/>
      <c r="Q938" s="94"/>
      <c r="R938" s="94"/>
      <c r="S938" s="94"/>
      <c r="T938" s="94"/>
      <c r="U938" s="94"/>
      <c r="V938" s="94"/>
      <c r="W938" s="94"/>
      <c r="X938" s="94"/>
      <c r="Y938" s="94"/>
      <c r="Z938" s="94"/>
    </row>
    <row r="939" spans="1:26" ht="18" customHeight="1" x14ac:dyDescent="0.25">
      <c r="A939" s="89"/>
      <c r="B939" s="94"/>
      <c r="C939" s="94"/>
      <c r="D939" s="106"/>
      <c r="E939" s="132"/>
      <c r="F939" s="94"/>
      <c r="G939" s="94"/>
      <c r="H939" s="89"/>
      <c r="I939" s="94"/>
      <c r="J939" s="94"/>
      <c r="K939" s="94"/>
      <c r="L939" s="94"/>
      <c r="M939" s="94"/>
      <c r="N939" s="94"/>
      <c r="O939" s="94"/>
      <c r="P939" s="94"/>
      <c r="Q939" s="94"/>
      <c r="R939" s="94"/>
      <c r="S939" s="94"/>
      <c r="T939" s="94"/>
      <c r="U939" s="94"/>
      <c r="V939" s="94"/>
      <c r="W939" s="94"/>
      <c r="X939" s="94"/>
      <c r="Y939" s="94"/>
      <c r="Z939" s="94"/>
    </row>
    <row r="940" spans="1:26" ht="18" customHeight="1" x14ac:dyDescent="0.25">
      <c r="A940" s="89"/>
      <c r="B940" s="94"/>
      <c r="C940" s="94"/>
      <c r="D940" s="106"/>
      <c r="E940" s="132"/>
      <c r="F940" s="94"/>
      <c r="G940" s="94"/>
      <c r="H940" s="89"/>
      <c r="I940" s="94"/>
      <c r="J940" s="94"/>
      <c r="K940" s="94"/>
      <c r="L940" s="94"/>
      <c r="M940" s="94"/>
      <c r="N940" s="94"/>
      <c r="O940" s="94"/>
      <c r="P940" s="94"/>
      <c r="Q940" s="94"/>
      <c r="R940" s="94"/>
      <c r="S940" s="94"/>
      <c r="T940" s="94"/>
      <c r="U940" s="94"/>
      <c r="V940" s="94"/>
      <c r="W940" s="94"/>
      <c r="X940" s="94"/>
      <c r="Y940" s="94"/>
      <c r="Z940" s="94"/>
    </row>
    <row r="941" spans="1:26" ht="18" customHeight="1" x14ac:dyDescent="0.25">
      <c r="A941" s="89"/>
      <c r="B941" s="94"/>
      <c r="C941" s="94"/>
      <c r="D941" s="106"/>
      <c r="E941" s="132"/>
      <c r="F941" s="94"/>
      <c r="G941" s="94"/>
      <c r="H941" s="89"/>
      <c r="I941" s="94"/>
      <c r="J941" s="94"/>
      <c r="K941" s="94"/>
      <c r="L941" s="94"/>
      <c r="M941" s="94"/>
      <c r="N941" s="94"/>
      <c r="O941" s="94"/>
      <c r="P941" s="94"/>
      <c r="Q941" s="94"/>
      <c r="R941" s="94"/>
      <c r="S941" s="94"/>
      <c r="T941" s="94"/>
      <c r="U941" s="94"/>
      <c r="V941" s="94"/>
      <c r="W941" s="94"/>
      <c r="X941" s="94"/>
      <c r="Y941" s="94"/>
      <c r="Z941" s="94"/>
    </row>
    <row r="942" spans="1:26" ht="18" customHeight="1" x14ac:dyDescent="0.25">
      <c r="A942" s="89"/>
      <c r="B942" s="94"/>
      <c r="C942" s="94"/>
      <c r="D942" s="106"/>
      <c r="E942" s="132"/>
      <c r="F942" s="94"/>
      <c r="G942" s="94"/>
      <c r="H942" s="89"/>
      <c r="I942" s="94"/>
      <c r="J942" s="94"/>
      <c r="K942" s="94"/>
      <c r="L942" s="94"/>
      <c r="M942" s="94"/>
      <c r="N942" s="94"/>
      <c r="O942" s="94"/>
      <c r="P942" s="94"/>
      <c r="Q942" s="94"/>
      <c r="R942" s="94"/>
      <c r="S942" s="94"/>
      <c r="T942" s="94"/>
      <c r="U942" s="94"/>
      <c r="V942" s="94"/>
      <c r="W942" s="94"/>
      <c r="X942" s="94"/>
      <c r="Y942" s="94"/>
      <c r="Z942" s="94"/>
    </row>
    <row r="943" spans="1:26" ht="18" customHeight="1" x14ac:dyDescent="0.25">
      <c r="A943" s="89"/>
      <c r="B943" s="94"/>
      <c r="C943" s="94"/>
      <c r="D943" s="106"/>
      <c r="E943" s="132"/>
      <c r="F943" s="94"/>
      <c r="G943" s="94"/>
      <c r="H943" s="89"/>
      <c r="I943" s="94"/>
      <c r="J943" s="94"/>
      <c r="K943" s="94"/>
      <c r="L943" s="94"/>
      <c r="M943" s="94"/>
      <c r="N943" s="94"/>
      <c r="O943" s="94"/>
      <c r="P943" s="94"/>
      <c r="Q943" s="94"/>
      <c r="R943" s="94"/>
      <c r="S943" s="94"/>
      <c r="T943" s="94"/>
      <c r="U943" s="94"/>
      <c r="V943" s="94"/>
      <c r="W943" s="94"/>
      <c r="X943" s="94"/>
      <c r="Y943" s="94"/>
      <c r="Z943" s="94"/>
    </row>
    <row r="944" spans="1:26" ht="18" customHeight="1" x14ac:dyDescent="0.25">
      <c r="A944" s="89"/>
      <c r="B944" s="94"/>
      <c r="C944" s="94"/>
      <c r="D944" s="106"/>
      <c r="E944" s="132"/>
      <c r="F944" s="94"/>
      <c r="G944" s="94"/>
      <c r="H944" s="89"/>
      <c r="I944" s="94"/>
      <c r="J944" s="94"/>
      <c r="K944" s="94"/>
      <c r="L944" s="94"/>
      <c r="M944" s="94"/>
      <c r="N944" s="94"/>
      <c r="O944" s="94"/>
      <c r="P944" s="94"/>
      <c r="Q944" s="94"/>
      <c r="R944" s="94"/>
      <c r="S944" s="94"/>
      <c r="T944" s="94"/>
      <c r="U944" s="94"/>
      <c r="V944" s="94"/>
      <c r="W944" s="94"/>
      <c r="X944" s="94"/>
      <c r="Y944" s="94"/>
      <c r="Z944" s="94"/>
    </row>
    <row r="945" spans="1:26" ht="18" customHeight="1" x14ac:dyDescent="0.25">
      <c r="A945" s="89"/>
      <c r="B945" s="94"/>
      <c r="C945" s="94"/>
      <c r="D945" s="106"/>
      <c r="E945" s="132"/>
      <c r="F945" s="94"/>
      <c r="G945" s="94"/>
      <c r="H945" s="89"/>
      <c r="I945" s="94"/>
      <c r="J945" s="94"/>
      <c r="K945" s="94"/>
      <c r="L945" s="94"/>
      <c r="M945" s="94"/>
      <c r="N945" s="94"/>
      <c r="O945" s="94"/>
      <c r="P945" s="94"/>
      <c r="Q945" s="94"/>
      <c r="R945" s="94"/>
      <c r="S945" s="94"/>
      <c r="T945" s="94"/>
      <c r="U945" s="94"/>
      <c r="V945" s="94"/>
      <c r="W945" s="94"/>
      <c r="X945" s="94"/>
      <c r="Y945" s="94"/>
      <c r="Z945" s="94"/>
    </row>
    <row r="946" spans="1:26" ht="18" customHeight="1" x14ac:dyDescent="0.25">
      <c r="A946" s="89"/>
      <c r="B946" s="94"/>
      <c r="C946" s="94"/>
      <c r="D946" s="106"/>
      <c r="E946" s="132"/>
      <c r="F946" s="94"/>
      <c r="G946" s="94"/>
      <c r="H946" s="89"/>
      <c r="I946" s="94"/>
      <c r="J946" s="94"/>
      <c r="K946" s="94"/>
      <c r="L946" s="94"/>
      <c r="M946" s="94"/>
      <c r="N946" s="94"/>
      <c r="O946" s="94"/>
      <c r="P946" s="94"/>
      <c r="Q946" s="94"/>
      <c r="R946" s="94"/>
      <c r="S946" s="94"/>
      <c r="T946" s="94"/>
      <c r="U946" s="94"/>
      <c r="V946" s="94"/>
      <c r="W946" s="94"/>
      <c r="X946" s="94"/>
      <c r="Y946" s="94"/>
      <c r="Z946" s="94"/>
    </row>
    <row r="947" spans="1:26" ht="18" customHeight="1" x14ac:dyDescent="0.25">
      <c r="A947" s="89"/>
      <c r="B947" s="94"/>
      <c r="C947" s="94"/>
      <c r="D947" s="106"/>
      <c r="E947" s="132"/>
      <c r="F947" s="94"/>
      <c r="G947" s="94"/>
      <c r="H947" s="89"/>
      <c r="I947" s="94"/>
      <c r="J947" s="94"/>
      <c r="K947" s="94"/>
      <c r="L947" s="94"/>
      <c r="M947" s="94"/>
      <c r="N947" s="94"/>
      <c r="O947" s="94"/>
      <c r="P947" s="94"/>
      <c r="Q947" s="94"/>
      <c r="R947" s="94"/>
      <c r="S947" s="94"/>
      <c r="T947" s="94"/>
      <c r="U947" s="94"/>
      <c r="V947" s="94"/>
      <c r="W947" s="94"/>
      <c r="X947" s="94"/>
      <c r="Y947" s="94"/>
      <c r="Z947" s="94"/>
    </row>
    <row r="948" spans="1:26" ht="18" customHeight="1" x14ac:dyDescent="0.25">
      <c r="A948" s="89"/>
      <c r="B948" s="94"/>
      <c r="C948" s="94"/>
      <c r="D948" s="106"/>
      <c r="E948" s="132"/>
      <c r="F948" s="94"/>
      <c r="G948" s="94"/>
      <c r="H948" s="89"/>
      <c r="I948" s="94"/>
      <c r="J948" s="94"/>
      <c r="K948" s="94"/>
      <c r="L948" s="94"/>
      <c r="M948" s="94"/>
      <c r="N948" s="94"/>
      <c r="O948" s="94"/>
      <c r="P948" s="94"/>
      <c r="Q948" s="94"/>
      <c r="R948" s="94"/>
      <c r="S948" s="94"/>
      <c r="T948" s="94"/>
      <c r="U948" s="94"/>
      <c r="V948" s="94"/>
      <c r="W948" s="94"/>
      <c r="X948" s="94"/>
      <c r="Y948" s="94"/>
      <c r="Z948" s="94"/>
    </row>
    <row r="949" spans="1:26" ht="18" customHeight="1" x14ac:dyDescent="0.25">
      <c r="A949" s="89"/>
      <c r="B949" s="94"/>
      <c r="C949" s="94"/>
      <c r="D949" s="106"/>
      <c r="E949" s="132"/>
      <c r="F949" s="94"/>
      <c r="G949" s="94"/>
      <c r="H949" s="89"/>
      <c r="I949" s="94"/>
      <c r="J949" s="94"/>
      <c r="K949" s="94"/>
      <c r="L949" s="94"/>
      <c r="M949" s="94"/>
      <c r="N949" s="94"/>
      <c r="O949" s="94"/>
      <c r="P949" s="94"/>
      <c r="Q949" s="94"/>
      <c r="R949" s="94"/>
      <c r="S949" s="94"/>
      <c r="T949" s="94"/>
      <c r="U949" s="94"/>
      <c r="V949" s="94"/>
      <c r="W949" s="94"/>
      <c r="X949" s="94"/>
      <c r="Y949" s="94"/>
      <c r="Z949" s="94"/>
    </row>
    <row r="950" spans="1:26" ht="18" customHeight="1" x14ac:dyDescent="0.25">
      <c r="A950" s="89"/>
      <c r="B950" s="94"/>
      <c r="C950" s="94"/>
      <c r="D950" s="106"/>
      <c r="E950" s="132"/>
      <c r="F950" s="94"/>
      <c r="G950" s="94"/>
      <c r="H950" s="89"/>
      <c r="I950" s="94"/>
      <c r="J950" s="94"/>
      <c r="K950" s="94"/>
      <c r="L950" s="94"/>
      <c r="M950" s="94"/>
      <c r="N950" s="94"/>
      <c r="O950" s="94"/>
      <c r="P950" s="94"/>
      <c r="Q950" s="94"/>
      <c r="R950" s="94"/>
      <c r="S950" s="94"/>
      <c r="T950" s="94"/>
      <c r="U950" s="94"/>
      <c r="V950" s="94"/>
      <c r="W950" s="94"/>
      <c r="X950" s="94"/>
      <c r="Y950" s="94"/>
      <c r="Z950" s="94"/>
    </row>
    <row r="951" spans="1:26" ht="18" customHeight="1" x14ac:dyDescent="0.25">
      <c r="A951" s="89"/>
      <c r="B951" s="94"/>
      <c r="C951" s="94"/>
      <c r="D951" s="106"/>
      <c r="E951" s="132"/>
      <c r="F951" s="94"/>
      <c r="G951" s="94"/>
      <c r="H951" s="89"/>
      <c r="I951" s="94"/>
      <c r="J951" s="94"/>
      <c r="K951" s="94"/>
      <c r="L951" s="94"/>
      <c r="M951" s="94"/>
      <c r="N951" s="94"/>
      <c r="O951" s="94"/>
      <c r="P951" s="94"/>
      <c r="Q951" s="94"/>
      <c r="R951" s="94"/>
      <c r="S951" s="94"/>
      <c r="T951" s="94"/>
      <c r="U951" s="94"/>
      <c r="V951" s="94"/>
      <c r="W951" s="94"/>
      <c r="X951" s="94"/>
      <c r="Y951" s="94"/>
      <c r="Z951" s="94"/>
    </row>
    <row r="952" spans="1:26" ht="18" customHeight="1" x14ac:dyDescent="0.25">
      <c r="A952" s="89"/>
      <c r="B952" s="94"/>
      <c r="C952" s="94"/>
      <c r="D952" s="106"/>
      <c r="E952" s="132"/>
      <c r="F952" s="94"/>
      <c r="G952" s="94"/>
      <c r="H952" s="89"/>
      <c r="I952" s="94"/>
      <c r="J952" s="94"/>
      <c r="K952" s="94"/>
      <c r="L952" s="94"/>
      <c r="M952" s="94"/>
      <c r="N952" s="94"/>
      <c r="O952" s="94"/>
      <c r="P952" s="94"/>
      <c r="Q952" s="94"/>
      <c r="R952" s="94"/>
      <c r="S952" s="94"/>
      <c r="T952" s="94"/>
      <c r="U952" s="94"/>
      <c r="V952" s="94"/>
      <c r="W952" s="94"/>
      <c r="X952" s="94"/>
      <c r="Y952" s="94"/>
      <c r="Z952" s="94"/>
    </row>
    <row r="953" spans="1:26" ht="18" customHeight="1" x14ac:dyDescent="0.25">
      <c r="A953" s="89"/>
      <c r="B953" s="94"/>
      <c r="C953" s="94"/>
      <c r="D953" s="106"/>
      <c r="E953" s="132"/>
      <c r="F953" s="94"/>
      <c r="G953" s="94"/>
      <c r="H953" s="89"/>
      <c r="I953" s="94"/>
      <c r="J953" s="94"/>
      <c r="K953" s="94"/>
      <c r="L953" s="94"/>
      <c r="M953" s="94"/>
      <c r="N953" s="94"/>
      <c r="O953" s="94"/>
      <c r="P953" s="94"/>
      <c r="Q953" s="94"/>
      <c r="R953" s="94"/>
      <c r="S953" s="94"/>
      <c r="T953" s="94"/>
      <c r="U953" s="94"/>
      <c r="V953" s="94"/>
      <c r="W953" s="94"/>
      <c r="X953" s="94"/>
      <c r="Y953" s="94"/>
      <c r="Z953" s="94"/>
    </row>
    <row r="954" spans="1:26" ht="18" customHeight="1" x14ac:dyDescent="0.25">
      <c r="A954" s="89"/>
      <c r="B954" s="94"/>
      <c r="C954" s="94"/>
      <c r="D954" s="106"/>
      <c r="E954" s="132"/>
      <c r="F954" s="94"/>
      <c r="G954" s="94"/>
      <c r="H954" s="89"/>
      <c r="I954" s="94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  <c r="V954" s="94"/>
      <c r="W954" s="94"/>
      <c r="X954" s="94"/>
      <c r="Y954" s="94"/>
      <c r="Z954" s="94"/>
    </row>
    <row r="955" spans="1:26" ht="18" customHeight="1" x14ac:dyDescent="0.25">
      <c r="A955" s="89"/>
      <c r="B955" s="94"/>
      <c r="C955" s="94"/>
      <c r="D955" s="106"/>
      <c r="E955" s="132"/>
      <c r="F955" s="94"/>
      <c r="G955" s="94"/>
      <c r="H955" s="89"/>
      <c r="I955" s="94"/>
      <c r="J955" s="94"/>
      <c r="K955" s="94"/>
      <c r="L955" s="94"/>
      <c r="M955" s="94"/>
      <c r="N955" s="94"/>
      <c r="O955" s="94"/>
      <c r="P955" s="94"/>
      <c r="Q955" s="94"/>
      <c r="R955" s="94"/>
      <c r="S955" s="94"/>
      <c r="T955" s="94"/>
      <c r="U955" s="94"/>
      <c r="V955" s="94"/>
      <c r="W955" s="94"/>
      <c r="X955" s="94"/>
      <c r="Y955" s="94"/>
      <c r="Z955" s="94"/>
    </row>
    <row r="956" spans="1:26" ht="18" customHeight="1" x14ac:dyDescent="0.25">
      <c r="A956" s="89"/>
      <c r="B956" s="94"/>
      <c r="C956" s="94"/>
      <c r="D956" s="106"/>
      <c r="E956" s="132"/>
      <c r="F956" s="94"/>
      <c r="G956" s="94"/>
      <c r="H956" s="89"/>
      <c r="I956" s="94"/>
      <c r="J956" s="94"/>
      <c r="K956" s="94"/>
      <c r="L956" s="94"/>
      <c r="M956" s="94"/>
      <c r="N956" s="94"/>
      <c r="O956" s="94"/>
      <c r="P956" s="94"/>
      <c r="Q956" s="94"/>
      <c r="R956" s="94"/>
      <c r="S956" s="94"/>
      <c r="T956" s="94"/>
      <c r="U956" s="94"/>
      <c r="V956" s="94"/>
      <c r="W956" s="94"/>
      <c r="X956" s="94"/>
      <c r="Y956" s="94"/>
      <c r="Z956" s="94"/>
    </row>
    <row r="957" spans="1:26" ht="18" customHeight="1" x14ac:dyDescent="0.25">
      <c r="A957" s="89"/>
      <c r="B957" s="94"/>
      <c r="C957" s="94"/>
      <c r="D957" s="106"/>
      <c r="E957" s="132"/>
      <c r="F957" s="94"/>
      <c r="G957" s="94"/>
      <c r="H957" s="89"/>
      <c r="I957" s="94"/>
      <c r="J957" s="94"/>
      <c r="K957" s="94"/>
      <c r="L957" s="94"/>
      <c r="M957" s="94"/>
      <c r="N957" s="94"/>
      <c r="O957" s="94"/>
      <c r="P957" s="94"/>
      <c r="Q957" s="94"/>
      <c r="R957" s="94"/>
      <c r="S957" s="94"/>
      <c r="T957" s="94"/>
      <c r="U957" s="94"/>
      <c r="V957" s="94"/>
      <c r="W957" s="94"/>
      <c r="X957" s="94"/>
      <c r="Y957" s="94"/>
      <c r="Z957" s="94"/>
    </row>
    <row r="958" spans="1:26" ht="18" customHeight="1" x14ac:dyDescent="0.25">
      <c r="A958" s="89"/>
      <c r="B958" s="94"/>
      <c r="C958" s="94"/>
      <c r="D958" s="106"/>
      <c r="E958" s="132"/>
      <c r="F958" s="94"/>
      <c r="G958" s="94"/>
      <c r="H958" s="89"/>
      <c r="I958" s="94"/>
      <c r="J958" s="94"/>
      <c r="K958" s="94"/>
      <c r="L958" s="94"/>
      <c r="M958" s="94"/>
      <c r="N958" s="94"/>
      <c r="O958" s="94"/>
      <c r="P958" s="94"/>
      <c r="Q958" s="94"/>
      <c r="R958" s="94"/>
      <c r="S958" s="94"/>
      <c r="T958" s="94"/>
      <c r="U958" s="94"/>
      <c r="V958" s="94"/>
      <c r="W958" s="94"/>
      <c r="X958" s="94"/>
      <c r="Y958" s="94"/>
      <c r="Z958" s="94"/>
    </row>
    <row r="959" spans="1:26" ht="18" customHeight="1" x14ac:dyDescent="0.25">
      <c r="A959" s="89"/>
      <c r="B959" s="94"/>
      <c r="C959" s="94"/>
      <c r="D959" s="106"/>
      <c r="E959" s="132"/>
      <c r="F959" s="94"/>
      <c r="G959" s="94"/>
      <c r="H959" s="89"/>
      <c r="I959" s="94"/>
      <c r="J959" s="94"/>
      <c r="K959" s="94"/>
      <c r="L959" s="94"/>
      <c r="M959" s="94"/>
      <c r="N959" s="94"/>
      <c r="O959" s="94"/>
      <c r="P959" s="94"/>
      <c r="Q959" s="94"/>
      <c r="R959" s="94"/>
      <c r="S959" s="94"/>
      <c r="T959" s="94"/>
      <c r="U959" s="94"/>
      <c r="V959" s="94"/>
      <c r="W959" s="94"/>
      <c r="X959" s="94"/>
      <c r="Y959" s="94"/>
      <c r="Z959" s="94"/>
    </row>
    <row r="960" spans="1:26" ht="18" customHeight="1" x14ac:dyDescent="0.25">
      <c r="A960" s="89"/>
      <c r="B960" s="94"/>
      <c r="C960" s="94"/>
      <c r="D960" s="106"/>
      <c r="E960" s="132"/>
      <c r="F960" s="94"/>
      <c r="G960" s="94"/>
      <c r="H960" s="89"/>
      <c r="I960" s="94"/>
      <c r="J960" s="94"/>
      <c r="K960" s="94"/>
      <c r="L960" s="94"/>
      <c r="M960" s="94"/>
      <c r="N960" s="94"/>
      <c r="O960" s="94"/>
      <c r="P960" s="94"/>
      <c r="Q960" s="94"/>
      <c r="R960" s="94"/>
      <c r="S960" s="94"/>
      <c r="T960" s="94"/>
      <c r="U960" s="94"/>
      <c r="V960" s="94"/>
      <c r="W960" s="94"/>
      <c r="X960" s="94"/>
      <c r="Y960" s="94"/>
      <c r="Z960" s="94"/>
    </row>
    <row r="961" spans="1:26" ht="18" customHeight="1" x14ac:dyDescent="0.25">
      <c r="A961" s="89"/>
      <c r="B961" s="94"/>
      <c r="C961" s="94"/>
      <c r="D961" s="106"/>
      <c r="E961" s="132"/>
      <c r="F961" s="94"/>
      <c r="G961" s="94"/>
      <c r="H961" s="89"/>
      <c r="I961" s="94"/>
      <c r="J961" s="94"/>
      <c r="K961" s="94"/>
      <c r="L961" s="94"/>
      <c r="M961" s="94"/>
      <c r="N961" s="94"/>
      <c r="O961" s="94"/>
      <c r="P961" s="94"/>
      <c r="Q961" s="94"/>
      <c r="R961" s="94"/>
      <c r="S961" s="94"/>
      <c r="T961" s="94"/>
      <c r="U961" s="94"/>
      <c r="V961" s="94"/>
      <c r="W961" s="94"/>
      <c r="X961" s="94"/>
      <c r="Y961" s="94"/>
      <c r="Z961" s="94"/>
    </row>
    <row r="962" spans="1:26" ht="18" customHeight="1" x14ac:dyDescent="0.25">
      <c r="A962" s="89"/>
      <c r="B962" s="94"/>
      <c r="C962" s="94"/>
      <c r="D962" s="106"/>
      <c r="E962" s="132"/>
      <c r="F962" s="94"/>
      <c r="G962" s="94"/>
      <c r="H962" s="89"/>
      <c r="I962" s="94"/>
      <c r="J962" s="94"/>
      <c r="K962" s="94"/>
      <c r="L962" s="94"/>
      <c r="M962" s="94"/>
      <c r="N962" s="94"/>
      <c r="O962" s="94"/>
      <c r="P962" s="94"/>
      <c r="Q962" s="94"/>
      <c r="R962" s="94"/>
      <c r="S962" s="94"/>
      <c r="T962" s="94"/>
      <c r="U962" s="94"/>
      <c r="V962" s="94"/>
      <c r="W962" s="94"/>
      <c r="X962" s="94"/>
      <c r="Y962" s="94"/>
      <c r="Z962" s="94"/>
    </row>
    <row r="963" spans="1:26" ht="18" customHeight="1" x14ac:dyDescent="0.25">
      <c r="A963" s="89"/>
      <c r="B963" s="94"/>
      <c r="C963" s="94"/>
      <c r="D963" s="106"/>
      <c r="E963" s="132"/>
      <c r="F963" s="94"/>
      <c r="G963" s="94"/>
      <c r="H963" s="89"/>
      <c r="I963" s="94"/>
      <c r="J963" s="94"/>
      <c r="K963" s="94"/>
      <c r="L963" s="94"/>
      <c r="M963" s="94"/>
      <c r="N963" s="94"/>
      <c r="O963" s="94"/>
      <c r="P963" s="94"/>
      <c r="Q963" s="94"/>
      <c r="R963" s="94"/>
      <c r="S963" s="94"/>
      <c r="T963" s="94"/>
      <c r="U963" s="94"/>
      <c r="V963" s="94"/>
      <c r="W963" s="94"/>
      <c r="X963" s="94"/>
      <c r="Y963" s="94"/>
      <c r="Z963" s="94"/>
    </row>
    <row r="964" spans="1:26" ht="18" customHeight="1" x14ac:dyDescent="0.25">
      <c r="A964" s="89"/>
      <c r="B964" s="94"/>
      <c r="C964" s="94"/>
      <c r="D964" s="106"/>
      <c r="E964" s="132"/>
      <c r="F964" s="94"/>
      <c r="G964" s="94"/>
      <c r="H964" s="89"/>
      <c r="I964" s="94"/>
      <c r="J964" s="94"/>
      <c r="K964" s="94"/>
      <c r="L964" s="94"/>
      <c r="M964" s="94"/>
      <c r="N964" s="94"/>
      <c r="O964" s="94"/>
      <c r="P964" s="94"/>
      <c r="Q964" s="94"/>
      <c r="R964" s="94"/>
      <c r="S964" s="94"/>
      <c r="T964" s="94"/>
      <c r="U964" s="94"/>
      <c r="V964" s="94"/>
      <c r="W964" s="94"/>
      <c r="X964" s="94"/>
      <c r="Y964" s="94"/>
      <c r="Z964" s="94"/>
    </row>
    <row r="965" spans="1:26" ht="18" customHeight="1" x14ac:dyDescent="0.25">
      <c r="A965" s="89"/>
      <c r="B965" s="94"/>
      <c r="C965" s="94"/>
      <c r="D965" s="106"/>
      <c r="E965" s="132"/>
      <c r="F965" s="94"/>
      <c r="G965" s="94"/>
      <c r="H965" s="89"/>
      <c r="I965" s="94"/>
      <c r="J965" s="94"/>
      <c r="K965" s="94"/>
      <c r="L965" s="94"/>
      <c r="M965" s="94"/>
      <c r="N965" s="94"/>
      <c r="O965" s="94"/>
      <c r="P965" s="94"/>
      <c r="Q965" s="94"/>
      <c r="R965" s="94"/>
      <c r="S965" s="94"/>
      <c r="T965" s="94"/>
      <c r="U965" s="94"/>
      <c r="V965" s="94"/>
      <c r="W965" s="94"/>
      <c r="X965" s="94"/>
      <c r="Y965" s="94"/>
      <c r="Z965" s="94"/>
    </row>
    <row r="966" spans="1:26" ht="18" customHeight="1" x14ac:dyDescent="0.25">
      <c r="A966" s="89"/>
      <c r="B966" s="94"/>
      <c r="C966" s="94"/>
      <c r="D966" s="106"/>
      <c r="E966" s="132"/>
      <c r="F966" s="94"/>
      <c r="G966" s="94"/>
      <c r="H966" s="89"/>
      <c r="I966" s="94"/>
      <c r="J966" s="94"/>
      <c r="K966" s="94"/>
      <c r="L966" s="94"/>
      <c r="M966" s="94"/>
      <c r="N966" s="94"/>
      <c r="O966" s="94"/>
      <c r="P966" s="94"/>
      <c r="Q966" s="94"/>
      <c r="R966" s="94"/>
      <c r="S966" s="94"/>
      <c r="T966" s="94"/>
      <c r="U966" s="94"/>
      <c r="V966" s="94"/>
      <c r="W966" s="94"/>
      <c r="X966" s="94"/>
      <c r="Y966" s="94"/>
      <c r="Z966" s="94"/>
    </row>
    <row r="967" spans="1:26" ht="18" customHeight="1" x14ac:dyDescent="0.25">
      <c r="A967" s="89"/>
      <c r="B967" s="94"/>
      <c r="C967" s="94"/>
      <c r="D967" s="106"/>
      <c r="E967" s="132"/>
      <c r="F967" s="94"/>
      <c r="G967" s="94"/>
      <c r="H967" s="89"/>
      <c r="I967" s="94"/>
      <c r="J967" s="94"/>
      <c r="K967" s="94"/>
      <c r="L967" s="94"/>
      <c r="M967" s="94"/>
      <c r="N967" s="94"/>
      <c r="O967" s="94"/>
      <c r="P967" s="94"/>
      <c r="Q967" s="94"/>
      <c r="R967" s="94"/>
      <c r="S967" s="94"/>
      <c r="T967" s="94"/>
      <c r="U967" s="94"/>
      <c r="V967" s="94"/>
      <c r="W967" s="94"/>
      <c r="X967" s="94"/>
      <c r="Y967" s="94"/>
      <c r="Z967" s="94"/>
    </row>
    <row r="968" spans="1:26" ht="18" customHeight="1" x14ac:dyDescent="0.25">
      <c r="A968" s="89"/>
      <c r="B968" s="94"/>
      <c r="C968" s="94"/>
      <c r="D968" s="106"/>
      <c r="E968" s="132"/>
      <c r="F968" s="94"/>
      <c r="G968" s="94"/>
      <c r="H968" s="89"/>
      <c r="I968" s="94"/>
      <c r="J968" s="94"/>
      <c r="K968" s="94"/>
      <c r="L968" s="94"/>
      <c r="M968" s="94"/>
      <c r="N968" s="94"/>
      <c r="O968" s="94"/>
      <c r="P968" s="94"/>
      <c r="Q968" s="94"/>
      <c r="R968" s="94"/>
      <c r="S968" s="94"/>
      <c r="T968" s="94"/>
      <c r="U968" s="94"/>
      <c r="V968" s="94"/>
      <c r="W968" s="94"/>
      <c r="X968" s="94"/>
      <c r="Y968" s="94"/>
      <c r="Z968" s="94"/>
    </row>
    <row r="969" spans="1:26" ht="18" customHeight="1" x14ac:dyDescent="0.25">
      <c r="A969" s="89"/>
      <c r="B969" s="94"/>
      <c r="C969" s="94"/>
      <c r="D969" s="106"/>
      <c r="E969" s="132"/>
      <c r="F969" s="94"/>
      <c r="G969" s="94"/>
      <c r="H969" s="89"/>
      <c r="I969" s="94"/>
      <c r="J969" s="94"/>
      <c r="K969" s="94"/>
      <c r="L969" s="94"/>
      <c r="M969" s="94"/>
      <c r="N969" s="94"/>
      <c r="O969" s="94"/>
      <c r="P969" s="94"/>
      <c r="Q969" s="94"/>
      <c r="R969" s="94"/>
      <c r="S969" s="94"/>
      <c r="T969" s="94"/>
      <c r="U969" s="94"/>
      <c r="V969" s="94"/>
      <c r="W969" s="94"/>
      <c r="X969" s="94"/>
      <c r="Y969" s="94"/>
      <c r="Z969" s="94"/>
    </row>
    <row r="970" spans="1:26" ht="18" customHeight="1" x14ac:dyDescent="0.25">
      <c r="A970" s="89"/>
      <c r="B970" s="94"/>
      <c r="C970" s="94"/>
      <c r="D970" s="106"/>
      <c r="E970" s="132"/>
      <c r="F970" s="94"/>
      <c r="G970" s="94"/>
      <c r="H970" s="89"/>
      <c r="I970" s="94"/>
      <c r="J970" s="94"/>
      <c r="K970" s="94"/>
      <c r="L970" s="94"/>
      <c r="M970" s="94"/>
      <c r="N970" s="94"/>
      <c r="O970" s="94"/>
      <c r="P970" s="94"/>
      <c r="Q970" s="94"/>
      <c r="R970" s="94"/>
      <c r="S970" s="94"/>
      <c r="T970" s="94"/>
      <c r="U970" s="94"/>
      <c r="V970" s="94"/>
      <c r="W970" s="94"/>
      <c r="X970" s="94"/>
      <c r="Y970" s="94"/>
      <c r="Z970" s="94"/>
    </row>
    <row r="971" spans="1:26" ht="18" customHeight="1" x14ac:dyDescent="0.25">
      <c r="A971" s="89"/>
      <c r="B971" s="94"/>
      <c r="C971" s="94"/>
      <c r="D971" s="106"/>
      <c r="E971" s="132"/>
      <c r="F971" s="94"/>
      <c r="G971" s="94"/>
      <c r="H971" s="89"/>
      <c r="I971" s="94"/>
      <c r="J971" s="94"/>
      <c r="K971" s="94"/>
      <c r="L971" s="94"/>
      <c r="M971" s="94"/>
      <c r="N971" s="94"/>
      <c r="O971" s="94"/>
      <c r="P971" s="94"/>
      <c r="Q971" s="94"/>
      <c r="R971" s="94"/>
      <c r="S971" s="94"/>
      <c r="T971" s="94"/>
      <c r="U971" s="94"/>
      <c r="V971" s="94"/>
      <c r="W971" s="94"/>
      <c r="X971" s="94"/>
      <c r="Y971" s="94"/>
      <c r="Z971" s="94"/>
    </row>
    <row r="972" spans="1:26" ht="18" customHeight="1" x14ac:dyDescent="0.25">
      <c r="A972" s="89"/>
      <c r="B972" s="94"/>
      <c r="C972" s="94"/>
      <c r="D972" s="106"/>
      <c r="E972" s="132"/>
      <c r="F972" s="94"/>
      <c r="G972" s="94"/>
      <c r="H972" s="89"/>
      <c r="I972" s="94"/>
      <c r="J972" s="94"/>
      <c r="K972" s="94"/>
      <c r="L972" s="94"/>
      <c r="M972" s="94"/>
      <c r="N972" s="94"/>
      <c r="O972" s="94"/>
      <c r="P972" s="94"/>
      <c r="Q972" s="94"/>
      <c r="R972" s="94"/>
      <c r="S972" s="94"/>
      <c r="T972" s="94"/>
      <c r="U972" s="94"/>
      <c r="V972" s="94"/>
      <c r="W972" s="94"/>
      <c r="X972" s="94"/>
      <c r="Y972" s="94"/>
      <c r="Z972" s="94"/>
    </row>
    <row r="973" spans="1:26" ht="18" customHeight="1" x14ac:dyDescent="0.25">
      <c r="A973" s="89"/>
      <c r="B973" s="94"/>
      <c r="C973" s="94"/>
      <c r="D973" s="106"/>
      <c r="E973" s="132"/>
      <c r="F973" s="94"/>
      <c r="G973" s="94"/>
      <c r="H973" s="89"/>
      <c r="I973" s="94"/>
      <c r="J973" s="94"/>
      <c r="K973" s="94"/>
      <c r="L973" s="94"/>
      <c r="M973" s="94"/>
      <c r="N973" s="94"/>
      <c r="O973" s="94"/>
      <c r="P973" s="94"/>
      <c r="Q973" s="94"/>
      <c r="R973" s="94"/>
      <c r="S973" s="94"/>
      <c r="T973" s="94"/>
      <c r="U973" s="94"/>
      <c r="V973" s="94"/>
      <c r="W973" s="94"/>
      <c r="X973" s="94"/>
      <c r="Y973" s="94"/>
      <c r="Z973" s="94"/>
    </row>
    <row r="974" spans="1:26" ht="18" customHeight="1" x14ac:dyDescent="0.25">
      <c r="A974" s="89"/>
      <c r="B974" s="94"/>
      <c r="C974" s="94"/>
      <c r="D974" s="106"/>
      <c r="E974" s="132"/>
      <c r="F974" s="94"/>
      <c r="G974" s="94"/>
      <c r="H974" s="89"/>
      <c r="I974" s="94"/>
      <c r="J974" s="94"/>
      <c r="K974" s="94"/>
      <c r="L974" s="94"/>
      <c r="M974" s="94"/>
      <c r="N974" s="94"/>
      <c r="O974" s="94"/>
      <c r="P974" s="94"/>
      <c r="Q974" s="94"/>
      <c r="R974" s="94"/>
      <c r="S974" s="94"/>
      <c r="T974" s="94"/>
      <c r="U974" s="94"/>
      <c r="V974" s="94"/>
      <c r="W974" s="94"/>
      <c r="X974" s="94"/>
      <c r="Y974" s="94"/>
      <c r="Z974" s="94"/>
    </row>
    <row r="975" spans="1:26" ht="18" customHeight="1" x14ac:dyDescent="0.25">
      <c r="A975" s="89"/>
      <c r="B975" s="94"/>
      <c r="C975" s="94"/>
      <c r="D975" s="106"/>
      <c r="E975" s="132"/>
      <c r="F975" s="94"/>
      <c r="G975" s="94"/>
      <c r="H975" s="89"/>
      <c r="I975" s="94"/>
      <c r="J975" s="94"/>
      <c r="K975" s="94"/>
      <c r="L975" s="94"/>
      <c r="M975" s="94"/>
      <c r="N975" s="94"/>
      <c r="O975" s="94"/>
      <c r="P975" s="94"/>
      <c r="Q975" s="94"/>
      <c r="R975" s="94"/>
      <c r="S975" s="94"/>
      <c r="T975" s="94"/>
      <c r="U975" s="94"/>
      <c r="V975" s="94"/>
      <c r="W975" s="94"/>
      <c r="X975" s="94"/>
      <c r="Y975" s="94"/>
      <c r="Z975" s="94"/>
    </row>
    <row r="976" spans="1:26" ht="18" customHeight="1" x14ac:dyDescent="0.25">
      <c r="A976" s="89"/>
      <c r="B976" s="94"/>
      <c r="C976" s="94"/>
      <c r="D976" s="106"/>
      <c r="E976" s="132"/>
      <c r="F976" s="94"/>
      <c r="G976" s="94"/>
      <c r="H976" s="89"/>
      <c r="I976" s="94"/>
      <c r="J976" s="94"/>
      <c r="K976" s="94"/>
      <c r="L976" s="94"/>
      <c r="M976" s="94"/>
      <c r="N976" s="94"/>
      <c r="O976" s="94"/>
      <c r="P976" s="94"/>
      <c r="Q976" s="94"/>
      <c r="R976" s="94"/>
      <c r="S976" s="94"/>
      <c r="T976" s="94"/>
      <c r="U976" s="94"/>
      <c r="V976" s="94"/>
      <c r="W976" s="94"/>
      <c r="X976" s="94"/>
      <c r="Y976" s="94"/>
      <c r="Z976" s="94"/>
    </row>
    <row r="977" spans="1:26" ht="18" customHeight="1" x14ac:dyDescent="0.25">
      <c r="A977" s="89"/>
      <c r="B977" s="94"/>
      <c r="C977" s="94"/>
      <c r="D977" s="106"/>
      <c r="E977" s="132"/>
      <c r="F977" s="94"/>
      <c r="G977" s="94"/>
      <c r="H977" s="89"/>
      <c r="I977" s="94"/>
      <c r="J977" s="94"/>
      <c r="K977" s="94"/>
      <c r="L977" s="94"/>
      <c r="M977" s="94"/>
      <c r="N977" s="94"/>
      <c r="O977" s="94"/>
      <c r="P977" s="94"/>
      <c r="Q977" s="94"/>
      <c r="R977" s="94"/>
      <c r="S977" s="94"/>
      <c r="T977" s="94"/>
      <c r="U977" s="94"/>
      <c r="V977" s="94"/>
      <c r="W977" s="94"/>
      <c r="X977" s="94"/>
      <c r="Y977" s="94"/>
      <c r="Z977" s="94"/>
    </row>
    <row r="978" spans="1:26" ht="18" customHeight="1" x14ac:dyDescent="0.25">
      <c r="A978" s="89"/>
      <c r="B978" s="94"/>
      <c r="C978" s="94"/>
      <c r="D978" s="106"/>
      <c r="E978" s="132"/>
      <c r="F978" s="94"/>
      <c r="G978" s="94"/>
      <c r="H978" s="89"/>
      <c r="I978" s="94"/>
      <c r="J978" s="94"/>
      <c r="K978" s="94"/>
      <c r="L978" s="94"/>
      <c r="M978" s="94"/>
      <c r="N978" s="94"/>
      <c r="O978" s="94"/>
      <c r="P978" s="94"/>
      <c r="Q978" s="94"/>
      <c r="R978" s="94"/>
      <c r="S978" s="94"/>
      <c r="T978" s="94"/>
      <c r="U978" s="94"/>
      <c r="V978" s="94"/>
      <c r="W978" s="94"/>
      <c r="X978" s="94"/>
      <c r="Y978" s="94"/>
      <c r="Z978" s="94"/>
    </row>
    <row r="979" spans="1:26" ht="18" customHeight="1" x14ac:dyDescent="0.25">
      <c r="A979" s="89"/>
      <c r="B979" s="94"/>
      <c r="C979" s="94"/>
      <c r="D979" s="106"/>
      <c r="E979" s="132"/>
      <c r="F979" s="94"/>
      <c r="G979" s="94"/>
      <c r="H979" s="89"/>
      <c r="I979" s="94"/>
      <c r="J979" s="94"/>
      <c r="K979" s="94"/>
      <c r="L979" s="94"/>
      <c r="M979" s="94"/>
      <c r="N979" s="94"/>
      <c r="O979" s="94"/>
      <c r="P979" s="94"/>
      <c r="Q979" s="94"/>
      <c r="R979" s="94"/>
      <c r="S979" s="94"/>
      <c r="T979" s="94"/>
      <c r="U979" s="94"/>
      <c r="V979" s="94"/>
      <c r="W979" s="94"/>
      <c r="X979" s="94"/>
      <c r="Y979" s="94"/>
      <c r="Z979" s="94"/>
    </row>
    <row r="980" spans="1:26" ht="18" customHeight="1" x14ac:dyDescent="0.25">
      <c r="A980" s="89"/>
      <c r="B980" s="94"/>
      <c r="C980" s="94"/>
      <c r="D980" s="106"/>
      <c r="E980" s="132"/>
      <c r="F980" s="94"/>
      <c r="G980" s="94"/>
      <c r="H980" s="89"/>
      <c r="I980" s="94"/>
      <c r="J980" s="94"/>
      <c r="K980" s="94"/>
      <c r="L980" s="94"/>
      <c r="M980" s="94"/>
      <c r="N980" s="94"/>
      <c r="O980" s="94"/>
      <c r="P980" s="94"/>
      <c r="Q980" s="94"/>
      <c r="R980" s="94"/>
      <c r="S980" s="94"/>
      <c r="T980" s="94"/>
      <c r="U980" s="94"/>
      <c r="V980" s="94"/>
      <c r="W980" s="94"/>
      <c r="X980" s="94"/>
      <c r="Y980" s="94"/>
      <c r="Z980" s="94"/>
    </row>
    <row r="981" spans="1:26" ht="18" customHeight="1" x14ac:dyDescent="0.25">
      <c r="A981" s="89"/>
      <c r="B981" s="94"/>
      <c r="C981" s="94"/>
      <c r="D981" s="106"/>
      <c r="E981" s="132"/>
      <c r="F981" s="94"/>
      <c r="G981" s="94"/>
      <c r="H981" s="89"/>
      <c r="I981" s="94"/>
      <c r="J981" s="94"/>
      <c r="K981" s="94"/>
      <c r="L981" s="94"/>
      <c r="M981" s="94"/>
      <c r="N981" s="94"/>
      <c r="O981" s="94"/>
      <c r="P981" s="94"/>
      <c r="Q981" s="94"/>
      <c r="R981" s="94"/>
      <c r="S981" s="94"/>
      <c r="T981" s="94"/>
      <c r="U981" s="94"/>
      <c r="V981" s="94"/>
      <c r="W981" s="94"/>
      <c r="X981" s="94"/>
      <c r="Y981" s="94"/>
      <c r="Z981" s="94"/>
    </row>
    <row r="982" spans="1:26" ht="18" customHeight="1" x14ac:dyDescent="0.25">
      <c r="A982" s="89"/>
      <c r="B982" s="94"/>
      <c r="C982" s="94"/>
      <c r="D982" s="106"/>
      <c r="E982" s="132"/>
      <c r="F982" s="94"/>
      <c r="G982" s="94"/>
      <c r="H982" s="89"/>
      <c r="I982" s="94"/>
      <c r="J982" s="94"/>
      <c r="K982" s="94"/>
      <c r="L982" s="94"/>
      <c r="M982" s="94"/>
      <c r="N982" s="94"/>
      <c r="O982" s="94"/>
      <c r="P982" s="94"/>
      <c r="Q982" s="94"/>
      <c r="R982" s="94"/>
      <c r="S982" s="94"/>
      <c r="T982" s="94"/>
      <c r="U982" s="94"/>
      <c r="V982" s="94"/>
      <c r="W982" s="94"/>
      <c r="X982" s="94"/>
      <c r="Y982" s="94"/>
      <c r="Z982" s="94"/>
    </row>
    <row r="983" spans="1:26" ht="18" customHeight="1" x14ac:dyDescent="0.25">
      <c r="A983" s="89"/>
      <c r="B983" s="94"/>
      <c r="C983" s="94"/>
      <c r="D983" s="106"/>
      <c r="E983" s="132"/>
      <c r="F983" s="94"/>
      <c r="G983" s="94"/>
      <c r="H983" s="89"/>
      <c r="I983" s="94"/>
      <c r="J983" s="94"/>
      <c r="K983" s="94"/>
      <c r="L983" s="94"/>
      <c r="M983" s="94"/>
      <c r="N983" s="94"/>
      <c r="O983" s="94"/>
      <c r="P983" s="94"/>
      <c r="Q983" s="94"/>
      <c r="R983" s="94"/>
      <c r="S983" s="94"/>
      <c r="T983" s="94"/>
      <c r="U983" s="94"/>
      <c r="V983" s="94"/>
      <c r="W983" s="94"/>
      <c r="X983" s="94"/>
      <c r="Y983" s="94"/>
      <c r="Z983" s="94"/>
    </row>
    <row r="984" spans="1:26" ht="18" customHeight="1" x14ac:dyDescent="0.25">
      <c r="A984" s="89"/>
      <c r="B984" s="94"/>
      <c r="C984" s="94"/>
      <c r="D984" s="106"/>
      <c r="E984" s="132"/>
      <c r="F984" s="94"/>
      <c r="G984" s="94"/>
      <c r="H984" s="89"/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</row>
    <row r="985" spans="1:26" ht="18" customHeight="1" x14ac:dyDescent="0.25">
      <c r="A985" s="89"/>
      <c r="B985" s="94"/>
      <c r="C985" s="94"/>
      <c r="D985" s="106"/>
      <c r="E985" s="132"/>
      <c r="F985" s="94"/>
      <c r="G985" s="94"/>
      <c r="H985" s="89"/>
      <c r="I985" s="94"/>
      <c r="J985" s="94"/>
      <c r="K985" s="94"/>
      <c r="L985" s="94"/>
      <c r="M985" s="94"/>
      <c r="N985" s="94"/>
      <c r="O985" s="94"/>
      <c r="P985" s="94"/>
      <c r="Q985" s="94"/>
      <c r="R985" s="94"/>
      <c r="S985" s="94"/>
      <c r="T985" s="94"/>
      <c r="U985" s="94"/>
      <c r="V985" s="94"/>
      <c r="W985" s="94"/>
      <c r="X985" s="94"/>
      <c r="Y985" s="94"/>
      <c r="Z985" s="94"/>
    </row>
    <row r="986" spans="1:26" ht="18" customHeight="1" x14ac:dyDescent="0.25">
      <c r="A986" s="89"/>
      <c r="B986" s="94"/>
      <c r="C986" s="94"/>
      <c r="D986" s="106"/>
      <c r="E986" s="132"/>
      <c r="F986" s="94"/>
      <c r="G986" s="94"/>
      <c r="H986" s="89"/>
      <c r="I986" s="94"/>
      <c r="J986" s="94"/>
      <c r="K986" s="94"/>
      <c r="L986" s="94"/>
      <c r="M986" s="94"/>
      <c r="N986" s="94"/>
      <c r="O986" s="94"/>
      <c r="P986" s="94"/>
      <c r="Q986" s="94"/>
      <c r="R986" s="94"/>
      <c r="S986" s="94"/>
      <c r="T986" s="94"/>
      <c r="U986" s="94"/>
      <c r="V986" s="94"/>
      <c r="W986" s="94"/>
      <c r="X986" s="94"/>
      <c r="Y986" s="94"/>
      <c r="Z986" s="94"/>
    </row>
    <row r="987" spans="1:26" ht="18" customHeight="1" x14ac:dyDescent="0.25">
      <c r="A987" s="89"/>
      <c r="B987" s="94"/>
      <c r="C987" s="94"/>
      <c r="D987" s="106"/>
      <c r="E987" s="132"/>
      <c r="F987" s="94"/>
      <c r="G987" s="94"/>
      <c r="H987" s="89"/>
      <c r="I987" s="94"/>
      <c r="J987" s="94"/>
      <c r="K987" s="94"/>
      <c r="L987" s="94"/>
      <c r="M987" s="94"/>
      <c r="N987" s="94"/>
      <c r="O987" s="94"/>
      <c r="P987" s="94"/>
      <c r="Q987" s="94"/>
      <c r="R987" s="94"/>
      <c r="S987" s="94"/>
      <c r="T987" s="94"/>
      <c r="U987" s="94"/>
      <c r="V987" s="94"/>
      <c r="W987" s="94"/>
      <c r="X987" s="94"/>
      <c r="Y987" s="94"/>
      <c r="Z987" s="94"/>
    </row>
    <row r="988" spans="1:26" ht="18" customHeight="1" x14ac:dyDescent="0.25">
      <c r="A988" s="89"/>
      <c r="B988" s="94"/>
      <c r="C988" s="94"/>
      <c r="D988" s="106"/>
      <c r="E988" s="132"/>
      <c r="F988" s="94"/>
      <c r="G988" s="94"/>
      <c r="H988" s="89"/>
      <c r="I988" s="94"/>
      <c r="J988" s="94"/>
      <c r="K988" s="94"/>
      <c r="L988" s="94"/>
      <c r="M988" s="94"/>
      <c r="N988" s="94"/>
      <c r="O988" s="94"/>
      <c r="P988" s="94"/>
      <c r="Q988" s="94"/>
      <c r="R988" s="94"/>
      <c r="S988" s="94"/>
      <c r="T988" s="94"/>
      <c r="U988" s="94"/>
      <c r="V988" s="94"/>
      <c r="W988" s="94"/>
      <c r="X988" s="94"/>
      <c r="Y988" s="94"/>
      <c r="Z988" s="94"/>
    </row>
    <row r="989" spans="1:26" ht="18" customHeight="1" x14ac:dyDescent="0.25">
      <c r="A989" s="89"/>
      <c r="B989" s="94"/>
      <c r="C989" s="94"/>
      <c r="D989" s="106"/>
      <c r="E989" s="132"/>
      <c r="F989" s="94"/>
      <c r="G989" s="94"/>
      <c r="H989" s="89"/>
      <c r="I989" s="94"/>
      <c r="J989" s="94"/>
      <c r="K989" s="94"/>
      <c r="L989" s="94"/>
      <c r="M989" s="94"/>
      <c r="N989" s="94"/>
      <c r="O989" s="94"/>
      <c r="P989" s="94"/>
      <c r="Q989" s="94"/>
      <c r="R989" s="94"/>
      <c r="S989" s="94"/>
      <c r="T989" s="94"/>
      <c r="U989" s="94"/>
      <c r="V989" s="94"/>
      <c r="W989" s="94"/>
      <c r="X989" s="94"/>
      <c r="Y989" s="94"/>
      <c r="Z989" s="94"/>
    </row>
    <row r="990" spans="1:26" ht="18" customHeight="1" x14ac:dyDescent="0.25">
      <c r="A990" s="89"/>
      <c r="B990" s="94"/>
      <c r="C990" s="94"/>
      <c r="D990" s="106"/>
      <c r="E990" s="132"/>
      <c r="F990" s="94"/>
      <c r="G990" s="94"/>
      <c r="H990" s="89"/>
      <c r="I990" s="94"/>
      <c r="J990" s="94"/>
      <c r="K990" s="94"/>
      <c r="L990" s="94"/>
      <c r="M990" s="94"/>
      <c r="N990" s="94"/>
      <c r="O990" s="94"/>
      <c r="P990" s="94"/>
      <c r="Q990" s="94"/>
      <c r="R990" s="94"/>
      <c r="S990" s="94"/>
      <c r="T990" s="94"/>
      <c r="U990" s="94"/>
      <c r="V990" s="94"/>
      <c r="W990" s="94"/>
      <c r="X990" s="94"/>
      <c r="Y990" s="94"/>
      <c r="Z990" s="94"/>
    </row>
    <row r="991" spans="1:26" ht="18" customHeight="1" x14ac:dyDescent="0.25">
      <c r="A991" s="89"/>
      <c r="B991" s="94"/>
      <c r="C991" s="94"/>
      <c r="D991" s="106"/>
      <c r="E991" s="132"/>
      <c r="F991" s="94"/>
      <c r="G991" s="94"/>
      <c r="H991" s="89"/>
      <c r="I991" s="94"/>
      <c r="J991" s="94"/>
      <c r="K991" s="94"/>
      <c r="L991" s="94"/>
      <c r="M991" s="94"/>
      <c r="N991" s="94"/>
      <c r="O991" s="94"/>
      <c r="P991" s="94"/>
      <c r="Q991" s="94"/>
      <c r="R991" s="94"/>
      <c r="S991" s="94"/>
      <c r="T991" s="94"/>
      <c r="U991" s="94"/>
      <c r="V991" s="94"/>
      <c r="W991" s="94"/>
      <c r="X991" s="94"/>
      <c r="Y991" s="94"/>
      <c r="Z991" s="94"/>
    </row>
    <row r="992" spans="1:26" ht="18" customHeight="1" x14ac:dyDescent="0.25">
      <c r="A992" s="89"/>
      <c r="B992" s="94"/>
      <c r="C992" s="94"/>
      <c r="D992" s="106"/>
      <c r="E992" s="132"/>
      <c r="F992" s="94"/>
      <c r="G992" s="94"/>
      <c r="H992" s="89"/>
      <c r="I992" s="94"/>
      <c r="J992" s="94"/>
      <c r="K992" s="94"/>
      <c r="L992" s="94"/>
      <c r="M992" s="94"/>
      <c r="N992" s="94"/>
      <c r="O992" s="94"/>
      <c r="P992" s="94"/>
      <c r="Q992" s="94"/>
      <c r="R992" s="94"/>
      <c r="S992" s="94"/>
      <c r="T992" s="94"/>
      <c r="U992" s="94"/>
      <c r="V992" s="94"/>
      <c r="W992" s="94"/>
      <c r="X992" s="94"/>
      <c r="Y992" s="94"/>
      <c r="Z992" s="94"/>
    </row>
    <row r="993" spans="1:26" ht="18" customHeight="1" x14ac:dyDescent="0.25">
      <c r="A993" s="89"/>
      <c r="B993" s="94"/>
      <c r="C993" s="94"/>
      <c r="D993" s="106"/>
      <c r="E993" s="132"/>
      <c r="F993" s="94"/>
      <c r="G993" s="94"/>
      <c r="H993" s="89"/>
      <c r="I993" s="94"/>
      <c r="J993" s="94"/>
      <c r="K993" s="94"/>
      <c r="L993" s="94"/>
      <c r="M993" s="94"/>
      <c r="N993" s="94"/>
      <c r="O993" s="94"/>
      <c r="P993" s="94"/>
      <c r="Q993" s="94"/>
      <c r="R993" s="94"/>
      <c r="S993" s="94"/>
      <c r="T993" s="94"/>
      <c r="U993" s="94"/>
      <c r="V993" s="94"/>
      <c r="W993" s="94"/>
      <c r="X993" s="94"/>
      <c r="Y993" s="94"/>
      <c r="Z993" s="94"/>
    </row>
    <row r="994" spans="1:26" ht="18" customHeight="1" x14ac:dyDescent="0.25">
      <c r="A994" s="89"/>
      <c r="B994" s="94"/>
      <c r="C994" s="94"/>
      <c r="D994" s="106"/>
      <c r="E994" s="132"/>
      <c r="F994" s="94"/>
      <c r="G994" s="94"/>
      <c r="H994" s="89"/>
      <c r="I994" s="94"/>
      <c r="J994" s="94"/>
      <c r="K994" s="94"/>
      <c r="L994" s="94"/>
      <c r="M994" s="94"/>
      <c r="N994" s="94"/>
      <c r="O994" s="94"/>
      <c r="P994" s="94"/>
      <c r="Q994" s="94"/>
      <c r="R994" s="94"/>
      <c r="S994" s="94"/>
      <c r="T994" s="94"/>
      <c r="U994" s="94"/>
      <c r="V994" s="94"/>
      <c r="W994" s="94"/>
      <c r="X994" s="94"/>
      <c r="Y994" s="94"/>
      <c r="Z994" s="94"/>
    </row>
    <row r="995" spans="1:26" ht="18" customHeight="1" x14ac:dyDescent="0.25">
      <c r="A995" s="89"/>
      <c r="B995" s="94"/>
      <c r="C995" s="94"/>
      <c r="D995" s="106"/>
      <c r="E995" s="132"/>
      <c r="F995" s="94"/>
      <c r="G995" s="94"/>
      <c r="H995" s="89"/>
      <c r="I995" s="94"/>
      <c r="J995" s="94"/>
      <c r="K995" s="94"/>
      <c r="L995" s="94"/>
      <c r="M995" s="94"/>
      <c r="N995" s="94"/>
      <c r="O995" s="94"/>
      <c r="P995" s="94"/>
      <c r="Q995" s="94"/>
      <c r="R995" s="94"/>
      <c r="S995" s="94"/>
      <c r="T995" s="94"/>
      <c r="U995" s="94"/>
      <c r="V995" s="94"/>
      <c r="W995" s="94"/>
      <c r="X995" s="94"/>
      <c r="Y995" s="94"/>
      <c r="Z995" s="94"/>
    </row>
    <row r="996" spans="1:26" ht="18" customHeight="1" x14ac:dyDescent="0.25">
      <c r="A996" s="89"/>
      <c r="B996" s="94"/>
      <c r="C996" s="94"/>
      <c r="D996" s="106"/>
      <c r="E996" s="132"/>
      <c r="F996" s="94"/>
      <c r="G996" s="94"/>
      <c r="H996" s="89"/>
      <c r="I996" s="94"/>
      <c r="J996" s="94"/>
      <c r="K996" s="94"/>
      <c r="L996" s="94"/>
      <c r="M996" s="94"/>
      <c r="N996" s="94"/>
      <c r="O996" s="94"/>
      <c r="P996" s="94"/>
      <c r="Q996" s="94"/>
      <c r="R996" s="94"/>
      <c r="S996" s="94"/>
      <c r="T996" s="94"/>
      <c r="U996" s="94"/>
      <c r="V996" s="94"/>
      <c r="W996" s="94"/>
      <c r="X996" s="94"/>
      <c r="Y996" s="94"/>
      <c r="Z996" s="94"/>
    </row>
    <row r="997" spans="1:26" ht="18" customHeight="1" x14ac:dyDescent="0.25">
      <c r="A997" s="89"/>
      <c r="B997" s="94"/>
      <c r="C997" s="94"/>
      <c r="D997" s="106"/>
      <c r="E997" s="132"/>
      <c r="F997" s="94"/>
      <c r="G997" s="94"/>
      <c r="H997" s="89"/>
      <c r="I997" s="94"/>
      <c r="J997" s="94"/>
      <c r="K997" s="94"/>
      <c r="L997" s="94"/>
      <c r="M997" s="94"/>
      <c r="N997" s="94"/>
      <c r="O997" s="94"/>
      <c r="P997" s="94"/>
      <c r="Q997" s="94"/>
      <c r="R997" s="94"/>
      <c r="S997" s="94"/>
      <c r="T997" s="94"/>
      <c r="U997" s="94"/>
      <c r="V997" s="94"/>
      <c r="W997" s="94"/>
      <c r="X997" s="94"/>
      <c r="Y997" s="94"/>
      <c r="Z997" s="94"/>
    </row>
    <row r="998" spans="1:26" ht="18" customHeight="1" x14ac:dyDescent="0.25">
      <c r="A998" s="89"/>
      <c r="B998" s="94"/>
      <c r="C998" s="94"/>
      <c r="D998" s="106"/>
      <c r="E998" s="132"/>
      <c r="F998" s="94"/>
      <c r="G998" s="94"/>
      <c r="H998" s="89"/>
      <c r="I998" s="94"/>
      <c r="J998" s="94"/>
      <c r="K998" s="94"/>
      <c r="L998" s="94"/>
      <c r="M998" s="94"/>
      <c r="N998" s="94"/>
      <c r="O998" s="94"/>
      <c r="P998" s="94"/>
      <c r="Q998" s="94"/>
      <c r="R998" s="94"/>
      <c r="S998" s="94"/>
      <c r="T998" s="94"/>
      <c r="U998" s="94"/>
      <c r="V998" s="94"/>
      <c r="W998" s="94"/>
      <c r="X998" s="94"/>
      <c r="Y998" s="94"/>
      <c r="Z998" s="94"/>
    </row>
    <row r="999" spans="1:26" ht="18" customHeight="1" x14ac:dyDescent="0.25">
      <c r="A999" s="89"/>
      <c r="B999" s="94"/>
      <c r="C999" s="94"/>
      <c r="D999" s="106"/>
      <c r="E999" s="132"/>
      <c r="F999" s="94"/>
      <c r="G999" s="94"/>
      <c r="H999" s="89"/>
      <c r="I999" s="94"/>
      <c r="J999" s="94"/>
      <c r="K999" s="94"/>
      <c r="L999" s="94"/>
      <c r="M999" s="94"/>
      <c r="N999" s="94"/>
      <c r="O999" s="94"/>
      <c r="P999" s="94"/>
      <c r="Q999" s="94"/>
      <c r="R999" s="94"/>
      <c r="S999" s="94"/>
      <c r="T999" s="94"/>
      <c r="U999" s="94"/>
      <c r="V999" s="94"/>
      <c r="W999" s="94"/>
      <c r="X999" s="94"/>
      <c r="Y999" s="94"/>
      <c r="Z999" s="94"/>
    </row>
    <row r="1000" spans="1:26" ht="18" customHeight="1" x14ac:dyDescent="0.25">
      <c r="A1000" s="89"/>
      <c r="B1000" s="94"/>
      <c r="C1000" s="94"/>
      <c r="D1000" s="106"/>
      <c r="E1000" s="132"/>
      <c r="F1000" s="94"/>
      <c r="G1000" s="94"/>
      <c r="H1000" s="89"/>
      <c r="I1000" s="94"/>
      <c r="J1000" s="94"/>
      <c r="K1000" s="94"/>
      <c r="L1000" s="94"/>
      <c r="M1000" s="94"/>
      <c r="N1000" s="94"/>
      <c r="O1000" s="94"/>
      <c r="P1000" s="94"/>
      <c r="Q1000" s="94"/>
      <c r="R1000" s="94"/>
      <c r="S1000" s="94"/>
      <c r="T1000" s="94"/>
      <c r="U1000" s="94"/>
      <c r="V1000" s="94"/>
      <c r="W1000" s="94"/>
      <c r="X1000" s="94"/>
      <c r="Y1000" s="94"/>
      <c r="Z1000" s="94"/>
    </row>
  </sheetData>
  <printOptions horizontalCentered="1" verticalCentered="1"/>
  <pageMargins left="0.70866141732283472" right="0.59055118110236227" top="0.74803149606299213" bottom="0.74803149606299213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Z1000"/>
  <sheetViews>
    <sheetView workbookViewId="0">
      <selection activeCell="C17" sqref="C17"/>
    </sheetView>
  </sheetViews>
  <sheetFormatPr baseColWidth="10" defaultColWidth="10.109375" defaultRowHeight="15" customHeight="1" x14ac:dyDescent="0.2"/>
  <cols>
    <col min="1" max="1" width="3.109375" customWidth="1"/>
    <col min="2" max="2" width="15" customWidth="1"/>
    <col min="3" max="3" width="14.109375" customWidth="1"/>
    <col min="4" max="4" width="14.5546875" customWidth="1"/>
    <col min="5" max="5" width="14.21875" customWidth="1"/>
    <col min="6" max="6" width="13.33203125" customWidth="1"/>
    <col min="7" max="7" width="17.109375" customWidth="1"/>
    <col min="8" max="8" width="15.109375" customWidth="1"/>
    <col min="9" max="9" width="13.44140625" customWidth="1"/>
    <col min="10" max="10" width="13.33203125" customWidth="1"/>
    <col min="11" max="11" width="15" customWidth="1"/>
    <col min="12" max="12" width="12" customWidth="1"/>
    <col min="13" max="26" width="10.44140625" customWidth="1"/>
  </cols>
  <sheetData>
    <row r="1" spans="1:26" x14ac:dyDescent="0.2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 spans="1:26" ht="20.25" x14ac:dyDescent="0.3">
      <c r="A2" s="92"/>
      <c r="B2" s="594" t="s">
        <v>530</v>
      </c>
      <c r="C2" s="590"/>
      <c r="D2" s="590"/>
      <c r="E2" s="590"/>
      <c r="F2" s="590"/>
      <c r="G2" s="590"/>
      <c r="H2" s="590"/>
      <c r="I2" s="590"/>
      <c r="J2" s="591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 spans="1:26" ht="18" x14ac:dyDescent="0.25">
      <c r="A3" s="92"/>
      <c r="B3" s="595" t="s">
        <v>531</v>
      </c>
      <c r="C3" s="590"/>
      <c r="D3" s="590"/>
      <c r="E3" s="590"/>
      <c r="F3" s="590"/>
      <c r="G3" s="590"/>
      <c r="H3" s="590"/>
      <c r="I3" s="590"/>
      <c r="J3" s="591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</row>
    <row r="4" spans="1:26" ht="18" x14ac:dyDescent="0.25">
      <c r="A4" s="92"/>
      <c r="B4" s="596" t="s">
        <v>532</v>
      </c>
      <c r="C4" s="590"/>
      <c r="D4" s="590"/>
      <c r="E4" s="590"/>
      <c r="F4" s="590"/>
      <c r="G4" s="590"/>
      <c r="H4" s="590"/>
      <c r="I4" s="590"/>
      <c r="J4" s="591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spans="1:26" x14ac:dyDescent="0.2">
      <c r="A5" s="92"/>
      <c r="B5" s="597">
        <v>44901</v>
      </c>
      <c r="C5" s="590"/>
      <c r="D5" s="590"/>
      <c r="E5" s="590"/>
      <c r="F5" s="590"/>
      <c r="G5" s="590"/>
      <c r="H5" s="590"/>
      <c r="I5" s="590"/>
      <c r="J5" s="591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ht="15.75" x14ac:dyDescent="0.2">
      <c r="A6" s="92"/>
      <c r="B6" s="134" t="s">
        <v>533</v>
      </c>
      <c r="C6" s="134" t="s">
        <v>534</v>
      </c>
      <c r="D6" s="134" t="s">
        <v>535</v>
      </c>
      <c r="E6" s="134" t="s">
        <v>536</v>
      </c>
      <c r="F6" s="134" t="s">
        <v>537</v>
      </c>
      <c r="G6" s="134" t="s">
        <v>538</v>
      </c>
      <c r="H6" s="134" t="s">
        <v>539</v>
      </c>
      <c r="I6" s="134" t="s">
        <v>540</v>
      </c>
      <c r="J6" s="134" t="s">
        <v>541</v>
      </c>
      <c r="K6" s="134" t="s">
        <v>542</v>
      </c>
      <c r="L6" s="134" t="s">
        <v>543</v>
      </c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ht="9" customHeight="1" x14ac:dyDescent="0.2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">
      <c r="A8" s="92"/>
      <c r="B8" s="92" t="s">
        <v>544</v>
      </c>
      <c r="C8" s="92" t="s">
        <v>10</v>
      </c>
      <c r="D8" s="92" t="s">
        <v>545</v>
      </c>
      <c r="E8" s="92" t="s">
        <v>546</v>
      </c>
      <c r="F8" s="92" t="s">
        <v>547</v>
      </c>
      <c r="G8" s="92" t="s">
        <v>420</v>
      </c>
      <c r="H8" s="92" t="s">
        <v>548</v>
      </c>
      <c r="I8" s="92" t="s">
        <v>549</v>
      </c>
      <c r="J8" s="92" t="s">
        <v>550</v>
      </c>
      <c r="K8" s="92" t="s">
        <v>551</v>
      </c>
      <c r="L8" s="92" t="s">
        <v>552</v>
      </c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x14ac:dyDescent="0.2">
      <c r="A9" s="92"/>
      <c r="B9" s="92" t="s">
        <v>553</v>
      </c>
      <c r="C9" s="92" t="s">
        <v>554</v>
      </c>
      <c r="D9" s="92" t="s">
        <v>555</v>
      </c>
      <c r="E9" s="92" t="s">
        <v>556</v>
      </c>
      <c r="F9" s="92" t="s">
        <v>557</v>
      </c>
      <c r="G9" s="92" t="s">
        <v>558</v>
      </c>
      <c r="H9" s="92" t="s">
        <v>559</v>
      </c>
      <c r="I9" s="92" t="s">
        <v>560</v>
      </c>
      <c r="J9" s="92" t="s">
        <v>561</v>
      </c>
      <c r="K9" s="92" t="s">
        <v>562</v>
      </c>
      <c r="L9" s="92" t="s">
        <v>563</v>
      </c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">
      <c r="A10" s="92"/>
      <c r="B10" s="92" t="s">
        <v>564</v>
      </c>
      <c r="C10" s="92" t="s">
        <v>565</v>
      </c>
      <c r="D10" s="92"/>
      <c r="E10" s="92" t="s">
        <v>566</v>
      </c>
      <c r="F10" s="92" t="s">
        <v>567</v>
      </c>
      <c r="G10" s="92" t="s">
        <v>568</v>
      </c>
      <c r="H10" s="92" t="s">
        <v>569</v>
      </c>
      <c r="I10" s="92"/>
      <c r="J10" s="92" t="s">
        <v>570</v>
      </c>
      <c r="K10" s="92" t="s">
        <v>571</v>
      </c>
      <c r="L10" s="92" t="s">
        <v>572</v>
      </c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x14ac:dyDescent="0.2">
      <c r="A11" s="92"/>
      <c r="B11" s="92" t="s">
        <v>573</v>
      </c>
      <c r="C11" s="92" t="s">
        <v>574</v>
      </c>
      <c r="D11" s="92"/>
      <c r="E11" s="92" t="s">
        <v>575</v>
      </c>
      <c r="F11" s="92" t="s">
        <v>576</v>
      </c>
      <c r="G11" s="92" t="s">
        <v>577</v>
      </c>
      <c r="H11" s="92" t="s">
        <v>578</v>
      </c>
      <c r="I11" s="92"/>
      <c r="J11" s="92"/>
      <c r="K11" s="92" t="s">
        <v>579</v>
      </c>
      <c r="L11" s="92" t="s">
        <v>580</v>
      </c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">
      <c r="A12" s="92"/>
      <c r="B12" s="92" t="s">
        <v>581</v>
      </c>
      <c r="C12" s="92" t="s">
        <v>582</v>
      </c>
      <c r="D12" s="92"/>
      <c r="E12" s="92"/>
      <c r="F12" s="92" t="s">
        <v>583</v>
      </c>
      <c r="G12" s="92" t="s">
        <v>584</v>
      </c>
      <c r="H12" s="92"/>
      <c r="I12" s="92"/>
      <c r="J12" s="92"/>
      <c r="K12" s="92" t="s">
        <v>585</v>
      </c>
      <c r="L12" s="92" t="s">
        <v>586</v>
      </c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x14ac:dyDescent="0.2">
      <c r="A13" s="92"/>
      <c r="B13" s="92" t="s">
        <v>587</v>
      </c>
      <c r="C13" s="92" t="s">
        <v>588</v>
      </c>
      <c r="D13" s="92"/>
      <c r="E13" s="92"/>
      <c r="F13" s="92" t="s">
        <v>589</v>
      </c>
      <c r="G13" s="92" t="s">
        <v>590</v>
      </c>
      <c r="H13" s="92"/>
      <c r="I13" s="92"/>
      <c r="J13" s="92"/>
      <c r="K13" s="92" t="s">
        <v>591</v>
      </c>
      <c r="L13" s="92" t="s">
        <v>592</v>
      </c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">
      <c r="A14" s="92"/>
      <c r="B14" s="92"/>
      <c r="C14" s="92" t="s">
        <v>593</v>
      </c>
      <c r="D14" s="92"/>
      <c r="E14" s="92"/>
      <c r="F14" s="92"/>
      <c r="G14" s="92"/>
      <c r="H14" s="92"/>
      <c r="I14" s="92"/>
      <c r="J14" s="92"/>
      <c r="K14" s="92" t="s">
        <v>594</v>
      </c>
      <c r="L14" s="92" t="s">
        <v>595</v>
      </c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x14ac:dyDescent="0.2">
      <c r="A15" s="92"/>
      <c r="B15" s="92"/>
      <c r="C15" s="92" t="s">
        <v>47</v>
      </c>
      <c r="D15" s="92"/>
      <c r="E15" s="92"/>
      <c r="F15" s="92"/>
      <c r="G15" s="92"/>
      <c r="H15" s="92"/>
      <c r="I15" s="92"/>
      <c r="J15" s="92"/>
      <c r="K15" s="92" t="s">
        <v>596</v>
      </c>
      <c r="L15" s="92" t="s">
        <v>597</v>
      </c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">
      <c r="A16" s="92"/>
      <c r="B16" s="92"/>
      <c r="C16" s="92" t="s">
        <v>598</v>
      </c>
      <c r="D16" s="92"/>
      <c r="E16" s="92"/>
      <c r="F16" s="92"/>
      <c r="G16" s="92"/>
      <c r="H16" s="92"/>
      <c r="I16" s="92"/>
      <c r="J16" s="92"/>
      <c r="K16" s="92" t="s">
        <v>599</v>
      </c>
      <c r="L16" s="92" t="s">
        <v>600</v>
      </c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">
      <c r="A17" s="92"/>
      <c r="B17" s="92"/>
      <c r="C17" s="578" t="s">
        <v>1854</v>
      </c>
      <c r="D17" s="92"/>
      <c r="E17" s="92"/>
      <c r="F17" s="92"/>
      <c r="G17" s="92"/>
      <c r="H17" s="92"/>
      <c r="I17" s="92"/>
      <c r="J17" s="92"/>
      <c r="K17" s="92" t="s">
        <v>602</v>
      </c>
      <c r="L17" s="92" t="s">
        <v>603</v>
      </c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">
      <c r="A18" s="92"/>
      <c r="B18" s="92"/>
      <c r="C18" s="92" t="s">
        <v>604</v>
      </c>
      <c r="D18" s="92"/>
      <c r="E18" s="92"/>
      <c r="F18" s="92"/>
      <c r="G18" s="92"/>
      <c r="H18" s="92"/>
      <c r="I18" s="92"/>
      <c r="J18" s="92"/>
      <c r="K18" s="92" t="s">
        <v>605</v>
      </c>
      <c r="L18" s="92" t="s">
        <v>606</v>
      </c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x14ac:dyDescent="0.2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 t="s">
        <v>607</v>
      </c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 t="s">
        <v>608</v>
      </c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5.75" customHeight="1" x14ac:dyDescent="0.2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 t="s">
        <v>609</v>
      </c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ht="15.75" customHeight="1" x14ac:dyDescent="0.2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135" t="s">
        <v>610</v>
      </c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5.75" customHeight="1" x14ac:dyDescent="0.2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 t="s">
        <v>611</v>
      </c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ht="15.75" customHeight="1" x14ac:dyDescent="0.2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 t="s">
        <v>612</v>
      </c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5.75" customHeight="1" x14ac:dyDescent="0.2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 t="s">
        <v>613</v>
      </c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ht="15.75" customHeight="1" x14ac:dyDescent="0.2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 t="s">
        <v>57</v>
      </c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5.75" customHeight="1" x14ac:dyDescent="0.2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ht="15.75" customHeight="1" x14ac:dyDescent="0.2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5.75" customHeight="1" x14ac:dyDescent="0.2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ht="15.75" customHeight="1" x14ac:dyDescent="0.2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5.75" customHeight="1" x14ac:dyDescent="0.2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ht="15.75" customHeight="1" x14ac:dyDescent="0.2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15.75" customHeight="1" x14ac:dyDescent="0.2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ht="15.75" customHeight="1" x14ac:dyDescent="0.2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5.75" customHeight="1" x14ac:dyDescent="0.2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ht="15.75" customHeight="1" x14ac:dyDescent="0.2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5.75" customHeight="1" x14ac:dyDescent="0.2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ht="15.75" customHeight="1" x14ac:dyDescent="0.2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ht="15.75" customHeight="1" x14ac:dyDescent="0.2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ht="15.75" customHeight="1" x14ac:dyDescent="0.2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5.75" customHeight="1" x14ac:dyDescent="0.2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ht="15.75" customHeight="1" x14ac:dyDescent="0.2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5.75" customHeight="1" x14ac:dyDescent="0.2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ht="15.75" customHeight="1" x14ac:dyDescent="0.2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5.75" customHeight="1" x14ac:dyDescent="0.2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ht="15.75" customHeight="1" x14ac:dyDescent="0.2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5.75" customHeight="1" x14ac:dyDescent="0.2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ht="15.75" customHeight="1" x14ac:dyDescent="0.2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15.75" customHeight="1" x14ac:dyDescent="0.2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ht="15.75" customHeight="1" x14ac:dyDescent="0.2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5.75" customHeight="1" x14ac:dyDescent="0.2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ht="15.75" customHeight="1" x14ac:dyDescent="0.2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5.75" customHeight="1" x14ac:dyDescent="0.2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ht="15.75" customHeight="1" x14ac:dyDescent="0.2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ht="15.75" customHeight="1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ht="15.75" customHeight="1" x14ac:dyDescent="0.2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ht="15.75" customHeight="1" x14ac:dyDescent="0.2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ht="15.75" customHeight="1" x14ac:dyDescent="0.2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ht="15.75" customHeight="1" x14ac:dyDescent="0.2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ht="15.75" customHeight="1" x14ac:dyDescent="0.2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ht="15.75" customHeight="1" x14ac:dyDescent="0.2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ht="15.75" customHeight="1" x14ac:dyDescent="0.2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ht="15.75" customHeight="1" x14ac:dyDescent="0.2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ht="15.75" customHeight="1" x14ac:dyDescent="0.2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ht="15.75" customHeight="1" x14ac:dyDescent="0.2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ht="15.75" customHeight="1" x14ac:dyDescent="0.2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ht="15.75" customHeight="1" x14ac:dyDescent="0.2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ht="15.75" customHeight="1" x14ac:dyDescent="0.2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ht="15.75" customHeight="1" x14ac:dyDescent="0.2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ht="15.75" customHeight="1" x14ac:dyDescent="0.2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ht="15.75" customHeight="1" x14ac:dyDescent="0.2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ht="15.75" customHeight="1" x14ac:dyDescent="0.2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ht="15.75" customHeight="1" x14ac:dyDescent="0.2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ht="15.75" customHeight="1" x14ac:dyDescent="0.2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ht="15.75" customHeight="1" x14ac:dyDescent="0.2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ht="15.75" customHeight="1" x14ac:dyDescent="0.2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ht="15.75" customHeight="1" x14ac:dyDescent="0.2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ht="15.75" customHeight="1" x14ac:dyDescent="0.2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ht="15.75" customHeight="1" x14ac:dyDescent="0.2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ht="15.75" customHeight="1" x14ac:dyDescent="0.2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ht="15.75" customHeight="1" x14ac:dyDescent="0.2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ht="15.75" customHeight="1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ht="15.75" customHeight="1" x14ac:dyDescent="0.2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ht="15.75" customHeight="1" x14ac:dyDescent="0.2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ht="15.75" customHeight="1" x14ac:dyDescent="0.2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ht="15.75" customHeight="1" x14ac:dyDescent="0.2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ht="15.75" customHeight="1" x14ac:dyDescent="0.2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ht="15.75" customHeight="1" x14ac:dyDescent="0.2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ht="15.75" customHeight="1" x14ac:dyDescent="0.2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ht="15.75" customHeight="1" x14ac:dyDescent="0.2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ht="15.75" customHeight="1" x14ac:dyDescent="0.2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ht="15.75" customHeight="1" x14ac:dyDescent="0.2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ht="15.75" customHeight="1" x14ac:dyDescent="0.2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ht="15.75" customHeight="1" x14ac:dyDescent="0.2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ht="15.75" customHeight="1" x14ac:dyDescent="0.2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ht="15.75" customHeight="1" x14ac:dyDescent="0.2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ht="15.75" customHeight="1" x14ac:dyDescent="0.2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ht="15.75" customHeight="1" x14ac:dyDescent="0.2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ht="15.75" customHeight="1" x14ac:dyDescent="0.2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ht="15.75" customHeight="1" x14ac:dyDescent="0.2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ht="15.75" customHeight="1" x14ac:dyDescent="0.2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ht="15.75" customHeight="1" x14ac:dyDescent="0.2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ht="15.75" customHeight="1" x14ac:dyDescent="0.2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ht="15.75" customHeight="1" x14ac:dyDescent="0.2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ht="15.75" customHeight="1" x14ac:dyDescent="0.2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ht="15.75" customHeight="1" x14ac:dyDescent="0.2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ht="15.75" customHeight="1" x14ac:dyDescent="0.2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ht="15.75" customHeight="1" x14ac:dyDescent="0.2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ht="15.75" customHeight="1" x14ac:dyDescent="0.2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ht="15.75" customHeight="1" x14ac:dyDescent="0.2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ht="15.75" customHeight="1" x14ac:dyDescent="0.2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ht="15.75" customHeight="1" x14ac:dyDescent="0.2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ht="15.75" customHeight="1" x14ac:dyDescent="0.2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ht="15.75" customHeight="1" x14ac:dyDescent="0.2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ht="15.75" customHeight="1" x14ac:dyDescent="0.2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ht="15.75" customHeight="1" x14ac:dyDescent="0.2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ht="15.75" customHeight="1" x14ac:dyDescent="0.2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ht="15.75" customHeight="1" x14ac:dyDescent="0.2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ht="15.75" customHeight="1" x14ac:dyDescent="0.2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ht="15.75" customHeight="1" x14ac:dyDescent="0.2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ht="15.75" customHeight="1" x14ac:dyDescent="0.2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ht="15.75" customHeight="1" x14ac:dyDescent="0.2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ht="15.75" customHeight="1" x14ac:dyDescent="0.2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ht="15.75" customHeight="1" x14ac:dyDescent="0.2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ht="15.75" customHeight="1" x14ac:dyDescent="0.2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ht="15.75" customHeight="1" x14ac:dyDescent="0.2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ht="15.75" customHeight="1" x14ac:dyDescent="0.2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ht="15.75" customHeight="1" x14ac:dyDescent="0.2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ht="15.75" customHeight="1" x14ac:dyDescent="0.2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ht="15.75" customHeight="1" x14ac:dyDescent="0.2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ht="15.75" customHeight="1" x14ac:dyDescent="0.2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ht="15.75" customHeight="1" x14ac:dyDescent="0.2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ht="15.75" customHeight="1" x14ac:dyDescent="0.2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ht="15.75" customHeight="1" x14ac:dyDescent="0.2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ht="15.75" customHeight="1" x14ac:dyDescent="0.2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ht="15.75" customHeight="1" x14ac:dyDescent="0.2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ht="15.75" customHeight="1" x14ac:dyDescent="0.2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ht="15.75" customHeight="1" x14ac:dyDescent="0.2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ht="15.75" customHeight="1" x14ac:dyDescent="0.2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ht="15.75" customHeight="1" x14ac:dyDescent="0.2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ht="15.75" customHeight="1" x14ac:dyDescent="0.2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ht="15.75" customHeight="1" x14ac:dyDescent="0.2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ht="15.75" customHeight="1" x14ac:dyDescent="0.2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ht="15.75" customHeight="1" x14ac:dyDescent="0.2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ht="15.75" customHeight="1" x14ac:dyDescent="0.2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ht="15.75" customHeight="1" x14ac:dyDescent="0.2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ht="15.75" customHeight="1" x14ac:dyDescent="0.2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ht="15.75" customHeight="1" x14ac:dyDescent="0.2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ht="15.75" customHeight="1" x14ac:dyDescent="0.2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ht="15.75" customHeight="1" x14ac:dyDescent="0.2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ht="15.75" customHeight="1" x14ac:dyDescent="0.2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ht="15.75" customHeight="1" x14ac:dyDescent="0.2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ht="15.75" customHeight="1" x14ac:dyDescent="0.2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ht="15.75" customHeight="1" x14ac:dyDescent="0.2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ht="15.75" customHeight="1" x14ac:dyDescent="0.2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ht="15.75" customHeight="1" x14ac:dyDescent="0.2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ht="15.75" customHeight="1" x14ac:dyDescent="0.2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ht="15.75" customHeight="1" x14ac:dyDescent="0.2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ht="15.75" customHeight="1" x14ac:dyDescent="0.2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ht="15.75" customHeight="1" x14ac:dyDescent="0.2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ht="15.75" customHeight="1" x14ac:dyDescent="0.2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ht="15.75" customHeight="1" x14ac:dyDescent="0.2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ht="15.75" customHeight="1" x14ac:dyDescent="0.2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ht="15.75" customHeight="1" x14ac:dyDescent="0.2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ht="15.75" customHeight="1" x14ac:dyDescent="0.2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ht="15.75" customHeight="1" x14ac:dyDescent="0.2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ht="15.75" customHeight="1" x14ac:dyDescent="0.2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ht="15.75" customHeight="1" x14ac:dyDescent="0.2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ht="15.75" customHeight="1" x14ac:dyDescent="0.2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ht="15.75" customHeight="1" x14ac:dyDescent="0.2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ht="15.75" customHeight="1" x14ac:dyDescent="0.2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ht="15.75" customHeight="1" x14ac:dyDescent="0.2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ht="15.75" customHeight="1" x14ac:dyDescent="0.2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ht="15.75" customHeight="1" x14ac:dyDescent="0.2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ht="15.75" customHeight="1" x14ac:dyDescent="0.2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ht="15.75" customHeight="1" x14ac:dyDescent="0.2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ht="15.75" customHeight="1" x14ac:dyDescent="0.2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ht="15.75" customHeight="1" x14ac:dyDescent="0.2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ht="15.75" customHeight="1" x14ac:dyDescent="0.2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ht="15.75" customHeight="1" x14ac:dyDescent="0.2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ht="15.75" customHeight="1" x14ac:dyDescent="0.2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ht="15.75" customHeight="1" x14ac:dyDescent="0.2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ht="15.75" customHeight="1" x14ac:dyDescent="0.2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ht="15.75" customHeight="1" x14ac:dyDescent="0.2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ht="15.75" customHeight="1" x14ac:dyDescent="0.2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ht="15.75" customHeight="1" x14ac:dyDescent="0.2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ht="15.75" customHeight="1" x14ac:dyDescent="0.2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ht="15.75" customHeight="1" x14ac:dyDescent="0.2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ht="15.75" customHeight="1" x14ac:dyDescent="0.2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ht="15.75" customHeight="1" x14ac:dyDescent="0.2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ht="15.75" customHeight="1" x14ac:dyDescent="0.2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ht="15.75" customHeight="1" x14ac:dyDescent="0.2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ht="15.75" customHeight="1" x14ac:dyDescent="0.2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ht="15.75" customHeight="1" x14ac:dyDescent="0.2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ht="15.75" customHeight="1" x14ac:dyDescent="0.2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ht="15.75" customHeight="1" x14ac:dyDescent="0.2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ht="15.75" customHeight="1" x14ac:dyDescent="0.2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ht="15.75" customHeight="1" x14ac:dyDescent="0.2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ht="15.75" customHeight="1" x14ac:dyDescent="0.2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ht="15.75" customHeight="1" x14ac:dyDescent="0.2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ht="15.75" customHeight="1" x14ac:dyDescent="0.2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ht="15.75" customHeight="1" x14ac:dyDescent="0.2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ht="15.75" customHeight="1" x14ac:dyDescent="0.2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ht="15.75" customHeight="1" x14ac:dyDescent="0.2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ht="15.75" customHeight="1" x14ac:dyDescent="0.2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ht="15.75" customHeight="1" x14ac:dyDescent="0.2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ht="15.75" customHeight="1" x14ac:dyDescent="0.2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ht="15.75" customHeight="1" x14ac:dyDescent="0.2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ht="15.75" customHeight="1" x14ac:dyDescent="0.2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ht="15.75" customHeight="1" x14ac:dyDescent="0.2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ht="15.75" customHeight="1" x14ac:dyDescent="0.2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ht="15.75" customHeight="1" x14ac:dyDescent="0.2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ht="15.75" customHeight="1" x14ac:dyDescent="0.2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ht="15.75" customHeight="1" x14ac:dyDescent="0.2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ht="15.75" customHeight="1" x14ac:dyDescent="0.2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ht="15.75" customHeight="1" x14ac:dyDescent="0.2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ht="15.75" customHeight="1" x14ac:dyDescent="0.2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ht="15.75" customHeight="1" x14ac:dyDescent="0.2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ht="15.75" customHeight="1" x14ac:dyDescent="0.2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ht="15.75" customHeight="1" x14ac:dyDescent="0.2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ht="15.75" customHeight="1" x14ac:dyDescent="0.2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ht="15.75" customHeight="1" x14ac:dyDescent="0.2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ht="15.75" customHeight="1" x14ac:dyDescent="0.2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ht="15.75" customHeight="1" x14ac:dyDescent="0.2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ht="15.75" customHeight="1" x14ac:dyDescent="0.2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ht="15.75" customHeight="1" x14ac:dyDescent="0.2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ht="15.75" customHeight="1" x14ac:dyDescent="0.2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ht="15.75" customHeight="1" x14ac:dyDescent="0.2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ht="15.75" customHeight="1" x14ac:dyDescent="0.2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ht="15.75" customHeight="1" x14ac:dyDescent="0.2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ht="15.75" customHeight="1" x14ac:dyDescent="0.2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ht="15.75" customHeight="1" x14ac:dyDescent="0.2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ht="15.75" customHeight="1" x14ac:dyDescent="0.2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ht="15.75" customHeight="1" x14ac:dyDescent="0.2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ht="15.75" customHeight="1" x14ac:dyDescent="0.2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ht="15.75" customHeight="1" x14ac:dyDescent="0.2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ht="15.75" customHeight="1" x14ac:dyDescent="0.2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ht="15.75" customHeight="1" x14ac:dyDescent="0.2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ht="15.75" customHeight="1" x14ac:dyDescent="0.2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ht="15.75" customHeight="1" x14ac:dyDescent="0.2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ht="15.75" customHeight="1" x14ac:dyDescent="0.2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ht="15.75" customHeight="1" x14ac:dyDescent="0.2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ht="15.75" customHeight="1" x14ac:dyDescent="0.2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ht="15.75" customHeight="1" x14ac:dyDescent="0.2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ht="15.75" customHeight="1" x14ac:dyDescent="0.2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ht="15.75" customHeight="1" x14ac:dyDescent="0.2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ht="15.75" customHeight="1" x14ac:dyDescent="0.2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ht="15.75" customHeight="1" x14ac:dyDescent="0.2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ht="15.75" customHeight="1" x14ac:dyDescent="0.2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ht="15.75" customHeight="1" x14ac:dyDescent="0.2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ht="15.75" customHeight="1" x14ac:dyDescent="0.2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ht="15.75" customHeight="1" x14ac:dyDescent="0.2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ht="15.75" customHeight="1" x14ac:dyDescent="0.2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ht="15.75" customHeight="1" x14ac:dyDescent="0.2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ht="15.75" customHeight="1" x14ac:dyDescent="0.2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ht="15.75" customHeight="1" x14ac:dyDescent="0.2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ht="15.75" customHeight="1" x14ac:dyDescent="0.2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ht="15.75" customHeight="1" x14ac:dyDescent="0.2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ht="15.75" customHeight="1" x14ac:dyDescent="0.2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ht="15.75" customHeight="1" x14ac:dyDescent="0.2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ht="15.75" customHeight="1" x14ac:dyDescent="0.2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ht="15.75" customHeight="1" x14ac:dyDescent="0.2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ht="15.75" customHeight="1" x14ac:dyDescent="0.2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ht="15.75" customHeight="1" x14ac:dyDescent="0.2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ht="15.75" customHeight="1" x14ac:dyDescent="0.2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ht="15.75" customHeight="1" x14ac:dyDescent="0.2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ht="15.75" customHeight="1" x14ac:dyDescent="0.2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ht="15.75" customHeight="1" x14ac:dyDescent="0.2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ht="15.75" customHeight="1" x14ac:dyDescent="0.2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ht="15.75" customHeight="1" x14ac:dyDescent="0.2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ht="15.75" customHeight="1" x14ac:dyDescent="0.2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ht="15.75" customHeight="1" x14ac:dyDescent="0.2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ht="15.75" customHeight="1" x14ac:dyDescent="0.2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ht="15.75" customHeight="1" x14ac:dyDescent="0.2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ht="15.75" customHeight="1" x14ac:dyDescent="0.2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ht="15.75" customHeight="1" x14ac:dyDescent="0.2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ht="15.75" customHeight="1" x14ac:dyDescent="0.2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ht="15.75" customHeight="1" x14ac:dyDescent="0.2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ht="15.75" customHeight="1" x14ac:dyDescent="0.2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ht="15.75" customHeight="1" x14ac:dyDescent="0.2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ht="15.75" customHeight="1" x14ac:dyDescent="0.2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ht="15.75" customHeight="1" x14ac:dyDescent="0.2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ht="15.75" customHeight="1" x14ac:dyDescent="0.2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ht="15.75" customHeight="1" x14ac:dyDescent="0.2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ht="15.75" customHeight="1" x14ac:dyDescent="0.2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ht="15.75" customHeight="1" x14ac:dyDescent="0.2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ht="15.75" customHeight="1" x14ac:dyDescent="0.2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ht="15.75" customHeight="1" x14ac:dyDescent="0.2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ht="15.75" customHeight="1" x14ac:dyDescent="0.2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ht="15.75" customHeight="1" x14ac:dyDescent="0.2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ht="15.75" customHeight="1" x14ac:dyDescent="0.2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ht="15.75" customHeight="1" x14ac:dyDescent="0.2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ht="15.75" customHeight="1" x14ac:dyDescent="0.2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ht="15.75" customHeight="1" x14ac:dyDescent="0.2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ht="15.75" customHeight="1" x14ac:dyDescent="0.2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ht="15.75" customHeight="1" x14ac:dyDescent="0.2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ht="15.75" customHeight="1" x14ac:dyDescent="0.2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ht="15.75" customHeight="1" x14ac:dyDescent="0.2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ht="15.75" customHeight="1" x14ac:dyDescent="0.2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ht="15.75" customHeight="1" x14ac:dyDescent="0.2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ht="15.75" customHeight="1" x14ac:dyDescent="0.2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ht="15.75" customHeight="1" x14ac:dyDescent="0.2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ht="15.75" customHeight="1" x14ac:dyDescent="0.2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ht="15.75" customHeight="1" x14ac:dyDescent="0.2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ht="15.75" customHeight="1" x14ac:dyDescent="0.2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ht="15.75" customHeight="1" x14ac:dyDescent="0.2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ht="15.75" customHeight="1" x14ac:dyDescent="0.2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ht="15.75" customHeight="1" x14ac:dyDescent="0.2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ht="15.75" customHeight="1" x14ac:dyDescent="0.2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ht="15.75" customHeight="1" x14ac:dyDescent="0.2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ht="15.75" customHeight="1" x14ac:dyDescent="0.2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ht="15.75" customHeight="1" x14ac:dyDescent="0.2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ht="15.75" customHeight="1" x14ac:dyDescent="0.2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ht="15.75" customHeight="1" x14ac:dyDescent="0.2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ht="15.75" customHeight="1" x14ac:dyDescent="0.2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ht="15.75" customHeight="1" x14ac:dyDescent="0.2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ht="15.75" customHeight="1" x14ac:dyDescent="0.2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ht="15.75" customHeight="1" x14ac:dyDescent="0.2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ht="15.75" customHeight="1" x14ac:dyDescent="0.2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ht="15.75" customHeight="1" x14ac:dyDescent="0.2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ht="15.75" customHeight="1" x14ac:dyDescent="0.2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ht="15.75" customHeight="1" x14ac:dyDescent="0.2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ht="15.75" customHeight="1" x14ac:dyDescent="0.2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ht="15.75" customHeight="1" x14ac:dyDescent="0.2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ht="15.75" customHeight="1" x14ac:dyDescent="0.2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ht="15.75" customHeight="1" x14ac:dyDescent="0.2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ht="15.75" customHeight="1" x14ac:dyDescent="0.2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ht="15.75" customHeight="1" x14ac:dyDescent="0.2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ht="15.75" customHeight="1" x14ac:dyDescent="0.2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ht="15.75" customHeight="1" x14ac:dyDescent="0.2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ht="15.75" customHeight="1" x14ac:dyDescent="0.2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ht="15.75" customHeight="1" x14ac:dyDescent="0.2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ht="15.75" customHeight="1" x14ac:dyDescent="0.2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ht="15.75" customHeight="1" x14ac:dyDescent="0.2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ht="15.75" customHeight="1" x14ac:dyDescent="0.2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ht="15.75" customHeight="1" x14ac:dyDescent="0.2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ht="15.75" customHeight="1" x14ac:dyDescent="0.2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ht="15.75" customHeight="1" x14ac:dyDescent="0.2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ht="15.75" customHeight="1" x14ac:dyDescent="0.2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ht="15.75" customHeight="1" x14ac:dyDescent="0.2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ht="15.75" customHeight="1" x14ac:dyDescent="0.2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ht="15.75" customHeight="1" x14ac:dyDescent="0.2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ht="15.75" customHeight="1" x14ac:dyDescent="0.2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ht="15.75" customHeight="1" x14ac:dyDescent="0.2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ht="15.75" customHeight="1" x14ac:dyDescent="0.2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ht="15.75" customHeight="1" x14ac:dyDescent="0.2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ht="15.75" customHeight="1" x14ac:dyDescent="0.2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ht="15.75" customHeight="1" x14ac:dyDescent="0.2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ht="15.75" customHeight="1" x14ac:dyDescent="0.2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ht="15.75" customHeight="1" x14ac:dyDescent="0.2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ht="15.75" customHeight="1" x14ac:dyDescent="0.2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ht="15.75" customHeight="1" x14ac:dyDescent="0.2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ht="15.75" customHeight="1" x14ac:dyDescent="0.2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ht="15.75" customHeight="1" x14ac:dyDescent="0.2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ht="15.75" customHeight="1" x14ac:dyDescent="0.2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ht="15.75" customHeight="1" x14ac:dyDescent="0.2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ht="15.75" customHeight="1" x14ac:dyDescent="0.2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ht="15.75" customHeight="1" x14ac:dyDescent="0.2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ht="15.75" customHeight="1" x14ac:dyDescent="0.2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ht="15.75" customHeight="1" x14ac:dyDescent="0.2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ht="15.75" customHeight="1" x14ac:dyDescent="0.2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ht="15.75" customHeight="1" x14ac:dyDescent="0.2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ht="15.75" customHeight="1" x14ac:dyDescent="0.2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ht="15.75" customHeight="1" x14ac:dyDescent="0.2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ht="15.75" customHeight="1" x14ac:dyDescent="0.2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ht="15.75" customHeight="1" x14ac:dyDescent="0.2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ht="15.75" customHeight="1" x14ac:dyDescent="0.2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ht="15.75" customHeight="1" x14ac:dyDescent="0.2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ht="15.75" customHeight="1" x14ac:dyDescent="0.2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ht="15.75" customHeight="1" x14ac:dyDescent="0.2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ht="15.75" customHeight="1" x14ac:dyDescent="0.2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ht="15.75" customHeight="1" x14ac:dyDescent="0.2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ht="15.75" customHeight="1" x14ac:dyDescent="0.2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ht="15.75" customHeight="1" x14ac:dyDescent="0.2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ht="15.75" customHeight="1" x14ac:dyDescent="0.2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ht="15.75" customHeight="1" x14ac:dyDescent="0.2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ht="15.75" customHeight="1" x14ac:dyDescent="0.2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ht="15.75" customHeight="1" x14ac:dyDescent="0.2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ht="15.75" customHeight="1" x14ac:dyDescent="0.2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ht="15.75" customHeight="1" x14ac:dyDescent="0.2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ht="15.75" customHeight="1" x14ac:dyDescent="0.2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ht="15.75" customHeight="1" x14ac:dyDescent="0.2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ht="15.75" customHeight="1" x14ac:dyDescent="0.2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ht="15.75" customHeight="1" x14ac:dyDescent="0.2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ht="15.75" customHeight="1" x14ac:dyDescent="0.2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ht="15.75" customHeight="1" x14ac:dyDescent="0.2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ht="15.75" customHeight="1" x14ac:dyDescent="0.2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ht="15.75" customHeight="1" x14ac:dyDescent="0.2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ht="15.75" customHeight="1" x14ac:dyDescent="0.2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ht="15.75" customHeight="1" x14ac:dyDescent="0.2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ht="15.75" customHeight="1" x14ac:dyDescent="0.2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ht="15.75" customHeight="1" x14ac:dyDescent="0.2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ht="15.75" customHeight="1" x14ac:dyDescent="0.2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ht="15.75" customHeight="1" x14ac:dyDescent="0.2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ht="15.75" customHeight="1" x14ac:dyDescent="0.2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ht="15.75" customHeight="1" x14ac:dyDescent="0.2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ht="15.75" customHeight="1" x14ac:dyDescent="0.2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ht="15.75" customHeight="1" x14ac:dyDescent="0.2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ht="15.75" customHeight="1" x14ac:dyDescent="0.2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ht="15.75" customHeight="1" x14ac:dyDescent="0.2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ht="15.75" customHeight="1" x14ac:dyDescent="0.2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ht="15.75" customHeight="1" x14ac:dyDescent="0.2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ht="15.75" customHeight="1" x14ac:dyDescent="0.2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ht="15.75" customHeight="1" x14ac:dyDescent="0.2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ht="15.75" customHeight="1" x14ac:dyDescent="0.2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ht="15.75" customHeight="1" x14ac:dyDescent="0.2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ht="15.75" customHeight="1" x14ac:dyDescent="0.2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ht="15.75" customHeight="1" x14ac:dyDescent="0.2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ht="15.75" customHeight="1" x14ac:dyDescent="0.2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ht="15.75" customHeight="1" x14ac:dyDescent="0.2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ht="15.75" customHeight="1" x14ac:dyDescent="0.2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ht="15.75" customHeight="1" x14ac:dyDescent="0.2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ht="15.75" customHeight="1" x14ac:dyDescent="0.2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ht="15.75" customHeight="1" x14ac:dyDescent="0.2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ht="15.75" customHeight="1" x14ac:dyDescent="0.2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ht="15.75" customHeight="1" x14ac:dyDescent="0.2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ht="15.75" customHeight="1" x14ac:dyDescent="0.2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ht="15.75" customHeight="1" x14ac:dyDescent="0.2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ht="15.75" customHeight="1" x14ac:dyDescent="0.2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ht="15.75" customHeight="1" x14ac:dyDescent="0.2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ht="15.75" customHeight="1" x14ac:dyDescent="0.2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ht="15.75" customHeight="1" x14ac:dyDescent="0.2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ht="15.75" customHeight="1" x14ac:dyDescent="0.2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ht="15.75" customHeight="1" x14ac:dyDescent="0.2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ht="15.75" customHeight="1" x14ac:dyDescent="0.2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ht="15.75" customHeight="1" x14ac:dyDescent="0.2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ht="15.75" customHeight="1" x14ac:dyDescent="0.2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ht="15.75" customHeight="1" x14ac:dyDescent="0.2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ht="15.75" customHeight="1" x14ac:dyDescent="0.2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ht="15.75" customHeight="1" x14ac:dyDescent="0.2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ht="15.75" customHeight="1" x14ac:dyDescent="0.2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ht="15.75" customHeight="1" x14ac:dyDescent="0.2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ht="15.75" customHeight="1" x14ac:dyDescent="0.2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ht="15.75" customHeight="1" x14ac:dyDescent="0.2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ht="15.75" customHeight="1" x14ac:dyDescent="0.2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ht="15.75" customHeight="1" x14ac:dyDescent="0.2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ht="15.75" customHeight="1" x14ac:dyDescent="0.2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ht="15.75" customHeight="1" x14ac:dyDescent="0.2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ht="15.75" customHeight="1" x14ac:dyDescent="0.2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ht="15.75" customHeight="1" x14ac:dyDescent="0.2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ht="15.75" customHeight="1" x14ac:dyDescent="0.2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ht="15.75" customHeight="1" x14ac:dyDescent="0.2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ht="15.75" customHeight="1" x14ac:dyDescent="0.2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ht="15.75" customHeight="1" x14ac:dyDescent="0.2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ht="15.75" customHeight="1" x14ac:dyDescent="0.2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ht="15.75" customHeight="1" x14ac:dyDescent="0.2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ht="15.75" customHeight="1" x14ac:dyDescent="0.2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ht="15.75" customHeight="1" x14ac:dyDescent="0.2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ht="15.75" customHeight="1" x14ac:dyDescent="0.2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ht="15.75" customHeight="1" x14ac:dyDescent="0.2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ht="15.75" customHeight="1" x14ac:dyDescent="0.2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ht="15.75" customHeight="1" x14ac:dyDescent="0.2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ht="15.75" customHeight="1" x14ac:dyDescent="0.2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ht="15.75" customHeight="1" x14ac:dyDescent="0.2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ht="15.75" customHeight="1" x14ac:dyDescent="0.2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ht="15.75" customHeight="1" x14ac:dyDescent="0.2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ht="15.75" customHeight="1" x14ac:dyDescent="0.2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ht="15.75" customHeight="1" x14ac:dyDescent="0.2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ht="15.75" customHeight="1" x14ac:dyDescent="0.2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ht="15.75" customHeight="1" x14ac:dyDescent="0.2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ht="15.75" customHeight="1" x14ac:dyDescent="0.2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ht="15.75" customHeight="1" x14ac:dyDescent="0.2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ht="15.75" customHeight="1" x14ac:dyDescent="0.2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ht="15.75" customHeight="1" x14ac:dyDescent="0.2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ht="15.75" customHeight="1" x14ac:dyDescent="0.2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ht="15.75" customHeight="1" x14ac:dyDescent="0.2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ht="15.75" customHeight="1" x14ac:dyDescent="0.2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ht="15.75" customHeight="1" x14ac:dyDescent="0.2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ht="15.75" customHeight="1" x14ac:dyDescent="0.2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ht="15.75" customHeight="1" x14ac:dyDescent="0.2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ht="15.75" customHeight="1" x14ac:dyDescent="0.2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ht="15.75" customHeight="1" x14ac:dyDescent="0.2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ht="15.75" customHeight="1" x14ac:dyDescent="0.2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ht="15.75" customHeight="1" x14ac:dyDescent="0.2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ht="15.75" customHeight="1" x14ac:dyDescent="0.2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ht="15.75" customHeight="1" x14ac:dyDescent="0.2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ht="15.75" customHeight="1" x14ac:dyDescent="0.2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ht="15.75" customHeight="1" x14ac:dyDescent="0.2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ht="15.75" customHeight="1" x14ac:dyDescent="0.2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ht="15.75" customHeight="1" x14ac:dyDescent="0.2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ht="15.75" customHeight="1" x14ac:dyDescent="0.2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ht="15.75" customHeight="1" x14ac:dyDescent="0.2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ht="15.75" customHeight="1" x14ac:dyDescent="0.2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ht="15.75" customHeight="1" x14ac:dyDescent="0.2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ht="15.75" customHeight="1" x14ac:dyDescent="0.2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ht="15.75" customHeight="1" x14ac:dyDescent="0.2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ht="15.75" customHeight="1" x14ac:dyDescent="0.2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ht="15.75" customHeight="1" x14ac:dyDescent="0.2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ht="15.75" customHeight="1" x14ac:dyDescent="0.2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ht="15.75" customHeight="1" x14ac:dyDescent="0.2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ht="15.75" customHeight="1" x14ac:dyDescent="0.2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ht="15.75" customHeight="1" x14ac:dyDescent="0.2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ht="15.75" customHeight="1" x14ac:dyDescent="0.2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ht="15.75" customHeight="1" x14ac:dyDescent="0.2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ht="15.75" customHeight="1" x14ac:dyDescent="0.2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ht="15.75" customHeight="1" x14ac:dyDescent="0.2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ht="15.75" customHeight="1" x14ac:dyDescent="0.2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ht="15.75" customHeight="1" x14ac:dyDescent="0.2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ht="15.75" customHeight="1" x14ac:dyDescent="0.2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ht="15.75" customHeight="1" x14ac:dyDescent="0.2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ht="15.75" customHeight="1" x14ac:dyDescent="0.2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ht="15.75" customHeight="1" x14ac:dyDescent="0.2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ht="15.75" customHeight="1" x14ac:dyDescent="0.2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ht="15.75" customHeight="1" x14ac:dyDescent="0.2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ht="15.75" customHeight="1" x14ac:dyDescent="0.2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ht="15.75" customHeight="1" x14ac:dyDescent="0.2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ht="15.75" customHeight="1" x14ac:dyDescent="0.2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ht="15.75" customHeight="1" x14ac:dyDescent="0.2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ht="15.75" customHeight="1" x14ac:dyDescent="0.2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ht="15.75" customHeight="1" x14ac:dyDescent="0.2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ht="15.75" customHeight="1" x14ac:dyDescent="0.2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ht="15.75" customHeight="1" x14ac:dyDescent="0.2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ht="15.75" customHeight="1" x14ac:dyDescent="0.2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ht="15.75" customHeight="1" x14ac:dyDescent="0.2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ht="15.75" customHeight="1" x14ac:dyDescent="0.2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ht="15.75" customHeight="1" x14ac:dyDescent="0.2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ht="15.75" customHeight="1" x14ac:dyDescent="0.2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ht="15.75" customHeight="1" x14ac:dyDescent="0.2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ht="15.75" customHeight="1" x14ac:dyDescent="0.2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ht="15.75" customHeight="1" x14ac:dyDescent="0.2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ht="15.75" customHeight="1" x14ac:dyDescent="0.2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ht="15.75" customHeight="1" x14ac:dyDescent="0.2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ht="15.75" customHeight="1" x14ac:dyDescent="0.2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ht="15.75" customHeight="1" x14ac:dyDescent="0.2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ht="15.75" customHeight="1" x14ac:dyDescent="0.2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ht="15.75" customHeight="1" x14ac:dyDescent="0.2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ht="15.75" customHeight="1" x14ac:dyDescent="0.2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ht="15.75" customHeight="1" x14ac:dyDescent="0.2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ht="15.75" customHeight="1" x14ac:dyDescent="0.2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ht="15.75" customHeight="1" x14ac:dyDescent="0.2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ht="15.75" customHeight="1" x14ac:dyDescent="0.2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ht="15.75" customHeight="1" x14ac:dyDescent="0.2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ht="15.75" customHeight="1" x14ac:dyDescent="0.2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ht="15.75" customHeight="1" x14ac:dyDescent="0.2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ht="15.75" customHeight="1" x14ac:dyDescent="0.2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ht="15.75" customHeight="1" x14ac:dyDescent="0.2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ht="15.75" customHeight="1" x14ac:dyDescent="0.2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ht="15.75" customHeight="1" x14ac:dyDescent="0.2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ht="15.75" customHeight="1" x14ac:dyDescent="0.2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ht="15.75" customHeight="1" x14ac:dyDescent="0.2">
      <c r="A540" s="92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ht="15.75" customHeight="1" x14ac:dyDescent="0.2">
      <c r="A541" s="92"/>
      <c r="B541" s="92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ht="15.75" customHeight="1" x14ac:dyDescent="0.2">
      <c r="A542" s="92"/>
      <c r="B542" s="92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ht="15.75" customHeight="1" x14ac:dyDescent="0.2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ht="15.75" customHeight="1" x14ac:dyDescent="0.2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ht="15.75" customHeight="1" x14ac:dyDescent="0.2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ht="15.75" customHeight="1" x14ac:dyDescent="0.2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ht="15.75" customHeight="1" x14ac:dyDescent="0.2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ht="15.75" customHeight="1" x14ac:dyDescent="0.2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ht="15.75" customHeight="1" x14ac:dyDescent="0.2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ht="15.75" customHeight="1" x14ac:dyDescent="0.2">
      <c r="A550" s="92"/>
      <c r="B550" s="92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ht="15.75" customHeight="1" x14ac:dyDescent="0.2">
      <c r="A551" s="92"/>
      <c r="B551" s="92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ht="15.75" customHeight="1" x14ac:dyDescent="0.2">
      <c r="A552" s="92"/>
      <c r="B552" s="92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ht="15.75" customHeight="1" x14ac:dyDescent="0.2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ht="15.75" customHeight="1" x14ac:dyDescent="0.2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ht="15.75" customHeight="1" x14ac:dyDescent="0.2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ht="15.75" customHeight="1" x14ac:dyDescent="0.2">
      <c r="A556" s="92"/>
      <c r="B556" s="92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ht="15.75" customHeight="1" x14ac:dyDescent="0.2">
      <c r="A557" s="92"/>
      <c r="B557" s="92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ht="15.75" customHeight="1" x14ac:dyDescent="0.2">
      <c r="A558" s="92"/>
      <c r="B558" s="92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ht="15.75" customHeight="1" x14ac:dyDescent="0.2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ht="15.75" customHeight="1" x14ac:dyDescent="0.2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ht="15.75" customHeight="1" x14ac:dyDescent="0.2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ht="15.75" customHeight="1" x14ac:dyDescent="0.2">
      <c r="A562" s="92"/>
      <c r="B562" s="92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ht="15.75" customHeight="1" x14ac:dyDescent="0.2">
      <c r="A563" s="92"/>
      <c r="B563" s="92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ht="15.75" customHeight="1" x14ac:dyDescent="0.2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ht="15.75" customHeight="1" x14ac:dyDescent="0.2">
      <c r="A565" s="92"/>
      <c r="B565" s="92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ht="15.75" customHeight="1" x14ac:dyDescent="0.2">
      <c r="A566" s="92"/>
      <c r="B566" s="92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ht="15.75" customHeight="1" x14ac:dyDescent="0.2">
      <c r="A567" s="92"/>
      <c r="B567" s="92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ht="15.75" customHeight="1" x14ac:dyDescent="0.2">
      <c r="A568" s="92"/>
      <c r="B568" s="92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ht="15.75" customHeight="1" x14ac:dyDescent="0.2">
      <c r="A569" s="92"/>
      <c r="B569" s="92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ht="15.75" customHeight="1" x14ac:dyDescent="0.2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ht="15.75" customHeight="1" x14ac:dyDescent="0.2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ht="15.75" customHeight="1" x14ac:dyDescent="0.2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ht="15.75" customHeight="1" x14ac:dyDescent="0.2">
      <c r="A573" s="92"/>
      <c r="B573" s="92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ht="15.75" customHeight="1" x14ac:dyDescent="0.2">
      <c r="A574" s="92"/>
      <c r="B574" s="92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ht="15.75" customHeight="1" x14ac:dyDescent="0.2">
      <c r="A575" s="92"/>
      <c r="B575" s="92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ht="15.75" customHeight="1" x14ac:dyDescent="0.2">
      <c r="A576" s="92"/>
      <c r="B576" s="92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ht="15.75" customHeight="1" x14ac:dyDescent="0.2">
      <c r="A577" s="92"/>
      <c r="B577" s="92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ht="15.75" customHeight="1" x14ac:dyDescent="0.2">
      <c r="A578" s="92"/>
      <c r="B578" s="92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ht="15.75" customHeight="1" x14ac:dyDescent="0.2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ht="15.75" customHeight="1" x14ac:dyDescent="0.2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ht="15.75" customHeight="1" x14ac:dyDescent="0.2">
      <c r="A581" s="92"/>
      <c r="B581" s="92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ht="15.75" customHeight="1" x14ac:dyDescent="0.2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ht="15.75" customHeight="1" x14ac:dyDescent="0.2">
      <c r="A583" s="92"/>
      <c r="B583" s="92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ht="15.75" customHeight="1" x14ac:dyDescent="0.2">
      <c r="A584" s="92"/>
      <c r="B584" s="92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ht="15.75" customHeight="1" x14ac:dyDescent="0.2">
      <c r="A585" s="92"/>
      <c r="B585" s="92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ht="15.75" customHeight="1" x14ac:dyDescent="0.2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ht="15.75" customHeight="1" x14ac:dyDescent="0.2">
      <c r="A587" s="92"/>
      <c r="B587" s="92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ht="15.75" customHeight="1" x14ac:dyDescent="0.2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ht="15.75" customHeight="1" x14ac:dyDescent="0.2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ht="15.75" customHeight="1" x14ac:dyDescent="0.2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ht="15.75" customHeight="1" x14ac:dyDescent="0.2">
      <c r="A591" s="92"/>
      <c r="B591" s="92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ht="15.75" customHeight="1" x14ac:dyDescent="0.2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ht="15.75" customHeight="1" x14ac:dyDescent="0.2">
      <c r="A593" s="92"/>
      <c r="B593" s="92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ht="15.75" customHeight="1" x14ac:dyDescent="0.2">
      <c r="A594" s="92"/>
      <c r="B594" s="92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ht="15.75" customHeight="1" x14ac:dyDescent="0.2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ht="15.75" customHeight="1" x14ac:dyDescent="0.2">
      <c r="A596" s="92"/>
      <c r="B596" s="92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ht="15.75" customHeight="1" x14ac:dyDescent="0.2">
      <c r="A597" s="92"/>
      <c r="B597" s="92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ht="15.75" customHeight="1" x14ac:dyDescent="0.2">
      <c r="A598" s="92"/>
      <c r="B598" s="92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ht="15.75" customHeight="1" x14ac:dyDescent="0.2">
      <c r="A599" s="92"/>
      <c r="B599" s="92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ht="15.75" customHeight="1" x14ac:dyDescent="0.2">
      <c r="A600" s="92"/>
      <c r="B600" s="92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  <row r="601" spans="1:26" ht="15.75" customHeight="1" x14ac:dyDescent="0.2">
      <c r="A601" s="92"/>
      <c r="B601" s="92"/>
      <c r="C601" s="92"/>
      <c r="D601" s="92"/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O601" s="92"/>
      <c r="P601" s="92"/>
      <c r="Q601" s="92"/>
      <c r="R601" s="92"/>
      <c r="S601" s="92"/>
      <c r="T601" s="92"/>
      <c r="U601" s="92"/>
      <c r="V601" s="92"/>
      <c r="W601" s="92"/>
      <c r="X601" s="92"/>
      <c r="Y601" s="92"/>
      <c r="Z601" s="92"/>
    </row>
    <row r="602" spans="1:26" ht="15.75" customHeight="1" x14ac:dyDescent="0.2">
      <c r="A602" s="92"/>
      <c r="B602" s="92"/>
      <c r="C602" s="92"/>
      <c r="D602" s="92"/>
      <c r="E602" s="92"/>
      <c r="F602" s="92"/>
      <c r="G602" s="92"/>
      <c r="H602" s="92"/>
      <c r="I602" s="92"/>
      <c r="J602" s="92"/>
      <c r="K602" s="92"/>
      <c r="L602" s="92"/>
      <c r="M602" s="92"/>
      <c r="N602" s="92"/>
      <c r="O602" s="92"/>
      <c r="P602" s="92"/>
      <c r="Q602" s="92"/>
      <c r="R602" s="92"/>
      <c r="S602" s="92"/>
      <c r="T602" s="92"/>
      <c r="U602" s="92"/>
      <c r="V602" s="92"/>
      <c r="W602" s="92"/>
      <c r="X602" s="92"/>
      <c r="Y602" s="92"/>
      <c r="Z602" s="92"/>
    </row>
    <row r="603" spans="1:26" ht="15.75" customHeight="1" x14ac:dyDescent="0.2">
      <c r="A603" s="92"/>
      <c r="B603" s="92"/>
      <c r="C603" s="92"/>
      <c r="D603" s="92"/>
      <c r="E603" s="92"/>
      <c r="F603" s="92"/>
      <c r="G603" s="92"/>
      <c r="H603" s="92"/>
      <c r="I603" s="92"/>
      <c r="J603" s="92"/>
      <c r="K603" s="92"/>
      <c r="L603" s="92"/>
      <c r="M603" s="92"/>
      <c r="N603" s="92"/>
      <c r="O603" s="92"/>
      <c r="P603" s="92"/>
      <c r="Q603" s="92"/>
      <c r="R603" s="92"/>
      <c r="S603" s="92"/>
      <c r="T603" s="92"/>
      <c r="U603" s="92"/>
      <c r="V603" s="92"/>
      <c r="W603" s="92"/>
      <c r="X603" s="92"/>
      <c r="Y603" s="92"/>
      <c r="Z603" s="92"/>
    </row>
    <row r="604" spans="1:26" ht="15.75" customHeight="1" x14ac:dyDescent="0.2">
      <c r="A604" s="92"/>
      <c r="B604" s="92"/>
      <c r="C604" s="92"/>
      <c r="D604" s="92"/>
      <c r="E604" s="92"/>
      <c r="F604" s="92"/>
      <c r="G604" s="92"/>
      <c r="H604" s="92"/>
      <c r="I604" s="92"/>
      <c r="J604" s="92"/>
      <c r="K604" s="92"/>
      <c r="L604" s="92"/>
      <c r="M604" s="92"/>
      <c r="N604" s="92"/>
      <c r="O604" s="92"/>
      <c r="P604" s="92"/>
      <c r="Q604" s="92"/>
      <c r="R604" s="92"/>
      <c r="S604" s="92"/>
      <c r="T604" s="92"/>
      <c r="U604" s="92"/>
      <c r="V604" s="92"/>
      <c r="W604" s="92"/>
      <c r="X604" s="92"/>
      <c r="Y604" s="92"/>
      <c r="Z604" s="92"/>
    </row>
    <row r="605" spans="1:26" ht="15.75" customHeight="1" x14ac:dyDescent="0.2">
      <c r="A605" s="92"/>
      <c r="B605" s="92"/>
      <c r="C605" s="92"/>
      <c r="D605" s="92"/>
      <c r="E605" s="92"/>
      <c r="F605" s="92"/>
      <c r="G605" s="92"/>
      <c r="H605" s="92"/>
      <c r="I605" s="92"/>
      <c r="J605" s="92"/>
      <c r="K605" s="92"/>
      <c r="L605" s="92"/>
      <c r="M605" s="92"/>
      <c r="N605" s="92"/>
      <c r="O605" s="92"/>
      <c r="P605" s="92"/>
      <c r="Q605" s="92"/>
      <c r="R605" s="92"/>
      <c r="S605" s="92"/>
      <c r="T605" s="92"/>
      <c r="U605" s="92"/>
      <c r="V605" s="92"/>
      <c r="W605" s="92"/>
      <c r="X605" s="92"/>
      <c r="Y605" s="92"/>
      <c r="Z605" s="92"/>
    </row>
    <row r="606" spans="1:26" ht="15.75" customHeight="1" x14ac:dyDescent="0.2">
      <c r="A606" s="92"/>
      <c r="B606" s="92"/>
      <c r="C606" s="92"/>
      <c r="D606" s="92"/>
      <c r="E606" s="92"/>
      <c r="F606" s="92"/>
      <c r="G606" s="92"/>
      <c r="H606" s="92"/>
      <c r="I606" s="92"/>
      <c r="J606" s="92"/>
      <c r="K606" s="92"/>
      <c r="L606" s="92"/>
      <c r="M606" s="92"/>
      <c r="N606" s="92"/>
      <c r="O606" s="92"/>
      <c r="P606" s="92"/>
      <c r="Q606" s="92"/>
      <c r="R606" s="92"/>
      <c r="S606" s="92"/>
      <c r="T606" s="92"/>
      <c r="U606" s="92"/>
      <c r="V606" s="92"/>
      <c r="W606" s="92"/>
      <c r="X606" s="92"/>
      <c r="Y606" s="92"/>
      <c r="Z606" s="92"/>
    </row>
    <row r="607" spans="1:26" ht="15.75" customHeight="1" x14ac:dyDescent="0.2">
      <c r="A607" s="92"/>
      <c r="B607" s="92"/>
      <c r="C607" s="92"/>
      <c r="D607" s="92"/>
      <c r="E607" s="92"/>
      <c r="F607" s="92"/>
      <c r="G607" s="92"/>
      <c r="H607" s="92"/>
      <c r="I607" s="92"/>
      <c r="J607" s="92"/>
      <c r="K607" s="92"/>
      <c r="L607" s="92"/>
      <c r="M607" s="92"/>
      <c r="N607" s="92"/>
      <c r="O607" s="92"/>
      <c r="P607" s="92"/>
      <c r="Q607" s="92"/>
      <c r="R607" s="92"/>
      <c r="S607" s="92"/>
      <c r="T607" s="92"/>
      <c r="U607" s="92"/>
      <c r="V607" s="92"/>
      <c r="W607" s="92"/>
      <c r="X607" s="92"/>
      <c r="Y607" s="92"/>
      <c r="Z607" s="92"/>
    </row>
    <row r="608" spans="1:26" ht="15.75" customHeight="1" x14ac:dyDescent="0.2">
      <c r="A608" s="92"/>
      <c r="B608" s="92"/>
      <c r="C608" s="92"/>
      <c r="D608" s="92"/>
      <c r="E608" s="92"/>
      <c r="F608" s="92"/>
      <c r="G608" s="92"/>
      <c r="H608" s="92"/>
      <c r="I608" s="92"/>
      <c r="J608" s="92"/>
      <c r="K608" s="92"/>
      <c r="L608" s="92"/>
      <c r="M608" s="92"/>
      <c r="N608" s="92"/>
      <c r="O608" s="92"/>
      <c r="P608" s="92"/>
      <c r="Q608" s="92"/>
      <c r="R608" s="92"/>
      <c r="S608" s="92"/>
      <c r="T608" s="92"/>
      <c r="U608" s="92"/>
      <c r="V608" s="92"/>
      <c r="W608" s="92"/>
      <c r="X608" s="92"/>
      <c r="Y608" s="92"/>
      <c r="Z608" s="92"/>
    </row>
    <row r="609" spans="1:26" ht="15.75" customHeight="1" x14ac:dyDescent="0.2">
      <c r="A609" s="92"/>
      <c r="B609" s="92"/>
      <c r="C609" s="92"/>
      <c r="D609" s="92"/>
      <c r="E609" s="92"/>
      <c r="F609" s="92"/>
      <c r="G609" s="92"/>
      <c r="H609" s="92"/>
      <c r="I609" s="92"/>
      <c r="J609" s="92"/>
      <c r="K609" s="92"/>
      <c r="L609" s="92"/>
      <c r="M609" s="92"/>
      <c r="N609" s="92"/>
      <c r="O609" s="92"/>
      <c r="P609" s="92"/>
      <c r="Q609" s="92"/>
      <c r="R609" s="92"/>
      <c r="S609" s="92"/>
      <c r="T609" s="92"/>
      <c r="U609" s="92"/>
      <c r="V609" s="92"/>
      <c r="W609" s="92"/>
      <c r="X609" s="92"/>
      <c r="Y609" s="92"/>
      <c r="Z609" s="92"/>
    </row>
    <row r="610" spans="1:26" ht="15.75" customHeight="1" x14ac:dyDescent="0.2">
      <c r="A610" s="92"/>
      <c r="B610" s="92"/>
      <c r="C610" s="92"/>
      <c r="D610" s="92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92"/>
      <c r="P610" s="92"/>
      <c r="Q610" s="92"/>
      <c r="R610" s="92"/>
      <c r="S610" s="92"/>
      <c r="T610" s="92"/>
      <c r="U610" s="92"/>
      <c r="V610" s="92"/>
      <c r="W610" s="92"/>
      <c r="X610" s="92"/>
      <c r="Y610" s="92"/>
      <c r="Z610" s="92"/>
    </row>
    <row r="611" spans="1:26" ht="15.75" customHeight="1" x14ac:dyDescent="0.2">
      <c r="A611" s="92"/>
      <c r="B611" s="92"/>
      <c r="C611" s="92"/>
      <c r="D611" s="92"/>
      <c r="E611" s="92"/>
      <c r="F611" s="92"/>
      <c r="G611" s="92"/>
      <c r="H611" s="92"/>
      <c r="I611" s="92"/>
      <c r="J611" s="92"/>
      <c r="K611" s="92"/>
      <c r="L611" s="92"/>
      <c r="M611" s="92"/>
      <c r="N611" s="92"/>
      <c r="O611" s="92"/>
      <c r="P611" s="92"/>
      <c r="Q611" s="92"/>
      <c r="R611" s="92"/>
      <c r="S611" s="92"/>
      <c r="T611" s="92"/>
      <c r="U611" s="92"/>
      <c r="V611" s="92"/>
      <c r="W611" s="92"/>
      <c r="X611" s="92"/>
      <c r="Y611" s="92"/>
      <c r="Z611" s="92"/>
    </row>
    <row r="612" spans="1:26" ht="15.75" customHeight="1" x14ac:dyDescent="0.2">
      <c r="A612" s="92"/>
      <c r="B612" s="92"/>
      <c r="C612" s="92"/>
      <c r="D612" s="92"/>
      <c r="E612" s="92"/>
      <c r="F612" s="92"/>
      <c r="G612" s="92"/>
      <c r="H612" s="92"/>
      <c r="I612" s="92"/>
      <c r="J612" s="92"/>
      <c r="K612" s="92"/>
      <c r="L612" s="92"/>
      <c r="M612" s="92"/>
      <c r="N612" s="92"/>
      <c r="O612" s="92"/>
      <c r="P612" s="92"/>
      <c r="Q612" s="92"/>
      <c r="R612" s="92"/>
      <c r="S612" s="92"/>
      <c r="T612" s="92"/>
      <c r="U612" s="92"/>
      <c r="V612" s="92"/>
      <c r="W612" s="92"/>
      <c r="X612" s="92"/>
      <c r="Y612" s="92"/>
      <c r="Z612" s="92"/>
    </row>
    <row r="613" spans="1:26" ht="15.75" customHeight="1" x14ac:dyDescent="0.2">
      <c r="A613" s="92"/>
      <c r="B613" s="92"/>
      <c r="C613" s="92"/>
      <c r="D613" s="92"/>
      <c r="E613" s="92"/>
      <c r="F613" s="92"/>
      <c r="G613" s="92"/>
      <c r="H613" s="92"/>
      <c r="I613" s="92"/>
      <c r="J613" s="92"/>
      <c r="K613" s="92"/>
      <c r="L613" s="92"/>
      <c r="M613" s="92"/>
      <c r="N613" s="92"/>
      <c r="O613" s="92"/>
      <c r="P613" s="92"/>
      <c r="Q613" s="92"/>
      <c r="R613" s="92"/>
      <c r="S613" s="92"/>
      <c r="T613" s="92"/>
      <c r="U613" s="92"/>
      <c r="V613" s="92"/>
      <c r="W613" s="92"/>
      <c r="X613" s="92"/>
      <c r="Y613" s="92"/>
      <c r="Z613" s="92"/>
    </row>
    <row r="614" spans="1:26" ht="15.75" customHeight="1" x14ac:dyDescent="0.2">
      <c r="A614" s="92"/>
      <c r="B614" s="92"/>
      <c r="C614" s="92"/>
      <c r="D614" s="92"/>
      <c r="E614" s="92"/>
      <c r="F614" s="92"/>
      <c r="G614" s="92"/>
      <c r="H614" s="92"/>
      <c r="I614" s="92"/>
      <c r="J614" s="92"/>
      <c r="K614" s="92"/>
      <c r="L614" s="92"/>
      <c r="M614" s="92"/>
      <c r="N614" s="92"/>
      <c r="O614" s="92"/>
      <c r="P614" s="92"/>
      <c r="Q614" s="92"/>
      <c r="R614" s="92"/>
      <c r="S614" s="92"/>
      <c r="T614" s="92"/>
      <c r="U614" s="92"/>
      <c r="V614" s="92"/>
      <c r="W614" s="92"/>
      <c r="X614" s="92"/>
      <c r="Y614" s="92"/>
      <c r="Z614" s="92"/>
    </row>
    <row r="615" spans="1:26" ht="15.75" customHeight="1" x14ac:dyDescent="0.2">
      <c r="A615" s="92"/>
      <c r="B615" s="92"/>
      <c r="C615" s="92"/>
      <c r="D615" s="92"/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Q615" s="92"/>
      <c r="R615" s="92"/>
      <c r="S615" s="92"/>
      <c r="T615" s="92"/>
      <c r="U615" s="92"/>
      <c r="V615" s="92"/>
      <c r="W615" s="92"/>
      <c r="X615" s="92"/>
      <c r="Y615" s="92"/>
      <c r="Z615" s="92"/>
    </row>
    <row r="616" spans="1:26" ht="15.75" customHeight="1" x14ac:dyDescent="0.2">
      <c r="A616" s="92"/>
      <c r="B616" s="92"/>
      <c r="C616" s="92"/>
      <c r="D616" s="92"/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O616" s="92"/>
      <c r="P616" s="92"/>
      <c r="Q616" s="92"/>
      <c r="R616" s="92"/>
      <c r="S616" s="92"/>
      <c r="T616" s="92"/>
      <c r="U616" s="92"/>
      <c r="V616" s="92"/>
      <c r="W616" s="92"/>
      <c r="X616" s="92"/>
      <c r="Y616" s="92"/>
      <c r="Z616" s="92"/>
    </row>
    <row r="617" spans="1:26" ht="15.75" customHeight="1" x14ac:dyDescent="0.2">
      <c r="A617" s="92"/>
      <c r="B617" s="92"/>
      <c r="C617" s="92"/>
      <c r="D617" s="92"/>
      <c r="E617" s="92"/>
      <c r="F617" s="92"/>
      <c r="G617" s="92"/>
      <c r="H617" s="92"/>
      <c r="I617" s="92"/>
      <c r="J617" s="92"/>
      <c r="K617" s="92"/>
      <c r="L617" s="92"/>
      <c r="M617" s="92"/>
      <c r="N617" s="92"/>
      <c r="O617" s="92"/>
      <c r="P617" s="92"/>
      <c r="Q617" s="92"/>
      <c r="R617" s="92"/>
      <c r="S617" s="92"/>
      <c r="T617" s="92"/>
      <c r="U617" s="92"/>
      <c r="V617" s="92"/>
      <c r="W617" s="92"/>
      <c r="X617" s="92"/>
      <c r="Y617" s="92"/>
      <c r="Z617" s="92"/>
    </row>
    <row r="618" spans="1:26" ht="15.75" customHeight="1" x14ac:dyDescent="0.2">
      <c r="A618" s="92"/>
      <c r="B618" s="92"/>
      <c r="C618" s="92"/>
      <c r="D618" s="92"/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O618" s="92"/>
      <c r="P618" s="92"/>
      <c r="Q618" s="92"/>
      <c r="R618" s="92"/>
      <c r="S618" s="92"/>
      <c r="T618" s="92"/>
      <c r="U618" s="92"/>
      <c r="V618" s="92"/>
      <c r="W618" s="92"/>
      <c r="X618" s="92"/>
      <c r="Y618" s="92"/>
      <c r="Z618" s="92"/>
    </row>
    <row r="619" spans="1:26" ht="15.75" customHeight="1" x14ac:dyDescent="0.2">
      <c r="A619" s="92"/>
      <c r="B619" s="92"/>
      <c r="C619" s="92"/>
      <c r="D619" s="92"/>
      <c r="E619" s="92"/>
      <c r="F619" s="92"/>
      <c r="G619" s="92"/>
      <c r="H619" s="92"/>
      <c r="I619" s="92"/>
      <c r="J619" s="92"/>
      <c r="K619" s="92"/>
      <c r="L619" s="92"/>
      <c r="M619" s="92"/>
      <c r="N619" s="92"/>
      <c r="O619" s="92"/>
      <c r="P619" s="92"/>
      <c r="Q619" s="92"/>
      <c r="R619" s="92"/>
      <c r="S619" s="92"/>
      <c r="T619" s="92"/>
      <c r="U619" s="92"/>
      <c r="V619" s="92"/>
      <c r="W619" s="92"/>
      <c r="X619" s="92"/>
      <c r="Y619" s="92"/>
      <c r="Z619" s="92"/>
    </row>
    <row r="620" spans="1:26" ht="15.75" customHeight="1" x14ac:dyDescent="0.2">
      <c r="A620" s="92"/>
      <c r="B620" s="92"/>
      <c r="C620" s="92"/>
      <c r="D620" s="92"/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O620" s="92"/>
      <c r="P620" s="92"/>
      <c r="Q620" s="92"/>
      <c r="R620" s="92"/>
      <c r="S620" s="92"/>
      <c r="T620" s="92"/>
      <c r="U620" s="92"/>
      <c r="V620" s="92"/>
      <c r="W620" s="92"/>
      <c r="X620" s="92"/>
      <c r="Y620" s="92"/>
      <c r="Z620" s="92"/>
    </row>
    <row r="621" spans="1:26" ht="15.75" customHeight="1" x14ac:dyDescent="0.2">
      <c r="A621" s="92"/>
      <c r="B621" s="92"/>
      <c r="C621" s="92"/>
      <c r="D621" s="92"/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O621" s="92"/>
      <c r="P621" s="92"/>
      <c r="Q621" s="92"/>
      <c r="R621" s="92"/>
      <c r="S621" s="92"/>
      <c r="T621" s="92"/>
      <c r="U621" s="92"/>
      <c r="V621" s="92"/>
      <c r="W621" s="92"/>
      <c r="X621" s="92"/>
      <c r="Y621" s="92"/>
      <c r="Z621" s="92"/>
    </row>
    <row r="622" spans="1:26" ht="15.75" customHeight="1" x14ac:dyDescent="0.2">
      <c r="A622" s="92"/>
      <c r="B622" s="92"/>
      <c r="C622" s="92"/>
      <c r="D622" s="92"/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O622" s="92"/>
      <c r="P622" s="92"/>
      <c r="Q622" s="92"/>
      <c r="R622" s="92"/>
      <c r="S622" s="92"/>
      <c r="T622" s="92"/>
      <c r="U622" s="92"/>
      <c r="V622" s="92"/>
      <c r="W622" s="92"/>
      <c r="X622" s="92"/>
      <c r="Y622" s="92"/>
      <c r="Z622" s="92"/>
    </row>
    <row r="623" spans="1:26" ht="15.75" customHeight="1" x14ac:dyDescent="0.2">
      <c r="A623" s="92"/>
      <c r="B623" s="92"/>
      <c r="C623" s="92"/>
      <c r="D623" s="92"/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O623" s="92"/>
      <c r="P623" s="92"/>
      <c r="Q623" s="92"/>
      <c r="R623" s="92"/>
      <c r="S623" s="92"/>
      <c r="T623" s="92"/>
      <c r="U623" s="92"/>
      <c r="V623" s="92"/>
      <c r="W623" s="92"/>
      <c r="X623" s="92"/>
      <c r="Y623" s="92"/>
      <c r="Z623" s="92"/>
    </row>
    <row r="624" spans="1:26" ht="15.75" customHeight="1" x14ac:dyDescent="0.2">
      <c r="A624" s="92"/>
      <c r="B624" s="92"/>
      <c r="C624" s="92"/>
      <c r="D624" s="92"/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O624" s="92"/>
      <c r="P624" s="92"/>
      <c r="Q624" s="92"/>
      <c r="R624" s="92"/>
      <c r="S624" s="92"/>
      <c r="T624" s="92"/>
      <c r="U624" s="92"/>
      <c r="V624" s="92"/>
      <c r="W624" s="92"/>
      <c r="X624" s="92"/>
      <c r="Y624" s="92"/>
      <c r="Z624" s="92"/>
    </row>
    <row r="625" spans="1:26" ht="15.75" customHeight="1" x14ac:dyDescent="0.2">
      <c r="A625" s="92"/>
      <c r="B625" s="92"/>
      <c r="C625" s="92"/>
      <c r="D625" s="92"/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O625" s="92"/>
      <c r="P625" s="92"/>
      <c r="Q625" s="92"/>
      <c r="R625" s="92"/>
      <c r="S625" s="92"/>
      <c r="T625" s="92"/>
      <c r="U625" s="92"/>
      <c r="V625" s="92"/>
      <c r="W625" s="92"/>
      <c r="X625" s="92"/>
      <c r="Y625" s="92"/>
      <c r="Z625" s="92"/>
    </row>
    <row r="626" spans="1:26" ht="15.75" customHeight="1" x14ac:dyDescent="0.2">
      <c r="A626" s="92"/>
      <c r="B626" s="92"/>
      <c r="C626" s="92"/>
      <c r="D626" s="92"/>
      <c r="E626" s="92"/>
      <c r="F626" s="92"/>
      <c r="G626" s="92"/>
      <c r="H626" s="92"/>
      <c r="I626" s="92"/>
      <c r="J626" s="92"/>
      <c r="K626" s="92"/>
      <c r="L626" s="92"/>
      <c r="M626" s="92"/>
      <c r="N626" s="92"/>
      <c r="O626" s="92"/>
      <c r="P626" s="92"/>
      <c r="Q626" s="92"/>
      <c r="R626" s="92"/>
      <c r="S626" s="92"/>
      <c r="T626" s="92"/>
      <c r="U626" s="92"/>
      <c r="V626" s="92"/>
      <c r="W626" s="92"/>
      <c r="X626" s="92"/>
      <c r="Y626" s="92"/>
      <c r="Z626" s="92"/>
    </row>
    <row r="627" spans="1:26" ht="15.75" customHeight="1" x14ac:dyDescent="0.2">
      <c r="A627" s="92"/>
      <c r="B627" s="92"/>
      <c r="C627" s="92"/>
      <c r="D627" s="92"/>
      <c r="E627" s="92"/>
      <c r="F627" s="92"/>
      <c r="G627" s="92"/>
      <c r="H627" s="92"/>
      <c r="I627" s="92"/>
      <c r="J627" s="92"/>
      <c r="K627" s="92"/>
      <c r="L627" s="92"/>
      <c r="M627" s="92"/>
      <c r="N627" s="92"/>
      <c r="O627" s="92"/>
      <c r="P627" s="92"/>
      <c r="Q627" s="92"/>
      <c r="R627" s="92"/>
      <c r="S627" s="92"/>
      <c r="T627" s="92"/>
      <c r="U627" s="92"/>
      <c r="V627" s="92"/>
      <c r="W627" s="92"/>
      <c r="X627" s="92"/>
      <c r="Y627" s="92"/>
      <c r="Z627" s="92"/>
    </row>
    <row r="628" spans="1:26" ht="15.75" customHeight="1" x14ac:dyDescent="0.2">
      <c r="A628" s="92"/>
      <c r="B628" s="92"/>
      <c r="C628" s="92"/>
      <c r="D628" s="92"/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O628" s="92"/>
      <c r="P628" s="92"/>
      <c r="Q628" s="92"/>
      <c r="R628" s="92"/>
      <c r="S628" s="92"/>
      <c r="T628" s="92"/>
      <c r="U628" s="92"/>
      <c r="V628" s="92"/>
      <c r="W628" s="92"/>
      <c r="X628" s="92"/>
      <c r="Y628" s="92"/>
      <c r="Z628" s="92"/>
    </row>
    <row r="629" spans="1:26" ht="15.75" customHeight="1" x14ac:dyDescent="0.2">
      <c r="A629" s="92"/>
      <c r="B629" s="92"/>
      <c r="C629" s="92"/>
      <c r="D629" s="92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92"/>
      <c r="P629" s="92"/>
      <c r="Q629" s="92"/>
      <c r="R629" s="92"/>
      <c r="S629" s="92"/>
      <c r="T629" s="92"/>
      <c r="U629" s="92"/>
      <c r="V629" s="92"/>
      <c r="W629" s="92"/>
      <c r="X629" s="92"/>
      <c r="Y629" s="92"/>
      <c r="Z629" s="92"/>
    </row>
    <row r="630" spans="1:26" ht="15.75" customHeight="1" x14ac:dyDescent="0.2">
      <c r="A630" s="92"/>
      <c r="B630" s="92"/>
      <c r="C630" s="92"/>
      <c r="D630" s="92"/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O630" s="92"/>
      <c r="P630" s="92"/>
      <c r="Q630" s="92"/>
      <c r="R630" s="92"/>
      <c r="S630" s="92"/>
      <c r="T630" s="92"/>
      <c r="U630" s="92"/>
      <c r="V630" s="92"/>
      <c r="W630" s="92"/>
      <c r="X630" s="92"/>
      <c r="Y630" s="92"/>
      <c r="Z630" s="92"/>
    </row>
    <row r="631" spans="1:26" ht="15.75" customHeight="1" x14ac:dyDescent="0.2">
      <c r="A631" s="92"/>
      <c r="B631" s="92"/>
      <c r="C631" s="92"/>
      <c r="D631" s="92"/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O631" s="92"/>
      <c r="P631" s="92"/>
      <c r="Q631" s="92"/>
      <c r="R631" s="92"/>
      <c r="S631" s="92"/>
      <c r="T631" s="92"/>
      <c r="U631" s="92"/>
      <c r="V631" s="92"/>
      <c r="W631" s="92"/>
      <c r="X631" s="92"/>
      <c r="Y631" s="92"/>
      <c r="Z631" s="92"/>
    </row>
    <row r="632" spans="1:26" ht="15.75" customHeight="1" x14ac:dyDescent="0.2">
      <c r="A632" s="92"/>
      <c r="B632" s="92"/>
      <c r="C632" s="92"/>
      <c r="D632" s="92"/>
      <c r="E632" s="92"/>
      <c r="F632" s="92"/>
      <c r="G632" s="92"/>
      <c r="H632" s="92"/>
      <c r="I632" s="92"/>
      <c r="J632" s="92"/>
      <c r="K632" s="92"/>
      <c r="L632" s="92"/>
      <c r="M632" s="92"/>
      <c r="N632" s="92"/>
      <c r="O632" s="92"/>
      <c r="P632" s="92"/>
      <c r="Q632" s="92"/>
      <c r="R632" s="92"/>
      <c r="S632" s="92"/>
      <c r="T632" s="92"/>
      <c r="U632" s="92"/>
      <c r="V632" s="92"/>
      <c r="W632" s="92"/>
      <c r="X632" s="92"/>
      <c r="Y632" s="92"/>
      <c r="Z632" s="92"/>
    </row>
    <row r="633" spans="1:26" ht="15.75" customHeight="1" x14ac:dyDescent="0.2">
      <c r="A633" s="92"/>
      <c r="B633" s="92"/>
      <c r="C633" s="92"/>
      <c r="D633" s="92"/>
      <c r="E633" s="92"/>
      <c r="F633" s="92"/>
      <c r="G633" s="92"/>
      <c r="H633" s="92"/>
      <c r="I633" s="92"/>
      <c r="J633" s="92"/>
      <c r="K633" s="92"/>
      <c r="L633" s="92"/>
      <c r="M633" s="92"/>
      <c r="N633" s="92"/>
      <c r="O633" s="92"/>
      <c r="P633" s="92"/>
      <c r="Q633" s="92"/>
      <c r="R633" s="92"/>
      <c r="S633" s="92"/>
      <c r="T633" s="92"/>
      <c r="U633" s="92"/>
      <c r="V633" s="92"/>
      <c r="W633" s="92"/>
      <c r="X633" s="92"/>
      <c r="Y633" s="92"/>
      <c r="Z633" s="92"/>
    </row>
    <row r="634" spans="1:26" ht="15.75" customHeight="1" x14ac:dyDescent="0.2">
      <c r="A634" s="92"/>
      <c r="B634" s="92"/>
      <c r="C634" s="92"/>
      <c r="D634" s="92"/>
      <c r="E634" s="92"/>
      <c r="F634" s="92"/>
      <c r="G634" s="92"/>
      <c r="H634" s="92"/>
      <c r="I634" s="92"/>
      <c r="J634" s="92"/>
      <c r="K634" s="92"/>
      <c r="L634" s="92"/>
      <c r="M634" s="92"/>
      <c r="N634" s="92"/>
      <c r="O634" s="92"/>
      <c r="P634" s="92"/>
      <c r="Q634" s="92"/>
      <c r="R634" s="92"/>
      <c r="S634" s="92"/>
      <c r="T634" s="92"/>
      <c r="U634" s="92"/>
      <c r="V634" s="92"/>
      <c r="W634" s="92"/>
      <c r="X634" s="92"/>
      <c r="Y634" s="92"/>
      <c r="Z634" s="92"/>
    </row>
    <row r="635" spans="1:26" ht="15.75" customHeight="1" x14ac:dyDescent="0.2">
      <c r="A635" s="92"/>
      <c r="B635" s="92"/>
      <c r="C635" s="92"/>
      <c r="D635" s="92"/>
      <c r="E635" s="92"/>
      <c r="F635" s="92"/>
      <c r="G635" s="92"/>
      <c r="H635" s="92"/>
      <c r="I635" s="92"/>
      <c r="J635" s="92"/>
      <c r="K635" s="92"/>
      <c r="L635" s="92"/>
      <c r="M635" s="92"/>
      <c r="N635" s="92"/>
      <c r="O635" s="92"/>
      <c r="P635" s="92"/>
      <c r="Q635" s="92"/>
      <c r="R635" s="92"/>
      <c r="S635" s="92"/>
      <c r="T635" s="92"/>
      <c r="U635" s="92"/>
      <c r="V635" s="92"/>
      <c r="W635" s="92"/>
      <c r="X635" s="92"/>
      <c r="Y635" s="92"/>
      <c r="Z635" s="92"/>
    </row>
    <row r="636" spans="1:26" ht="15.75" customHeight="1" x14ac:dyDescent="0.2">
      <c r="A636" s="92"/>
      <c r="B636" s="92"/>
      <c r="C636" s="92"/>
      <c r="D636" s="92"/>
      <c r="E636" s="92"/>
      <c r="F636" s="92"/>
      <c r="G636" s="92"/>
      <c r="H636" s="92"/>
      <c r="I636" s="92"/>
      <c r="J636" s="92"/>
      <c r="K636" s="92"/>
      <c r="L636" s="92"/>
      <c r="M636" s="92"/>
      <c r="N636" s="92"/>
      <c r="O636" s="92"/>
      <c r="P636" s="92"/>
      <c r="Q636" s="92"/>
      <c r="R636" s="92"/>
      <c r="S636" s="92"/>
      <c r="T636" s="92"/>
      <c r="U636" s="92"/>
      <c r="V636" s="92"/>
      <c r="W636" s="92"/>
      <c r="X636" s="92"/>
      <c r="Y636" s="92"/>
      <c r="Z636" s="92"/>
    </row>
    <row r="637" spans="1:26" ht="15.75" customHeight="1" x14ac:dyDescent="0.2">
      <c r="A637" s="92"/>
      <c r="B637" s="92"/>
      <c r="C637" s="92"/>
      <c r="D637" s="92"/>
      <c r="E637" s="92"/>
      <c r="F637" s="92"/>
      <c r="G637" s="92"/>
      <c r="H637" s="92"/>
      <c r="I637" s="92"/>
      <c r="J637" s="92"/>
      <c r="K637" s="92"/>
      <c r="L637" s="92"/>
      <c r="M637" s="92"/>
      <c r="N637" s="92"/>
      <c r="O637" s="92"/>
      <c r="P637" s="92"/>
      <c r="Q637" s="92"/>
      <c r="R637" s="92"/>
      <c r="S637" s="92"/>
      <c r="T637" s="92"/>
      <c r="U637" s="92"/>
      <c r="V637" s="92"/>
      <c r="W637" s="92"/>
      <c r="X637" s="92"/>
      <c r="Y637" s="92"/>
      <c r="Z637" s="92"/>
    </row>
    <row r="638" spans="1:26" ht="15.75" customHeight="1" x14ac:dyDescent="0.2">
      <c r="A638" s="92"/>
      <c r="B638" s="92"/>
      <c r="C638" s="92"/>
      <c r="D638" s="92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92"/>
      <c r="P638" s="92"/>
      <c r="Q638" s="92"/>
      <c r="R638" s="92"/>
      <c r="S638" s="92"/>
      <c r="T638" s="92"/>
      <c r="U638" s="92"/>
      <c r="V638" s="92"/>
      <c r="W638" s="92"/>
      <c r="X638" s="92"/>
      <c r="Y638" s="92"/>
      <c r="Z638" s="92"/>
    </row>
    <row r="639" spans="1:26" ht="15.75" customHeight="1" x14ac:dyDescent="0.2">
      <c r="A639" s="92"/>
      <c r="B639" s="92"/>
      <c r="C639" s="92"/>
      <c r="D639" s="92"/>
      <c r="E639" s="92"/>
      <c r="F639" s="92"/>
      <c r="G639" s="92"/>
      <c r="H639" s="92"/>
      <c r="I639" s="92"/>
      <c r="J639" s="92"/>
      <c r="K639" s="92"/>
      <c r="L639" s="92"/>
      <c r="M639" s="92"/>
      <c r="N639" s="92"/>
      <c r="O639" s="92"/>
      <c r="P639" s="92"/>
      <c r="Q639" s="92"/>
      <c r="R639" s="92"/>
      <c r="S639" s="92"/>
      <c r="T639" s="92"/>
      <c r="U639" s="92"/>
      <c r="V639" s="92"/>
      <c r="W639" s="92"/>
      <c r="X639" s="92"/>
      <c r="Y639" s="92"/>
      <c r="Z639" s="92"/>
    </row>
    <row r="640" spans="1:26" ht="15.75" customHeight="1" x14ac:dyDescent="0.2">
      <c r="A640" s="92"/>
      <c r="B640" s="92"/>
      <c r="C640" s="92"/>
      <c r="D640" s="92"/>
      <c r="E640" s="92"/>
      <c r="F640" s="92"/>
      <c r="G640" s="92"/>
      <c r="H640" s="92"/>
      <c r="I640" s="92"/>
      <c r="J640" s="92"/>
      <c r="K640" s="92"/>
      <c r="L640" s="92"/>
      <c r="M640" s="92"/>
      <c r="N640" s="92"/>
      <c r="O640" s="92"/>
      <c r="P640" s="92"/>
      <c r="Q640" s="92"/>
      <c r="R640" s="92"/>
      <c r="S640" s="92"/>
      <c r="T640" s="92"/>
      <c r="U640" s="92"/>
      <c r="V640" s="92"/>
      <c r="W640" s="92"/>
      <c r="X640" s="92"/>
      <c r="Y640" s="92"/>
      <c r="Z640" s="92"/>
    </row>
    <row r="641" spans="1:26" ht="15.75" customHeight="1" x14ac:dyDescent="0.2">
      <c r="A641" s="92"/>
      <c r="B641" s="92"/>
      <c r="C641" s="92"/>
      <c r="D641" s="92"/>
      <c r="E641" s="92"/>
      <c r="F641" s="92"/>
      <c r="G641" s="92"/>
      <c r="H641" s="92"/>
      <c r="I641" s="92"/>
      <c r="J641" s="92"/>
      <c r="K641" s="92"/>
      <c r="L641" s="92"/>
      <c r="M641" s="92"/>
      <c r="N641" s="92"/>
      <c r="O641" s="92"/>
      <c r="P641" s="92"/>
      <c r="Q641" s="92"/>
      <c r="R641" s="92"/>
      <c r="S641" s="92"/>
      <c r="T641" s="92"/>
      <c r="U641" s="92"/>
      <c r="V641" s="92"/>
      <c r="W641" s="92"/>
      <c r="X641" s="92"/>
      <c r="Y641" s="92"/>
      <c r="Z641" s="92"/>
    </row>
    <row r="642" spans="1:26" ht="15.75" customHeight="1" x14ac:dyDescent="0.2">
      <c r="A642" s="92"/>
      <c r="B642" s="92"/>
      <c r="C642" s="92"/>
      <c r="D642" s="92"/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O642" s="92"/>
      <c r="P642" s="92"/>
      <c r="Q642" s="92"/>
      <c r="R642" s="92"/>
      <c r="S642" s="92"/>
      <c r="T642" s="92"/>
      <c r="U642" s="92"/>
      <c r="V642" s="92"/>
      <c r="W642" s="92"/>
      <c r="X642" s="92"/>
      <c r="Y642" s="92"/>
      <c r="Z642" s="92"/>
    </row>
    <row r="643" spans="1:26" ht="15.75" customHeight="1" x14ac:dyDescent="0.2">
      <c r="A643" s="92"/>
      <c r="B643" s="92"/>
      <c r="C643" s="92"/>
      <c r="D643" s="92"/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O643" s="92"/>
      <c r="P643" s="92"/>
      <c r="Q643" s="92"/>
      <c r="R643" s="92"/>
      <c r="S643" s="92"/>
      <c r="T643" s="92"/>
      <c r="U643" s="92"/>
      <c r="V643" s="92"/>
      <c r="W643" s="92"/>
      <c r="X643" s="92"/>
      <c r="Y643" s="92"/>
      <c r="Z643" s="92"/>
    </row>
    <row r="644" spans="1:26" ht="15.75" customHeight="1" x14ac:dyDescent="0.2">
      <c r="A644" s="92"/>
      <c r="B644" s="92"/>
      <c r="C644" s="92"/>
      <c r="D644" s="92"/>
      <c r="E644" s="92"/>
      <c r="F644" s="92"/>
      <c r="G644" s="92"/>
      <c r="H644" s="92"/>
      <c r="I644" s="92"/>
      <c r="J644" s="92"/>
      <c r="K644" s="92"/>
      <c r="L644" s="92"/>
      <c r="M644" s="92"/>
      <c r="N644" s="92"/>
      <c r="O644" s="92"/>
      <c r="P644" s="92"/>
      <c r="Q644" s="92"/>
      <c r="R644" s="92"/>
      <c r="S644" s="92"/>
      <c r="T644" s="92"/>
      <c r="U644" s="92"/>
      <c r="V644" s="92"/>
      <c r="W644" s="92"/>
      <c r="X644" s="92"/>
      <c r="Y644" s="92"/>
      <c r="Z644" s="92"/>
    </row>
    <row r="645" spans="1:26" ht="15.75" customHeight="1" x14ac:dyDescent="0.2">
      <c r="A645" s="92"/>
      <c r="B645" s="92"/>
      <c r="C645" s="92"/>
      <c r="D645" s="92"/>
      <c r="E645" s="92"/>
      <c r="F645" s="92"/>
      <c r="G645" s="92"/>
      <c r="H645" s="92"/>
      <c r="I645" s="92"/>
      <c r="J645" s="92"/>
      <c r="K645" s="92"/>
      <c r="L645" s="92"/>
      <c r="M645" s="92"/>
      <c r="N645" s="92"/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26" ht="15.75" customHeight="1" x14ac:dyDescent="0.2">
      <c r="A646" s="92"/>
      <c r="B646" s="92"/>
      <c r="C646" s="92"/>
      <c r="D646" s="92"/>
      <c r="E646" s="92"/>
      <c r="F646" s="92"/>
      <c r="G646" s="92"/>
      <c r="H646" s="92"/>
      <c r="I646" s="92"/>
      <c r="J646" s="92"/>
      <c r="K646" s="92"/>
      <c r="L646" s="92"/>
      <c r="M646" s="92"/>
      <c r="N646" s="92"/>
      <c r="O646" s="92"/>
      <c r="P646" s="92"/>
      <c r="Q646" s="92"/>
      <c r="R646" s="92"/>
      <c r="S646" s="92"/>
      <c r="T646" s="92"/>
      <c r="U646" s="92"/>
      <c r="V646" s="92"/>
      <c r="W646" s="92"/>
      <c r="X646" s="92"/>
      <c r="Y646" s="92"/>
      <c r="Z646" s="92"/>
    </row>
    <row r="647" spans="1:26" ht="15.75" customHeight="1" x14ac:dyDescent="0.2">
      <c r="A647" s="92"/>
      <c r="B647" s="92"/>
      <c r="C647" s="92"/>
      <c r="D647" s="92"/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O647" s="92"/>
      <c r="P647" s="92"/>
      <c r="Q647" s="92"/>
      <c r="R647" s="92"/>
      <c r="S647" s="92"/>
      <c r="T647" s="92"/>
      <c r="U647" s="92"/>
      <c r="V647" s="92"/>
      <c r="W647" s="92"/>
      <c r="X647" s="92"/>
      <c r="Y647" s="92"/>
      <c r="Z647" s="92"/>
    </row>
    <row r="648" spans="1:26" ht="15.75" customHeight="1" x14ac:dyDescent="0.2">
      <c r="A648" s="92"/>
      <c r="B648" s="92"/>
      <c r="C648" s="92"/>
      <c r="D648" s="92"/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92"/>
      <c r="P648" s="92"/>
      <c r="Q648" s="92"/>
      <c r="R648" s="92"/>
      <c r="S648" s="92"/>
      <c r="T648" s="92"/>
      <c r="U648" s="92"/>
      <c r="V648" s="92"/>
      <c r="W648" s="92"/>
      <c r="X648" s="92"/>
      <c r="Y648" s="92"/>
      <c r="Z648" s="92"/>
    </row>
    <row r="649" spans="1:26" ht="15.75" customHeight="1" x14ac:dyDescent="0.2">
      <c r="A649" s="92"/>
      <c r="B649" s="92"/>
      <c r="C649" s="92"/>
      <c r="D649" s="92"/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Q649" s="92"/>
      <c r="R649" s="92"/>
      <c r="S649" s="92"/>
      <c r="T649" s="92"/>
      <c r="U649" s="92"/>
      <c r="V649" s="92"/>
      <c r="W649" s="92"/>
      <c r="X649" s="92"/>
      <c r="Y649" s="92"/>
      <c r="Z649" s="92"/>
    </row>
    <row r="650" spans="1:26" ht="15.75" customHeight="1" x14ac:dyDescent="0.2">
      <c r="A650" s="92"/>
      <c r="B650" s="92"/>
      <c r="C650" s="92"/>
      <c r="D650" s="92"/>
      <c r="E650" s="92"/>
      <c r="F650" s="92"/>
      <c r="G650" s="92"/>
      <c r="H650" s="92"/>
      <c r="I650" s="92"/>
      <c r="J650" s="92"/>
      <c r="K650" s="92"/>
      <c r="L650" s="92"/>
      <c r="M650" s="92"/>
      <c r="N650" s="92"/>
      <c r="O650" s="92"/>
      <c r="P650" s="92"/>
      <c r="Q650" s="92"/>
      <c r="R650" s="92"/>
      <c r="S650" s="92"/>
      <c r="T650" s="92"/>
      <c r="U650" s="92"/>
      <c r="V650" s="92"/>
      <c r="W650" s="92"/>
      <c r="X650" s="92"/>
      <c r="Y650" s="92"/>
      <c r="Z650" s="92"/>
    </row>
    <row r="651" spans="1:26" ht="15.75" customHeight="1" x14ac:dyDescent="0.2">
      <c r="A651" s="92"/>
      <c r="B651" s="92"/>
      <c r="C651" s="92"/>
      <c r="D651" s="92"/>
      <c r="E651" s="92"/>
      <c r="F651" s="92"/>
      <c r="G651" s="92"/>
      <c r="H651" s="92"/>
      <c r="I651" s="92"/>
      <c r="J651" s="92"/>
      <c r="K651" s="92"/>
      <c r="L651" s="92"/>
      <c r="M651" s="92"/>
      <c r="N651" s="92"/>
      <c r="O651" s="92"/>
      <c r="P651" s="92"/>
      <c r="Q651" s="92"/>
      <c r="R651" s="92"/>
      <c r="S651" s="92"/>
      <c r="T651" s="92"/>
      <c r="U651" s="92"/>
      <c r="V651" s="92"/>
      <c r="W651" s="92"/>
      <c r="X651" s="92"/>
      <c r="Y651" s="92"/>
      <c r="Z651" s="92"/>
    </row>
    <row r="652" spans="1:26" ht="15.75" customHeight="1" x14ac:dyDescent="0.2">
      <c r="A652" s="92"/>
      <c r="B652" s="92"/>
      <c r="C652" s="92"/>
      <c r="D652" s="92"/>
      <c r="E652" s="92"/>
      <c r="F652" s="92"/>
      <c r="G652" s="92"/>
      <c r="H652" s="92"/>
      <c r="I652" s="92"/>
      <c r="J652" s="92"/>
      <c r="K652" s="92"/>
      <c r="L652" s="92"/>
      <c r="M652" s="92"/>
      <c r="N652" s="92"/>
      <c r="O652" s="92"/>
      <c r="P652" s="92"/>
      <c r="Q652" s="92"/>
      <c r="R652" s="92"/>
      <c r="S652" s="92"/>
      <c r="T652" s="92"/>
      <c r="U652" s="92"/>
      <c r="V652" s="92"/>
      <c r="W652" s="92"/>
      <c r="X652" s="92"/>
      <c r="Y652" s="92"/>
      <c r="Z652" s="92"/>
    </row>
    <row r="653" spans="1:26" ht="15.75" customHeight="1" x14ac:dyDescent="0.2">
      <c r="A653" s="92"/>
      <c r="B653" s="92"/>
      <c r="C653" s="92"/>
      <c r="D653" s="92"/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O653" s="92"/>
      <c r="P653" s="92"/>
      <c r="Q653" s="92"/>
      <c r="R653" s="92"/>
      <c r="S653" s="92"/>
      <c r="T653" s="92"/>
      <c r="U653" s="92"/>
      <c r="V653" s="92"/>
      <c r="W653" s="92"/>
      <c r="X653" s="92"/>
      <c r="Y653" s="92"/>
      <c r="Z653" s="92"/>
    </row>
    <row r="654" spans="1:26" ht="15.75" customHeight="1" x14ac:dyDescent="0.2">
      <c r="A654" s="92"/>
      <c r="B654" s="92"/>
      <c r="C654" s="92"/>
      <c r="D654" s="92"/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O654" s="92"/>
      <c r="P654" s="92"/>
      <c r="Q654" s="92"/>
      <c r="R654" s="92"/>
      <c r="S654" s="92"/>
      <c r="T654" s="92"/>
      <c r="U654" s="92"/>
      <c r="V654" s="92"/>
      <c r="W654" s="92"/>
      <c r="X654" s="92"/>
      <c r="Y654" s="92"/>
      <c r="Z654" s="92"/>
    </row>
    <row r="655" spans="1:26" ht="15.75" customHeight="1" x14ac:dyDescent="0.2">
      <c r="A655" s="92"/>
      <c r="B655" s="92"/>
      <c r="C655" s="92"/>
      <c r="D655" s="92"/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O655" s="92"/>
      <c r="P655" s="92"/>
      <c r="Q655" s="92"/>
      <c r="R655" s="92"/>
      <c r="S655" s="92"/>
      <c r="T655" s="92"/>
      <c r="U655" s="92"/>
      <c r="V655" s="92"/>
      <c r="W655" s="92"/>
      <c r="X655" s="92"/>
      <c r="Y655" s="92"/>
      <c r="Z655" s="92"/>
    </row>
    <row r="656" spans="1:26" ht="15.75" customHeight="1" x14ac:dyDescent="0.2">
      <c r="A656" s="92"/>
      <c r="B656" s="92"/>
      <c r="C656" s="92"/>
      <c r="D656" s="92"/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O656" s="92"/>
      <c r="P656" s="92"/>
      <c r="Q656" s="92"/>
      <c r="R656" s="92"/>
      <c r="S656" s="92"/>
      <c r="T656" s="92"/>
      <c r="U656" s="92"/>
      <c r="V656" s="92"/>
      <c r="W656" s="92"/>
      <c r="X656" s="92"/>
      <c r="Y656" s="92"/>
      <c r="Z656" s="92"/>
    </row>
    <row r="657" spans="1:26" ht="15.75" customHeight="1" x14ac:dyDescent="0.2">
      <c r="A657" s="92"/>
      <c r="B657" s="92"/>
      <c r="C657" s="92"/>
      <c r="D657" s="92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92"/>
      <c r="P657" s="92"/>
      <c r="Q657" s="92"/>
      <c r="R657" s="92"/>
      <c r="S657" s="92"/>
      <c r="T657" s="92"/>
      <c r="U657" s="92"/>
      <c r="V657" s="92"/>
      <c r="W657" s="92"/>
      <c r="X657" s="92"/>
      <c r="Y657" s="92"/>
      <c r="Z657" s="92"/>
    </row>
    <row r="658" spans="1:26" ht="15.75" customHeight="1" x14ac:dyDescent="0.2">
      <c r="A658" s="92"/>
      <c r="B658" s="92"/>
      <c r="C658" s="92"/>
      <c r="D658" s="92"/>
      <c r="E658" s="92"/>
      <c r="F658" s="92"/>
      <c r="G658" s="92"/>
      <c r="H658" s="92"/>
      <c r="I658" s="92"/>
      <c r="J658" s="92"/>
      <c r="K658" s="92"/>
      <c r="L658" s="92"/>
      <c r="M658" s="92"/>
      <c r="N658" s="92"/>
      <c r="O658" s="92"/>
      <c r="P658" s="92"/>
      <c r="Q658" s="92"/>
      <c r="R658" s="92"/>
      <c r="S658" s="92"/>
      <c r="T658" s="92"/>
      <c r="U658" s="92"/>
      <c r="V658" s="92"/>
      <c r="W658" s="92"/>
      <c r="X658" s="92"/>
      <c r="Y658" s="92"/>
      <c r="Z658" s="92"/>
    </row>
    <row r="659" spans="1:26" ht="15.75" customHeight="1" x14ac:dyDescent="0.2">
      <c r="A659" s="92"/>
      <c r="B659" s="92"/>
      <c r="C659" s="92"/>
      <c r="D659" s="92"/>
      <c r="E659" s="92"/>
      <c r="F659" s="92"/>
      <c r="G659" s="92"/>
      <c r="H659" s="92"/>
      <c r="I659" s="92"/>
      <c r="J659" s="92"/>
      <c r="K659" s="92"/>
      <c r="L659" s="92"/>
      <c r="M659" s="92"/>
      <c r="N659" s="92"/>
      <c r="O659" s="92"/>
      <c r="P659" s="92"/>
      <c r="Q659" s="92"/>
      <c r="R659" s="92"/>
      <c r="S659" s="92"/>
      <c r="T659" s="92"/>
      <c r="U659" s="92"/>
      <c r="V659" s="92"/>
      <c r="W659" s="92"/>
      <c r="X659" s="92"/>
      <c r="Y659" s="92"/>
      <c r="Z659" s="92"/>
    </row>
    <row r="660" spans="1:26" ht="15.75" customHeight="1" x14ac:dyDescent="0.2">
      <c r="A660" s="92"/>
      <c r="B660" s="92"/>
      <c r="C660" s="92"/>
      <c r="D660" s="92"/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O660" s="92"/>
      <c r="P660" s="92"/>
      <c r="Q660" s="92"/>
      <c r="R660" s="92"/>
      <c r="S660" s="92"/>
      <c r="T660" s="92"/>
      <c r="U660" s="92"/>
      <c r="V660" s="92"/>
      <c r="W660" s="92"/>
      <c r="X660" s="92"/>
      <c r="Y660" s="92"/>
      <c r="Z660" s="92"/>
    </row>
    <row r="661" spans="1:26" ht="15.75" customHeight="1" x14ac:dyDescent="0.2">
      <c r="A661" s="92"/>
      <c r="B661" s="92"/>
      <c r="C661" s="92"/>
      <c r="D661" s="92"/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O661" s="92"/>
      <c r="P661" s="92"/>
      <c r="Q661" s="92"/>
      <c r="R661" s="92"/>
      <c r="S661" s="92"/>
      <c r="T661" s="92"/>
      <c r="U661" s="92"/>
      <c r="V661" s="92"/>
      <c r="W661" s="92"/>
      <c r="X661" s="92"/>
      <c r="Y661" s="92"/>
      <c r="Z661" s="92"/>
    </row>
    <row r="662" spans="1:26" ht="15.75" customHeight="1" x14ac:dyDescent="0.2">
      <c r="A662" s="92"/>
      <c r="B662" s="92"/>
      <c r="C662" s="92"/>
      <c r="D662" s="92"/>
      <c r="E662" s="92"/>
      <c r="F662" s="92"/>
      <c r="G662" s="92"/>
      <c r="H662" s="92"/>
      <c r="I662" s="92"/>
      <c r="J662" s="92"/>
      <c r="K662" s="92"/>
      <c r="L662" s="92"/>
      <c r="M662" s="92"/>
      <c r="N662" s="92"/>
      <c r="O662" s="92"/>
      <c r="P662" s="92"/>
      <c r="Q662" s="92"/>
      <c r="R662" s="92"/>
      <c r="S662" s="92"/>
      <c r="T662" s="92"/>
      <c r="U662" s="92"/>
      <c r="V662" s="92"/>
      <c r="W662" s="92"/>
      <c r="X662" s="92"/>
      <c r="Y662" s="92"/>
      <c r="Z662" s="92"/>
    </row>
    <row r="663" spans="1:26" ht="15.75" customHeight="1" x14ac:dyDescent="0.2">
      <c r="A663" s="92"/>
      <c r="B663" s="92"/>
      <c r="C663" s="92"/>
      <c r="D663" s="92"/>
      <c r="E663" s="92"/>
      <c r="F663" s="92"/>
      <c r="G663" s="92"/>
      <c r="H663" s="92"/>
      <c r="I663" s="92"/>
      <c r="J663" s="92"/>
      <c r="K663" s="92"/>
      <c r="L663" s="92"/>
      <c r="M663" s="92"/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  <c r="Y663" s="92"/>
      <c r="Z663" s="92"/>
    </row>
    <row r="664" spans="1:26" ht="15.75" customHeight="1" x14ac:dyDescent="0.2">
      <c r="A664" s="92"/>
      <c r="B664" s="92"/>
      <c r="C664" s="92"/>
      <c r="D664" s="92"/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O664" s="92"/>
      <c r="P664" s="92"/>
      <c r="Q664" s="92"/>
      <c r="R664" s="92"/>
      <c r="S664" s="92"/>
      <c r="T664" s="92"/>
      <c r="U664" s="92"/>
      <c r="V664" s="92"/>
      <c r="W664" s="92"/>
      <c r="X664" s="92"/>
      <c r="Y664" s="92"/>
      <c r="Z664" s="92"/>
    </row>
    <row r="665" spans="1:26" ht="15.75" customHeight="1" x14ac:dyDescent="0.2">
      <c r="A665" s="92"/>
      <c r="B665" s="92"/>
      <c r="C665" s="92"/>
      <c r="D665" s="92"/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O665" s="92"/>
      <c r="P665" s="92"/>
      <c r="Q665" s="92"/>
      <c r="R665" s="92"/>
      <c r="S665" s="92"/>
      <c r="T665" s="92"/>
      <c r="U665" s="92"/>
      <c r="V665" s="92"/>
      <c r="W665" s="92"/>
      <c r="X665" s="92"/>
      <c r="Y665" s="92"/>
      <c r="Z665" s="92"/>
    </row>
    <row r="666" spans="1:26" ht="15.75" customHeight="1" x14ac:dyDescent="0.2">
      <c r="A666" s="92"/>
      <c r="B666" s="92"/>
      <c r="C666" s="92"/>
      <c r="D666" s="92"/>
      <c r="E666" s="92"/>
      <c r="F666" s="92"/>
      <c r="G666" s="92"/>
      <c r="H666" s="92"/>
      <c r="I666" s="92"/>
      <c r="J666" s="92"/>
      <c r="K666" s="92"/>
      <c r="L666" s="92"/>
      <c r="M666" s="92"/>
      <c r="N666" s="92"/>
      <c r="O666" s="92"/>
      <c r="P666" s="92"/>
      <c r="Q666" s="92"/>
      <c r="R666" s="92"/>
      <c r="S666" s="92"/>
      <c r="T666" s="92"/>
      <c r="U666" s="92"/>
      <c r="V666" s="92"/>
      <c r="W666" s="92"/>
      <c r="X666" s="92"/>
      <c r="Y666" s="92"/>
      <c r="Z666" s="92"/>
    </row>
    <row r="667" spans="1:26" ht="15.75" customHeight="1" x14ac:dyDescent="0.2">
      <c r="A667" s="92"/>
      <c r="B667" s="92"/>
      <c r="C667" s="92"/>
      <c r="D667" s="92"/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92"/>
      <c r="P667" s="92"/>
      <c r="Q667" s="92"/>
      <c r="R667" s="92"/>
      <c r="S667" s="92"/>
      <c r="T667" s="92"/>
      <c r="U667" s="92"/>
      <c r="V667" s="92"/>
      <c r="W667" s="92"/>
      <c r="X667" s="92"/>
      <c r="Y667" s="92"/>
      <c r="Z667" s="92"/>
    </row>
    <row r="668" spans="1:26" ht="15.75" customHeight="1" x14ac:dyDescent="0.2">
      <c r="A668" s="92"/>
      <c r="B668" s="92"/>
      <c r="C668" s="92"/>
      <c r="D668" s="92"/>
      <c r="E668" s="92"/>
      <c r="F668" s="92"/>
      <c r="G668" s="92"/>
      <c r="H668" s="92"/>
      <c r="I668" s="92"/>
      <c r="J668" s="92"/>
      <c r="K668" s="92"/>
      <c r="L668" s="92"/>
      <c r="M668" s="92"/>
      <c r="N668" s="92"/>
      <c r="O668" s="92"/>
      <c r="P668" s="92"/>
      <c r="Q668" s="92"/>
      <c r="R668" s="92"/>
      <c r="S668" s="92"/>
      <c r="T668" s="92"/>
      <c r="U668" s="92"/>
      <c r="V668" s="92"/>
      <c r="W668" s="92"/>
      <c r="X668" s="92"/>
      <c r="Y668" s="92"/>
      <c r="Z668" s="92"/>
    </row>
    <row r="669" spans="1:26" ht="15.75" customHeight="1" x14ac:dyDescent="0.2">
      <c r="A669" s="92"/>
      <c r="B669" s="92"/>
      <c r="C669" s="92"/>
      <c r="D669" s="92"/>
      <c r="E669" s="92"/>
      <c r="F669" s="92"/>
      <c r="G669" s="92"/>
      <c r="H669" s="92"/>
      <c r="I669" s="92"/>
      <c r="J669" s="92"/>
      <c r="K669" s="92"/>
      <c r="L669" s="92"/>
      <c r="M669" s="92"/>
      <c r="N669" s="92"/>
      <c r="O669" s="92"/>
      <c r="P669" s="92"/>
      <c r="Q669" s="92"/>
      <c r="R669" s="92"/>
      <c r="S669" s="92"/>
      <c r="T669" s="92"/>
      <c r="U669" s="92"/>
      <c r="V669" s="92"/>
      <c r="W669" s="92"/>
      <c r="X669" s="92"/>
      <c r="Y669" s="92"/>
      <c r="Z669" s="92"/>
    </row>
    <row r="670" spans="1:26" ht="15.75" customHeight="1" x14ac:dyDescent="0.2">
      <c r="A670" s="92"/>
      <c r="B670" s="92"/>
      <c r="C670" s="92"/>
      <c r="D670" s="92"/>
      <c r="E670" s="92"/>
      <c r="F670" s="92"/>
      <c r="G670" s="92"/>
      <c r="H670" s="92"/>
      <c r="I670" s="92"/>
      <c r="J670" s="92"/>
      <c r="K670" s="92"/>
      <c r="L670" s="92"/>
      <c r="M670" s="92"/>
      <c r="N670" s="92"/>
      <c r="O670" s="92"/>
      <c r="P670" s="92"/>
      <c r="Q670" s="92"/>
      <c r="R670" s="92"/>
      <c r="S670" s="92"/>
      <c r="T670" s="92"/>
      <c r="U670" s="92"/>
      <c r="V670" s="92"/>
      <c r="W670" s="92"/>
      <c r="X670" s="92"/>
      <c r="Y670" s="92"/>
      <c r="Z670" s="92"/>
    </row>
    <row r="671" spans="1:26" ht="15.75" customHeight="1" x14ac:dyDescent="0.2">
      <c r="A671" s="92"/>
      <c r="B671" s="92"/>
      <c r="C671" s="92"/>
      <c r="D671" s="92"/>
      <c r="E671" s="92"/>
      <c r="F671" s="92"/>
      <c r="G671" s="92"/>
      <c r="H671" s="92"/>
      <c r="I671" s="92"/>
      <c r="J671" s="92"/>
      <c r="K671" s="92"/>
      <c r="L671" s="92"/>
      <c r="M671" s="92"/>
      <c r="N671" s="92"/>
      <c r="O671" s="92"/>
      <c r="P671" s="92"/>
      <c r="Q671" s="92"/>
      <c r="R671" s="92"/>
      <c r="S671" s="92"/>
      <c r="T671" s="92"/>
      <c r="U671" s="92"/>
      <c r="V671" s="92"/>
      <c r="W671" s="92"/>
      <c r="X671" s="92"/>
      <c r="Y671" s="92"/>
      <c r="Z671" s="92"/>
    </row>
    <row r="672" spans="1:26" ht="15.75" customHeight="1" x14ac:dyDescent="0.2">
      <c r="A672" s="92"/>
      <c r="B672" s="92"/>
      <c r="C672" s="92"/>
      <c r="D672" s="92"/>
      <c r="E672" s="92"/>
      <c r="F672" s="92"/>
      <c r="G672" s="92"/>
      <c r="H672" s="92"/>
      <c r="I672" s="92"/>
      <c r="J672" s="92"/>
      <c r="K672" s="92"/>
      <c r="L672" s="92"/>
      <c r="M672" s="92"/>
      <c r="N672" s="92"/>
      <c r="O672" s="92"/>
      <c r="P672" s="92"/>
      <c r="Q672" s="92"/>
      <c r="R672" s="92"/>
      <c r="S672" s="92"/>
      <c r="T672" s="92"/>
      <c r="U672" s="92"/>
      <c r="V672" s="92"/>
      <c r="W672" s="92"/>
      <c r="X672" s="92"/>
      <c r="Y672" s="92"/>
      <c r="Z672" s="92"/>
    </row>
    <row r="673" spans="1:26" ht="15.75" customHeight="1" x14ac:dyDescent="0.2">
      <c r="A673" s="92"/>
      <c r="B673" s="92"/>
      <c r="C673" s="92"/>
      <c r="D673" s="92"/>
      <c r="E673" s="92"/>
      <c r="F673" s="92"/>
      <c r="G673" s="92"/>
      <c r="H673" s="92"/>
      <c r="I673" s="92"/>
      <c r="J673" s="92"/>
      <c r="K673" s="92"/>
      <c r="L673" s="92"/>
      <c r="M673" s="92"/>
      <c r="N673" s="92"/>
      <c r="O673" s="92"/>
      <c r="P673" s="92"/>
      <c r="Q673" s="92"/>
      <c r="R673" s="92"/>
      <c r="S673" s="92"/>
      <c r="T673" s="92"/>
      <c r="U673" s="92"/>
      <c r="V673" s="92"/>
      <c r="W673" s="92"/>
      <c r="X673" s="92"/>
      <c r="Y673" s="92"/>
      <c r="Z673" s="92"/>
    </row>
    <row r="674" spans="1:26" ht="15.75" customHeight="1" x14ac:dyDescent="0.2">
      <c r="A674" s="92"/>
      <c r="B674" s="92"/>
      <c r="C674" s="92"/>
      <c r="D674" s="92"/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O674" s="92"/>
      <c r="P674" s="92"/>
      <c r="Q674" s="92"/>
      <c r="R674" s="92"/>
      <c r="S674" s="92"/>
      <c r="T674" s="92"/>
      <c r="U674" s="92"/>
      <c r="V674" s="92"/>
      <c r="W674" s="92"/>
      <c r="X674" s="92"/>
      <c r="Y674" s="92"/>
      <c r="Z674" s="92"/>
    </row>
    <row r="675" spans="1:26" ht="15.75" customHeight="1" x14ac:dyDescent="0.2">
      <c r="A675" s="92"/>
      <c r="B675" s="92"/>
      <c r="C675" s="92"/>
      <c r="D675" s="92"/>
      <c r="E675" s="92"/>
      <c r="F675" s="92"/>
      <c r="G675" s="92"/>
      <c r="H675" s="92"/>
      <c r="I675" s="92"/>
      <c r="J675" s="92"/>
      <c r="K675" s="92"/>
      <c r="L675" s="92"/>
      <c r="M675" s="92"/>
      <c r="N675" s="92"/>
      <c r="O675" s="92"/>
      <c r="P675" s="92"/>
      <c r="Q675" s="92"/>
      <c r="R675" s="92"/>
      <c r="S675" s="92"/>
      <c r="T675" s="92"/>
      <c r="U675" s="92"/>
      <c r="V675" s="92"/>
      <c r="W675" s="92"/>
      <c r="X675" s="92"/>
      <c r="Y675" s="92"/>
      <c r="Z675" s="92"/>
    </row>
    <row r="676" spans="1:26" ht="15.75" customHeight="1" x14ac:dyDescent="0.2">
      <c r="A676" s="92"/>
      <c r="B676" s="92"/>
      <c r="C676" s="92"/>
      <c r="D676" s="92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92"/>
      <c r="P676" s="92"/>
      <c r="Q676" s="92"/>
      <c r="R676" s="92"/>
      <c r="S676" s="92"/>
      <c r="T676" s="92"/>
      <c r="U676" s="92"/>
      <c r="V676" s="92"/>
      <c r="W676" s="92"/>
      <c r="X676" s="92"/>
      <c r="Y676" s="92"/>
      <c r="Z676" s="92"/>
    </row>
    <row r="677" spans="1:26" ht="15.75" customHeight="1" x14ac:dyDescent="0.2">
      <c r="A677" s="92"/>
      <c r="B677" s="92"/>
      <c r="C677" s="92"/>
      <c r="D677" s="92"/>
      <c r="E677" s="92"/>
      <c r="F677" s="92"/>
      <c r="G677" s="92"/>
      <c r="H677" s="92"/>
      <c r="I677" s="92"/>
      <c r="J677" s="92"/>
      <c r="K677" s="92"/>
      <c r="L677" s="92"/>
      <c r="M677" s="92"/>
      <c r="N677" s="92"/>
      <c r="O677" s="92"/>
      <c r="P677" s="92"/>
      <c r="Q677" s="92"/>
      <c r="R677" s="92"/>
      <c r="S677" s="92"/>
      <c r="T677" s="92"/>
      <c r="U677" s="92"/>
      <c r="V677" s="92"/>
      <c r="W677" s="92"/>
      <c r="X677" s="92"/>
      <c r="Y677" s="92"/>
      <c r="Z677" s="92"/>
    </row>
    <row r="678" spans="1:26" ht="15.75" customHeight="1" x14ac:dyDescent="0.2">
      <c r="A678" s="92"/>
      <c r="B678" s="92"/>
      <c r="C678" s="92"/>
      <c r="D678" s="92"/>
      <c r="E678" s="92"/>
      <c r="F678" s="92"/>
      <c r="G678" s="92"/>
      <c r="H678" s="92"/>
      <c r="I678" s="92"/>
      <c r="J678" s="92"/>
      <c r="K678" s="92"/>
      <c r="L678" s="92"/>
      <c r="M678" s="92"/>
      <c r="N678" s="92"/>
      <c r="O678" s="92"/>
      <c r="P678" s="92"/>
      <c r="Q678" s="92"/>
      <c r="R678" s="92"/>
      <c r="S678" s="92"/>
      <c r="T678" s="92"/>
      <c r="U678" s="92"/>
      <c r="V678" s="92"/>
      <c r="W678" s="92"/>
      <c r="X678" s="92"/>
      <c r="Y678" s="92"/>
      <c r="Z678" s="92"/>
    </row>
    <row r="679" spans="1:26" ht="15.75" customHeight="1" x14ac:dyDescent="0.2">
      <c r="A679" s="92"/>
      <c r="B679" s="92"/>
      <c r="C679" s="92"/>
      <c r="D679" s="92"/>
      <c r="E679" s="92"/>
      <c r="F679" s="92"/>
      <c r="G679" s="92"/>
      <c r="H679" s="92"/>
      <c r="I679" s="92"/>
      <c r="J679" s="92"/>
      <c r="K679" s="92"/>
      <c r="L679" s="92"/>
      <c r="M679" s="92"/>
      <c r="N679" s="92"/>
      <c r="O679" s="92"/>
      <c r="P679" s="92"/>
      <c r="Q679" s="92"/>
      <c r="R679" s="92"/>
      <c r="S679" s="92"/>
      <c r="T679" s="92"/>
      <c r="U679" s="92"/>
      <c r="V679" s="92"/>
      <c r="W679" s="92"/>
      <c r="X679" s="92"/>
      <c r="Y679" s="92"/>
      <c r="Z679" s="92"/>
    </row>
    <row r="680" spans="1:26" ht="15.75" customHeight="1" x14ac:dyDescent="0.2">
      <c r="A680" s="92"/>
      <c r="B680" s="92"/>
      <c r="C680" s="92"/>
      <c r="D680" s="92"/>
      <c r="E680" s="92"/>
      <c r="F680" s="92"/>
      <c r="G680" s="92"/>
      <c r="H680" s="92"/>
      <c r="I680" s="92"/>
      <c r="J680" s="92"/>
      <c r="K680" s="92"/>
      <c r="L680" s="92"/>
      <c r="M680" s="92"/>
      <c r="N680" s="92"/>
      <c r="O680" s="92"/>
      <c r="P680" s="92"/>
      <c r="Q680" s="92"/>
      <c r="R680" s="92"/>
      <c r="S680" s="92"/>
      <c r="T680" s="92"/>
      <c r="U680" s="92"/>
      <c r="V680" s="92"/>
      <c r="W680" s="92"/>
      <c r="X680" s="92"/>
      <c r="Y680" s="92"/>
      <c r="Z680" s="92"/>
    </row>
    <row r="681" spans="1:26" ht="15.75" customHeight="1" x14ac:dyDescent="0.2">
      <c r="A681" s="92"/>
      <c r="B681" s="92"/>
      <c r="C681" s="92"/>
      <c r="D681" s="92"/>
      <c r="E681" s="92"/>
      <c r="F681" s="92"/>
      <c r="G681" s="92"/>
      <c r="H681" s="92"/>
      <c r="I681" s="92"/>
      <c r="J681" s="92"/>
      <c r="K681" s="92"/>
      <c r="L681" s="92"/>
      <c r="M681" s="92"/>
      <c r="N681" s="92"/>
      <c r="O681" s="92"/>
      <c r="P681" s="92"/>
      <c r="Q681" s="92"/>
      <c r="R681" s="92"/>
      <c r="S681" s="92"/>
      <c r="T681" s="92"/>
      <c r="U681" s="92"/>
      <c r="V681" s="92"/>
      <c r="W681" s="92"/>
      <c r="X681" s="92"/>
      <c r="Y681" s="92"/>
      <c r="Z681" s="92"/>
    </row>
    <row r="682" spans="1:26" ht="15.75" customHeight="1" x14ac:dyDescent="0.2">
      <c r="A682" s="92"/>
      <c r="B682" s="92"/>
      <c r="C682" s="92"/>
      <c r="D682" s="92"/>
      <c r="E682" s="92"/>
      <c r="F682" s="92"/>
      <c r="G682" s="92"/>
      <c r="H682" s="92"/>
      <c r="I682" s="92"/>
      <c r="J682" s="92"/>
      <c r="K682" s="92"/>
      <c r="L682" s="92"/>
      <c r="M682" s="92"/>
      <c r="N682" s="92"/>
      <c r="O682" s="92"/>
      <c r="P682" s="92"/>
      <c r="Q682" s="92"/>
      <c r="R682" s="92"/>
      <c r="S682" s="92"/>
      <c r="T682" s="92"/>
      <c r="U682" s="92"/>
      <c r="V682" s="92"/>
      <c r="W682" s="92"/>
      <c r="X682" s="92"/>
      <c r="Y682" s="92"/>
      <c r="Z682" s="92"/>
    </row>
    <row r="683" spans="1:26" ht="15.75" customHeight="1" x14ac:dyDescent="0.2">
      <c r="A683" s="92"/>
      <c r="B683" s="92"/>
      <c r="C683" s="92"/>
      <c r="D683" s="92"/>
      <c r="E683" s="92"/>
      <c r="F683" s="92"/>
      <c r="G683" s="92"/>
      <c r="H683" s="92"/>
      <c r="I683" s="92"/>
      <c r="J683" s="92"/>
      <c r="K683" s="92"/>
      <c r="L683" s="92"/>
      <c r="M683" s="92"/>
      <c r="N683" s="92"/>
      <c r="O683" s="92"/>
      <c r="P683" s="92"/>
      <c r="Q683" s="92"/>
      <c r="R683" s="92"/>
      <c r="S683" s="92"/>
      <c r="T683" s="92"/>
      <c r="U683" s="92"/>
      <c r="V683" s="92"/>
      <c r="W683" s="92"/>
      <c r="X683" s="92"/>
      <c r="Y683" s="92"/>
      <c r="Z683" s="92"/>
    </row>
    <row r="684" spans="1:26" ht="15.75" customHeight="1" x14ac:dyDescent="0.2">
      <c r="A684" s="92"/>
      <c r="B684" s="92"/>
      <c r="C684" s="92"/>
      <c r="D684" s="92"/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Q684" s="92"/>
      <c r="R684" s="92"/>
      <c r="S684" s="92"/>
      <c r="T684" s="92"/>
      <c r="U684" s="92"/>
      <c r="V684" s="92"/>
      <c r="W684" s="92"/>
      <c r="X684" s="92"/>
      <c r="Y684" s="92"/>
      <c r="Z684" s="92"/>
    </row>
    <row r="685" spans="1:26" ht="15.75" customHeight="1" x14ac:dyDescent="0.2">
      <c r="A685" s="92"/>
      <c r="B685" s="92"/>
      <c r="C685" s="92"/>
      <c r="D685" s="92"/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Q685" s="92"/>
      <c r="R685" s="92"/>
      <c r="S685" s="92"/>
      <c r="T685" s="92"/>
      <c r="U685" s="92"/>
      <c r="V685" s="92"/>
      <c r="W685" s="92"/>
      <c r="X685" s="92"/>
      <c r="Y685" s="92"/>
      <c r="Z685" s="92"/>
    </row>
    <row r="686" spans="1:26" ht="15.75" customHeight="1" x14ac:dyDescent="0.2">
      <c r="A686" s="92"/>
      <c r="B686" s="92"/>
      <c r="C686" s="92"/>
      <c r="D686" s="92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92"/>
      <c r="P686" s="92"/>
      <c r="Q686" s="92"/>
      <c r="R686" s="92"/>
      <c r="S686" s="92"/>
      <c r="T686" s="92"/>
      <c r="U686" s="92"/>
      <c r="V686" s="92"/>
      <c r="W686" s="92"/>
      <c r="X686" s="92"/>
      <c r="Y686" s="92"/>
      <c r="Z686" s="92"/>
    </row>
    <row r="687" spans="1:26" ht="15.75" customHeight="1" x14ac:dyDescent="0.2">
      <c r="A687" s="92"/>
      <c r="B687" s="92"/>
      <c r="C687" s="92"/>
      <c r="D687" s="92"/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Q687" s="92"/>
      <c r="R687" s="92"/>
      <c r="S687" s="92"/>
      <c r="T687" s="92"/>
      <c r="U687" s="92"/>
      <c r="V687" s="92"/>
      <c r="W687" s="92"/>
      <c r="X687" s="92"/>
      <c r="Y687" s="92"/>
      <c r="Z687" s="92"/>
    </row>
    <row r="688" spans="1:26" ht="15.75" customHeight="1" x14ac:dyDescent="0.2">
      <c r="A688" s="92"/>
      <c r="B688" s="92"/>
      <c r="C688" s="92"/>
      <c r="D688" s="92"/>
      <c r="E688" s="92"/>
      <c r="F688" s="92"/>
      <c r="G688" s="92"/>
      <c r="H688" s="92"/>
      <c r="I688" s="92"/>
      <c r="J688" s="92"/>
      <c r="K688" s="92"/>
      <c r="L688" s="92"/>
      <c r="M688" s="92"/>
      <c r="N688" s="92"/>
      <c r="O688" s="92"/>
      <c r="P688" s="92"/>
      <c r="Q688" s="92"/>
      <c r="R688" s="92"/>
      <c r="S688" s="92"/>
      <c r="T688" s="92"/>
      <c r="U688" s="92"/>
      <c r="V688" s="92"/>
      <c r="W688" s="92"/>
      <c r="X688" s="92"/>
      <c r="Y688" s="92"/>
      <c r="Z688" s="92"/>
    </row>
    <row r="689" spans="1:26" ht="15.75" customHeight="1" x14ac:dyDescent="0.2">
      <c r="A689" s="92"/>
      <c r="B689" s="92"/>
      <c r="C689" s="92"/>
      <c r="D689" s="92"/>
      <c r="E689" s="92"/>
      <c r="F689" s="92"/>
      <c r="G689" s="92"/>
      <c r="H689" s="92"/>
      <c r="I689" s="92"/>
      <c r="J689" s="92"/>
      <c r="K689" s="92"/>
      <c r="L689" s="92"/>
      <c r="M689" s="92"/>
      <c r="N689" s="92"/>
      <c r="O689" s="92"/>
      <c r="P689" s="92"/>
      <c r="Q689" s="92"/>
      <c r="R689" s="92"/>
      <c r="S689" s="92"/>
      <c r="T689" s="92"/>
      <c r="U689" s="92"/>
      <c r="V689" s="92"/>
      <c r="W689" s="92"/>
      <c r="X689" s="92"/>
      <c r="Y689" s="92"/>
      <c r="Z689" s="92"/>
    </row>
    <row r="690" spans="1:26" ht="15.75" customHeight="1" x14ac:dyDescent="0.2">
      <c r="A690" s="92"/>
      <c r="B690" s="92"/>
      <c r="C690" s="92"/>
      <c r="D690" s="92"/>
      <c r="E690" s="92"/>
      <c r="F690" s="92"/>
      <c r="G690" s="92"/>
      <c r="H690" s="92"/>
      <c r="I690" s="92"/>
      <c r="J690" s="92"/>
      <c r="K690" s="92"/>
      <c r="L690" s="92"/>
      <c r="M690" s="92"/>
      <c r="N690" s="92"/>
      <c r="O690" s="92"/>
      <c r="P690" s="92"/>
      <c r="Q690" s="92"/>
      <c r="R690" s="92"/>
      <c r="S690" s="92"/>
      <c r="T690" s="92"/>
      <c r="U690" s="92"/>
      <c r="V690" s="92"/>
      <c r="W690" s="92"/>
      <c r="X690" s="92"/>
      <c r="Y690" s="92"/>
      <c r="Z690" s="92"/>
    </row>
    <row r="691" spans="1:26" ht="15.75" customHeight="1" x14ac:dyDescent="0.2">
      <c r="A691" s="92"/>
      <c r="B691" s="92"/>
      <c r="C691" s="92"/>
      <c r="D691" s="92"/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O691" s="92"/>
      <c r="P691" s="92"/>
      <c r="Q691" s="92"/>
      <c r="R691" s="92"/>
      <c r="S691" s="92"/>
      <c r="T691" s="92"/>
      <c r="U691" s="92"/>
      <c r="V691" s="92"/>
      <c r="W691" s="92"/>
      <c r="X691" s="92"/>
      <c r="Y691" s="92"/>
      <c r="Z691" s="92"/>
    </row>
    <row r="692" spans="1:26" ht="15.75" customHeight="1" x14ac:dyDescent="0.2">
      <c r="A692" s="92"/>
      <c r="B692" s="92"/>
      <c r="C692" s="92"/>
      <c r="D692" s="92"/>
      <c r="E692" s="92"/>
      <c r="F692" s="92"/>
      <c r="G692" s="92"/>
      <c r="H692" s="92"/>
      <c r="I692" s="92"/>
      <c r="J692" s="92"/>
      <c r="K692" s="92"/>
      <c r="L692" s="92"/>
      <c r="M692" s="92"/>
      <c r="N692" s="92"/>
      <c r="O692" s="92"/>
      <c r="P692" s="92"/>
      <c r="Q692" s="92"/>
      <c r="R692" s="92"/>
      <c r="S692" s="92"/>
      <c r="T692" s="92"/>
      <c r="U692" s="92"/>
      <c r="V692" s="92"/>
      <c r="W692" s="92"/>
      <c r="X692" s="92"/>
      <c r="Y692" s="92"/>
      <c r="Z692" s="92"/>
    </row>
    <row r="693" spans="1:26" ht="15.75" customHeight="1" x14ac:dyDescent="0.2">
      <c r="A693" s="92"/>
      <c r="B693" s="92"/>
      <c r="C693" s="92"/>
      <c r="D693" s="92"/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O693" s="92"/>
      <c r="P693" s="92"/>
      <c r="Q693" s="92"/>
      <c r="R693" s="92"/>
      <c r="S693" s="92"/>
      <c r="T693" s="92"/>
      <c r="U693" s="92"/>
      <c r="V693" s="92"/>
      <c r="W693" s="92"/>
      <c r="X693" s="92"/>
      <c r="Y693" s="92"/>
      <c r="Z693" s="92"/>
    </row>
    <row r="694" spans="1:26" ht="15.75" customHeight="1" x14ac:dyDescent="0.2">
      <c r="A694" s="92"/>
      <c r="B694" s="92"/>
      <c r="C694" s="92"/>
      <c r="D694" s="92"/>
      <c r="E694" s="92"/>
      <c r="F694" s="92"/>
      <c r="G694" s="92"/>
      <c r="H694" s="92"/>
      <c r="I694" s="92"/>
      <c r="J694" s="92"/>
      <c r="K694" s="92"/>
      <c r="L694" s="92"/>
      <c r="M694" s="92"/>
      <c r="N694" s="92"/>
      <c r="O694" s="92"/>
      <c r="P694" s="92"/>
      <c r="Q694" s="92"/>
      <c r="R694" s="92"/>
      <c r="S694" s="92"/>
      <c r="T694" s="92"/>
      <c r="U694" s="92"/>
      <c r="V694" s="92"/>
      <c r="W694" s="92"/>
      <c r="X694" s="92"/>
      <c r="Y694" s="92"/>
      <c r="Z694" s="92"/>
    </row>
    <row r="695" spans="1:26" ht="15.75" customHeight="1" x14ac:dyDescent="0.2">
      <c r="A695" s="92"/>
      <c r="B695" s="92"/>
      <c r="C695" s="92"/>
      <c r="D695" s="92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92"/>
      <c r="P695" s="92"/>
      <c r="Q695" s="92"/>
      <c r="R695" s="92"/>
      <c r="S695" s="92"/>
      <c r="T695" s="92"/>
      <c r="U695" s="92"/>
      <c r="V695" s="92"/>
      <c r="W695" s="92"/>
      <c r="X695" s="92"/>
      <c r="Y695" s="92"/>
      <c r="Z695" s="92"/>
    </row>
    <row r="696" spans="1:26" ht="15.75" customHeight="1" x14ac:dyDescent="0.2">
      <c r="A696" s="92"/>
      <c r="B696" s="92"/>
      <c r="C696" s="92"/>
      <c r="D696" s="92"/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O696" s="92"/>
      <c r="P696" s="92"/>
      <c r="Q696" s="92"/>
      <c r="R696" s="92"/>
      <c r="S696" s="92"/>
      <c r="T696" s="92"/>
      <c r="U696" s="92"/>
      <c r="V696" s="92"/>
      <c r="W696" s="92"/>
      <c r="X696" s="92"/>
      <c r="Y696" s="92"/>
      <c r="Z696" s="92"/>
    </row>
    <row r="697" spans="1:26" ht="15.75" customHeight="1" x14ac:dyDescent="0.2">
      <c r="A697" s="92"/>
      <c r="B697" s="92"/>
      <c r="C697" s="92"/>
      <c r="D697" s="92"/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O697" s="92"/>
      <c r="P697" s="92"/>
      <c r="Q697" s="92"/>
      <c r="R697" s="92"/>
      <c r="S697" s="92"/>
      <c r="T697" s="92"/>
      <c r="U697" s="92"/>
      <c r="V697" s="92"/>
      <c r="W697" s="92"/>
      <c r="X697" s="92"/>
      <c r="Y697" s="92"/>
      <c r="Z697" s="92"/>
    </row>
    <row r="698" spans="1:26" ht="15.75" customHeight="1" x14ac:dyDescent="0.2">
      <c r="A698" s="92"/>
      <c r="B698" s="92"/>
      <c r="C698" s="92"/>
      <c r="D698" s="92"/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O698" s="92"/>
      <c r="P698" s="92"/>
      <c r="Q698" s="92"/>
      <c r="R698" s="92"/>
      <c r="S698" s="92"/>
      <c r="T698" s="92"/>
      <c r="U698" s="92"/>
      <c r="V698" s="92"/>
      <c r="W698" s="92"/>
      <c r="X698" s="92"/>
      <c r="Y698" s="92"/>
      <c r="Z698" s="92"/>
    </row>
    <row r="699" spans="1:26" ht="15.75" customHeight="1" x14ac:dyDescent="0.2">
      <c r="A699" s="92"/>
      <c r="B699" s="92"/>
      <c r="C699" s="92"/>
      <c r="D699" s="92"/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O699" s="92"/>
      <c r="P699" s="92"/>
      <c r="Q699" s="92"/>
      <c r="R699" s="92"/>
      <c r="S699" s="92"/>
      <c r="T699" s="92"/>
      <c r="U699" s="92"/>
      <c r="V699" s="92"/>
      <c r="W699" s="92"/>
      <c r="X699" s="92"/>
      <c r="Y699" s="92"/>
      <c r="Z699" s="92"/>
    </row>
    <row r="700" spans="1:26" ht="15.75" customHeight="1" x14ac:dyDescent="0.2">
      <c r="A700" s="92"/>
      <c r="B700" s="92"/>
      <c r="C700" s="92"/>
      <c r="D700" s="92"/>
      <c r="E700" s="92"/>
      <c r="F700" s="92"/>
      <c r="G700" s="92"/>
      <c r="H700" s="92"/>
      <c r="I700" s="92"/>
      <c r="J700" s="92"/>
      <c r="K700" s="92"/>
      <c r="L700" s="92"/>
      <c r="M700" s="92"/>
      <c r="N700" s="92"/>
      <c r="O700" s="92"/>
      <c r="P700" s="92"/>
      <c r="Q700" s="92"/>
      <c r="R700" s="92"/>
      <c r="S700" s="92"/>
      <c r="T700" s="92"/>
      <c r="U700" s="92"/>
      <c r="V700" s="92"/>
      <c r="W700" s="92"/>
      <c r="X700" s="92"/>
      <c r="Y700" s="92"/>
      <c r="Z700" s="92"/>
    </row>
    <row r="701" spans="1:26" ht="15.75" customHeight="1" x14ac:dyDescent="0.2">
      <c r="A701" s="92"/>
      <c r="B701" s="92"/>
      <c r="C701" s="92"/>
      <c r="D701" s="92"/>
      <c r="E701" s="92"/>
      <c r="F701" s="92"/>
      <c r="G701" s="92"/>
      <c r="H701" s="92"/>
      <c r="I701" s="92"/>
      <c r="J701" s="92"/>
      <c r="K701" s="92"/>
      <c r="L701" s="92"/>
      <c r="M701" s="92"/>
      <c r="N701" s="92"/>
      <c r="O701" s="92"/>
      <c r="P701" s="92"/>
      <c r="Q701" s="92"/>
      <c r="R701" s="92"/>
      <c r="S701" s="92"/>
      <c r="T701" s="92"/>
      <c r="U701" s="92"/>
      <c r="V701" s="92"/>
      <c r="W701" s="92"/>
      <c r="X701" s="92"/>
      <c r="Y701" s="92"/>
      <c r="Z701" s="92"/>
    </row>
    <row r="702" spans="1:26" ht="15.75" customHeight="1" x14ac:dyDescent="0.2">
      <c r="A702" s="92"/>
      <c r="B702" s="92"/>
      <c r="C702" s="92"/>
      <c r="D702" s="92"/>
      <c r="E702" s="92"/>
      <c r="F702" s="92"/>
      <c r="G702" s="92"/>
      <c r="H702" s="92"/>
      <c r="I702" s="92"/>
      <c r="J702" s="92"/>
      <c r="K702" s="92"/>
      <c r="L702" s="92"/>
      <c r="M702" s="92"/>
      <c r="N702" s="92"/>
      <c r="O702" s="92"/>
      <c r="P702" s="92"/>
      <c r="Q702" s="92"/>
      <c r="R702" s="92"/>
      <c r="S702" s="92"/>
      <c r="T702" s="92"/>
      <c r="U702" s="92"/>
      <c r="V702" s="92"/>
      <c r="W702" s="92"/>
      <c r="X702" s="92"/>
      <c r="Y702" s="92"/>
      <c r="Z702" s="92"/>
    </row>
    <row r="703" spans="1:26" ht="15.75" customHeight="1" x14ac:dyDescent="0.2">
      <c r="A703" s="92"/>
      <c r="B703" s="92"/>
      <c r="C703" s="92"/>
      <c r="D703" s="92"/>
      <c r="E703" s="92"/>
      <c r="F703" s="92"/>
      <c r="G703" s="92"/>
      <c r="H703" s="92"/>
      <c r="I703" s="92"/>
      <c r="J703" s="92"/>
      <c r="K703" s="92"/>
      <c r="L703" s="92"/>
      <c r="M703" s="92"/>
      <c r="N703" s="92"/>
      <c r="O703" s="92"/>
      <c r="P703" s="92"/>
      <c r="Q703" s="92"/>
      <c r="R703" s="92"/>
      <c r="S703" s="92"/>
      <c r="T703" s="92"/>
      <c r="U703" s="92"/>
      <c r="V703" s="92"/>
      <c r="W703" s="92"/>
      <c r="X703" s="92"/>
      <c r="Y703" s="92"/>
      <c r="Z703" s="92"/>
    </row>
    <row r="704" spans="1:26" ht="15.75" customHeight="1" x14ac:dyDescent="0.2">
      <c r="A704" s="92"/>
      <c r="B704" s="92"/>
      <c r="C704" s="92"/>
      <c r="D704" s="92"/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O704" s="92"/>
      <c r="P704" s="92"/>
      <c r="Q704" s="92"/>
      <c r="R704" s="92"/>
      <c r="S704" s="92"/>
      <c r="T704" s="92"/>
      <c r="U704" s="92"/>
      <c r="V704" s="92"/>
      <c r="W704" s="92"/>
      <c r="X704" s="92"/>
      <c r="Y704" s="92"/>
      <c r="Z704" s="92"/>
    </row>
    <row r="705" spans="1:26" ht="15.75" customHeight="1" x14ac:dyDescent="0.2">
      <c r="A705" s="92"/>
      <c r="B705" s="92"/>
      <c r="C705" s="92"/>
      <c r="D705" s="92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92"/>
      <c r="P705" s="92"/>
      <c r="Q705" s="92"/>
      <c r="R705" s="92"/>
      <c r="S705" s="92"/>
      <c r="T705" s="92"/>
      <c r="U705" s="92"/>
      <c r="V705" s="92"/>
      <c r="W705" s="92"/>
      <c r="X705" s="92"/>
      <c r="Y705" s="92"/>
      <c r="Z705" s="92"/>
    </row>
    <row r="706" spans="1:26" ht="15.75" customHeight="1" x14ac:dyDescent="0.2">
      <c r="A706" s="92"/>
      <c r="B706" s="92"/>
      <c r="C706" s="92"/>
      <c r="D706" s="92"/>
      <c r="E706" s="92"/>
      <c r="F706" s="92"/>
      <c r="G706" s="92"/>
      <c r="H706" s="92"/>
      <c r="I706" s="92"/>
      <c r="J706" s="92"/>
      <c r="K706" s="92"/>
      <c r="L706" s="92"/>
      <c r="M706" s="92"/>
      <c r="N706" s="92"/>
      <c r="O706" s="92"/>
      <c r="P706" s="92"/>
      <c r="Q706" s="92"/>
      <c r="R706" s="92"/>
      <c r="S706" s="92"/>
      <c r="T706" s="92"/>
      <c r="U706" s="92"/>
      <c r="V706" s="92"/>
      <c r="W706" s="92"/>
      <c r="X706" s="92"/>
      <c r="Y706" s="92"/>
      <c r="Z706" s="92"/>
    </row>
    <row r="707" spans="1:26" ht="15.75" customHeight="1" x14ac:dyDescent="0.2">
      <c r="A707" s="92"/>
      <c r="B707" s="92"/>
      <c r="C707" s="92"/>
      <c r="D707" s="92"/>
      <c r="E707" s="92"/>
      <c r="F707" s="92"/>
      <c r="G707" s="92"/>
      <c r="H707" s="92"/>
      <c r="I707" s="92"/>
      <c r="J707" s="92"/>
      <c r="K707" s="92"/>
      <c r="L707" s="92"/>
      <c r="M707" s="92"/>
      <c r="N707" s="92"/>
      <c r="O707" s="92"/>
      <c r="P707" s="92"/>
      <c r="Q707" s="92"/>
      <c r="R707" s="92"/>
      <c r="S707" s="92"/>
      <c r="T707" s="92"/>
      <c r="U707" s="92"/>
      <c r="V707" s="92"/>
      <c r="W707" s="92"/>
      <c r="X707" s="92"/>
      <c r="Y707" s="92"/>
      <c r="Z707" s="92"/>
    </row>
    <row r="708" spans="1:26" ht="15.75" customHeight="1" x14ac:dyDescent="0.2">
      <c r="A708" s="92"/>
      <c r="B708" s="92"/>
      <c r="C708" s="92"/>
      <c r="D708" s="92"/>
      <c r="E708" s="92"/>
      <c r="F708" s="92"/>
      <c r="G708" s="92"/>
      <c r="H708" s="92"/>
      <c r="I708" s="92"/>
      <c r="J708" s="92"/>
      <c r="K708" s="92"/>
      <c r="L708" s="92"/>
      <c r="M708" s="92"/>
      <c r="N708" s="92"/>
      <c r="O708" s="92"/>
      <c r="P708" s="92"/>
      <c r="Q708" s="92"/>
      <c r="R708" s="92"/>
      <c r="S708" s="92"/>
      <c r="T708" s="92"/>
      <c r="U708" s="92"/>
      <c r="V708" s="92"/>
      <c r="W708" s="92"/>
      <c r="X708" s="92"/>
      <c r="Y708" s="92"/>
      <c r="Z708" s="92"/>
    </row>
    <row r="709" spans="1:26" ht="15.75" customHeight="1" x14ac:dyDescent="0.2">
      <c r="A709" s="92"/>
      <c r="B709" s="92"/>
      <c r="C709" s="92"/>
      <c r="D709" s="92"/>
      <c r="E709" s="92"/>
      <c r="F709" s="92"/>
      <c r="G709" s="92"/>
      <c r="H709" s="92"/>
      <c r="I709" s="92"/>
      <c r="J709" s="92"/>
      <c r="K709" s="92"/>
      <c r="L709" s="92"/>
      <c r="M709" s="92"/>
      <c r="N709" s="92"/>
      <c r="O709" s="92"/>
      <c r="P709" s="92"/>
      <c r="Q709" s="92"/>
      <c r="R709" s="92"/>
      <c r="S709" s="92"/>
      <c r="T709" s="92"/>
      <c r="U709" s="92"/>
      <c r="V709" s="92"/>
      <c r="W709" s="92"/>
      <c r="X709" s="92"/>
      <c r="Y709" s="92"/>
      <c r="Z709" s="92"/>
    </row>
    <row r="710" spans="1:26" ht="15.75" customHeight="1" x14ac:dyDescent="0.2">
      <c r="A710" s="92"/>
      <c r="B710" s="92"/>
      <c r="C710" s="92"/>
      <c r="D710" s="92"/>
      <c r="E710" s="92"/>
      <c r="F710" s="92"/>
      <c r="G710" s="92"/>
      <c r="H710" s="92"/>
      <c r="I710" s="92"/>
      <c r="J710" s="92"/>
      <c r="K710" s="92"/>
      <c r="L710" s="92"/>
      <c r="M710" s="92"/>
      <c r="N710" s="92"/>
      <c r="O710" s="92"/>
      <c r="P710" s="92"/>
      <c r="Q710" s="92"/>
      <c r="R710" s="92"/>
      <c r="S710" s="92"/>
      <c r="T710" s="92"/>
      <c r="U710" s="92"/>
      <c r="V710" s="92"/>
      <c r="W710" s="92"/>
      <c r="X710" s="92"/>
      <c r="Y710" s="92"/>
      <c r="Z710" s="92"/>
    </row>
    <row r="711" spans="1:26" ht="15.75" customHeight="1" x14ac:dyDescent="0.2">
      <c r="A711" s="92"/>
      <c r="B711" s="92"/>
      <c r="C711" s="92"/>
      <c r="D711" s="92"/>
      <c r="E711" s="92"/>
      <c r="F711" s="92"/>
      <c r="G711" s="92"/>
      <c r="H711" s="92"/>
      <c r="I711" s="92"/>
      <c r="J711" s="92"/>
      <c r="K711" s="92"/>
      <c r="L711" s="92"/>
      <c r="M711" s="92"/>
      <c r="N711" s="92"/>
      <c r="O711" s="92"/>
      <c r="P711" s="92"/>
      <c r="Q711" s="92"/>
      <c r="R711" s="92"/>
      <c r="S711" s="92"/>
      <c r="T711" s="92"/>
      <c r="U711" s="92"/>
      <c r="V711" s="92"/>
      <c r="W711" s="92"/>
      <c r="X711" s="92"/>
      <c r="Y711" s="92"/>
      <c r="Z711" s="92"/>
    </row>
    <row r="712" spans="1:26" ht="15.75" customHeight="1" x14ac:dyDescent="0.2">
      <c r="A712" s="92"/>
      <c r="B712" s="92"/>
      <c r="C712" s="92"/>
      <c r="D712" s="92"/>
      <c r="E712" s="92"/>
      <c r="F712" s="92"/>
      <c r="G712" s="92"/>
      <c r="H712" s="92"/>
      <c r="I712" s="92"/>
      <c r="J712" s="92"/>
      <c r="K712" s="92"/>
      <c r="L712" s="92"/>
      <c r="M712" s="92"/>
      <c r="N712" s="92"/>
      <c r="O712" s="92"/>
      <c r="P712" s="92"/>
      <c r="Q712" s="92"/>
      <c r="R712" s="92"/>
      <c r="S712" s="92"/>
      <c r="T712" s="92"/>
      <c r="U712" s="92"/>
      <c r="V712" s="92"/>
      <c r="W712" s="92"/>
      <c r="X712" s="92"/>
      <c r="Y712" s="92"/>
      <c r="Z712" s="92"/>
    </row>
    <row r="713" spans="1:26" ht="15.75" customHeight="1" x14ac:dyDescent="0.2">
      <c r="A713" s="92"/>
      <c r="B713" s="92"/>
      <c r="C713" s="92"/>
      <c r="D713" s="92"/>
      <c r="E713" s="92"/>
      <c r="F713" s="92"/>
      <c r="G713" s="92"/>
      <c r="H713" s="92"/>
      <c r="I713" s="92"/>
      <c r="J713" s="92"/>
      <c r="K713" s="92"/>
      <c r="L713" s="92"/>
      <c r="M713" s="92"/>
      <c r="N713" s="92"/>
      <c r="O713" s="92"/>
      <c r="P713" s="92"/>
      <c r="Q713" s="92"/>
      <c r="R713" s="92"/>
      <c r="S713" s="92"/>
      <c r="T713" s="92"/>
      <c r="U713" s="92"/>
      <c r="V713" s="92"/>
      <c r="W713" s="92"/>
      <c r="X713" s="92"/>
      <c r="Y713" s="92"/>
      <c r="Z713" s="92"/>
    </row>
    <row r="714" spans="1:26" ht="15.75" customHeight="1" x14ac:dyDescent="0.2">
      <c r="A714" s="92"/>
      <c r="B714" s="92"/>
      <c r="C714" s="92"/>
      <c r="D714" s="92"/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92"/>
      <c r="P714" s="92"/>
      <c r="Q714" s="92"/>
      <c r="R714" s="92"/>
      <c r="S714" s="92"/>
      <c r="T714" s="92"/>
      <c r="U714" s="92"/>
      <c r="V714" s="92"/>
      <c r="W714" s="92"/>
      <c r="X714" s="92"/>
      <c r="Y714" s="92"/>
      <c r="Z714" s="92"/>
    </row>
    <row r="715" spans="1:26" ht="15.75" customHeight="1" x14ac:dyDescent="0.2">
      <c r="A715" s="92"/>
      <c r="B715" s="92"/>
      <c r="C715" s="92"/>
      <c r="D715" s="92"/>
      <c r="E715" s="92"/>
      <c r="F715" s="92"/>
      <c r="G715" s="92"/>
      <c r="H715" s="92"/>
      <c r="I715" s="92"/>
      <c r="J715" s="92"/>
      <c r="K715" s="92"/>
      <c r="L715" s="92"/>
      <c r="M715" s="92"/>
      <c r="N715" s="92"/>
      <c r="O715" s="92"/>
      <c r="P715" s="92"/>
      <c r="Q715" s="92"/>
      <c r="R715" s="92"/>
      <c r="S715" s="92"/>
      <c r="T715" s="92"/>
      <c r="U715" s="92"/>
      <c r="V715" s="92"/>
      <c r="W715" s="92"/>
      <c r="X715" s="92"/>
      <c r="Y715" s="92"/>
      <c r="Z715" s="92"/>
    </row>
    <row r="716" spans="1:26" ht="15.75" customHeight="1" x14ac:dyDescent="0.2">
      <c r="A716" s="92"/>
      <c r="B716" s="92"/>
      <c r="C716" s="92"/>
      <c r="D716" s="92"/>
      <c r="E716" s="92"/>
      <c r="F716" s="92"/>
      <c r="G716" s="92"/>
      <c r="H716" s="92"/>
      <c r="I716" s="92"/>
      <c r="J716" s="92"/>
      <c r="K716" s="92"/>
      <c r="L716" s="92"/>
      <c r="M716" s="92"/>
      <c r="N716" s="92"/>
      <c r="O716" s="92"/>
      <c r="P716" s="92"/>
      <c r="Q716" s="92"/>
      <c r="R716" s="92"/>
      <c r="S716" s="92"/>
      <c r="T716" s="92"/>
      <c r="U716" s="92"/>
      <c r="V716" s="92"/>
      <c r="W716" s="92"/>
      <c r="X716" s="92"/>
      <c r="Y716" s="92"/>
      <c r="Z716" s="92"/>
    </row>
    <row r="717" spans="1:26" ht="15.75" customHeight="1" x14ac:dyDescent="0.2">
      <c r="A717" s="92"/>
      <c r="B717" s="92"/>
      <c r="C717" s="92"/>
      <c r="D717" s="92"/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O717" s="92"/>
      <c r="P717" s="92"/>
      <c r="Q717" s="92"/>
      <c r="R717" s="92"/>
      <c r="S717" s="92"/>
      <c r="T717" s="92"/>
      <c r="U717" s="92"/>
      <c r="V717" s="92"/>
      <c r="W717" s="92"/>
      <c r="X717" s="92"/>
      <c r="Y717" s="92"/>
      <c r="Z717" s="92"/>
    </row>
    <row r="718" spans="1:26" ht="15.75" customHeight="1" x14ac:dyDescent="0.2">
      <c r="A718" s="92"/>
      <c r="B718" s="92"/>
      <c r="C718" s="92"/>
      <c r="D718" s="92"/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O718" s="92"/>
      <c r="P718" s="92"/>
      <c r="Q718" s="92"/>
      <c r="R718" s="92"/>
      <c r="S718" s="92"/>
      <c r="T718" s="92"/>
      <c r="U718" s="92"/>
      <c r="V718" s="92"/>
      <c r="W718" s="92"/>
      <c r="X718" s="92"/>
      <c r="Y718" s="92"/>
      <c r="Z718" s="92"/>
    </row>
    <row r="719" spans="1:26" ht="15.75" customHeight="1" x14ac:dyDescent="0.2">
      <c r="A719" s="92"/>
      <c r="B719" s="92"/>
      <c r="C719" s="92"/>
      <c r="D719" s="92"/>
      <c r="E719" s="92"/>
      <c r="F719" s="92"/>
      <c r="G719" s="92"/>
      <c r="H719" s="92"/>
      <c r="I719" s="92"/>
      <c r="J719" s="92"/>
      <c r="K719" s="92"/>
      <c r="L719" s="92"/>
      <c r="M719" s="92"/>
      <c r="N719" s="92"/>
      <c r="O719" s="92"/>
      <c r="P719" s="92"/>
      <c r="Q719" s="92"/>
      <c r="R719" s="92"/>
      <c r="S719" s="92"/>
      <c r="T719" s="92"/>
      <c r="U719" s="92"/>
      <c r="V719" s="92"/>
      <c r="W719" s="92"/>
      <c r="X719" s="92"/>
      <c r="Y719" s="92"/>
      <c r="Z719" s="92"/>
    </row>
    <row r="720" spans="1:26" ht="15.75" customHeight="1" x14ac:dyDescent="0.2">
      <c r="A720" s="92"/>
      <c r="B720" s="92"/>
      <c r="C720" s="92"/>
      <c r="D720" s="92"/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O720" s="92"/>
      <c r="P720" s="92"/>
      <c r="Q720" s="92"/>
      <c r="R720" s="92"/>
      <c r="S720" s="92"/>
      <c r="T720" s="92"/>
      <c r="U720" s="92"/>
      <c r="V720" s="92"/>
      <c r="W720" s="92"/>
      <c r="X720" s="92"/>
      <c r="Y720" s="92"/>
      <c r="Z720" s="92"/>
    </row>
    <row r="721" spans="1:26" ht="15.75" customHeight="1" x14ac:dyDescent="0.2">
      <c r="A721" s="92"/>
      <c r="B721" s="92"/>
      <c r="C721" s="92"/>
      <c r="D721" s="92"/>
      <c r="E721" s="92"/>
      <c r="F721" s="92"/>
      <c r="G721" s="92"/>
      <c r="H721" s="92"/>
      <c r="I721" s="92"/>
      <c r="J721" s="92"/>
      <c r="K721" s="92"/>
      <c r="L721" s="92"/>
      <c r="M721" s="92"/>
      <c r="N721" s="92"/>
      <c r="O721" s="92"/>
      <c r="P721" s="92"/>
      <c r="Q721" s="92"/>
      <c r="R721" s="92"/>
      <c r="S721" s="92"/>
      <c r="T721" s="92"/>
      <c r="U721" s="92"/>
      <c r="V721" s="92"/>
      <c r="W721" s="92"/>
      <c r="X721" s="92"/>
      <c r="Y721" s="92"/>
      <c r="Z721" s="92"/>
    </row>
    <row r="722" spans="1:26" ht="15.75" customHeight="1" x14ac:dyDescent="0.2">
      <c r="A722" s="92"/>
      <c r="B722" s="92"/>
      <c r="C722" s="92"/>
      <c r="D722" s="92"/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O722" s="92"/>
      <c r="P722" s="92"/>
      <c r="Q722" s="92"/>
      <c r="R722" s="92"/>
      <c r="S722" s="92"/>
      <c r="T722" s="92"/>
      <c r="U722" s="92"/>
      <c r="V722" s="92"/>
      <c r="W722" s="92"/>
      <c r="X722" s="92"/>
      <c r="Y722" s="92"/>
      <c r="Z722" s="92"/>
    </row>
    <row r="723" spans="1:26" ht="15.75" customHeight="1" x14ac:dyDescent="0.2">
      <c r="A723" s="92"/>
      <c r="B723" s="92"/>
      <c r="C723" s="92"/>
      <c r="D723" s="92"/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Q723" s="92"/>
      <c r="R723" s="92"/>
      <c r="S723" s="92"/>
      <c r="T723" s="92"/>
      <c r="U723" s="92"/>
      <c r="V723" s="92"/>
      <c r="W723" s="92"/>
      <c r="X723" s="92"/>
      <c r="Y723" s="92"/>
      <c r="Z723" s="92"/>
    </row>
    <row r="724" spans="1:26" ht="15.75" customHeight="1" x14ac:dyDescent="0.2">
      <c r="A724" s="92"/>
      <c r="B724" s="92"/>
      <c r="C724" s="92"/>
      <c r="D724" s="92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92"/>
      <c r="P724" s="92"/>
      <c r="Q724" s="92"/>
      <c r="R724" s="92"/>
      <c r="S724" s="92"/>
      <c r="T724" s="92"/>
      <c r="U724" s="92"/>
      <c r="V724" s="92"/>
      <c r="W724" s="92"/>
      <c r="X724" s="92"/>
      <c r="Y724" s="92"/>
      <c r="Z724" s="92"/>
    </row>
    <row r="725" spans="1:26" ht="15.75" customHeight="1" x14ac:dyDescent="0.2">
      <c r="A725" s="92"/>
      <c r="B725" s="92"/>
      <c r="C725" s="92"/>
      <c r="D725" s="92"/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O725" s="92"/>
      <c r="P725" s="92"/>
      <c r="Q725" s="92"/>
      <c r="R725" s="92"/>
      <c r="S725" s="92"/>
      <c r="T725" s="92"/>
      <c r="U725" s="92"/>
      <c r="V725" s="92"/>
      <c r="W725" s="92"/>
      <c r="X725" s="92"/>
      <c r="Y725" s="92"/>
      <c r="Z725" s="92"/>
    </row>
    <row r="726" spans="1:26" ht="15.75" customHeight="1" x14ac:dyDescent="0.2">
      <c r="A726" s="92"/>
      <c r="B726" s="92"/>
      <c r="C726" s="92"/>
      <c r="D726" s="92"/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Q726" s="92"/>
      <c r="R726" s="92"/>
      <c r="S726" s="92"/>
      <c r="T726" s="92"/>
      <c r="U726" s="92"/>
      <c r="V726" s="92"/>
      <c r="W726" s="92"/>
      <c r="X726" s="92"/>
      <c r="Y726" s="92"/>
      <c r="Z726" s="92"/>
    </row>
    <row r="727" spans="1:26" ht="15.75" customHeight="1" x14ac:dyDescent="0.2">
      <c r="A727" s="92"/>
      <c r="B727" s="92"/>
      <c r="C727" s="92"/>
      <c r="D727" s="92"/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O727" s="92"/>
      <c r="P727" s="92"/>
      <c r="Q727" s="92"/>
      <c r="R727" s="92"/>
      <c r="S727" s="92"/>
      <c r="T727" s="92"/>
      <c r="U727" s="92"/>
      <c r="V727" s="92"/>
      <c r="W727" s="92"/>
      <c r="X727" s="92"/>
      <c r="Y727" s="92"/>
      <c r="Z727" s="92"/>
    </row>
    <row r="728" spans="1:26" ht="15.75" customHeight="1" x14ac:dyDescent="0.2">
      <c r="A728" s="92"/>
      <c r="B728" s="92"/>
      <c r="C728" s="92"/>
      <c r="D728" s="92"/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O728" s="92"/>
      <c r="P728" s="92"/>
      <c r="Q728" s="92"/>
      <c r="R728" s="92"/>
      <c r="S728" s="92"/>
      <c r="T728" s="92"/>
      <c r="U728" s="92"/>
      <c r="V728" s="92"/>
      <c r="W728" s="92"/>
      <c r="X728" s="92"/>
      <c r="Y728" s="92"/>
      <c r="Z728" s="92"/>
    </row>
    <row r="729" spans="1:26" ht="15.75" customHeight="1" x14ac:dyDescent="0.2">
      <c r="A729" s="92"/>
      <c r="B729" s="92"/>
      <c r="C729" s="92"/>
      <c r="D729" s="92"/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Q729" s="92"/>
      <c r="R729" s="92"/>
      <c r="S729" s="92"/>
      <c r="T729" s="92"/>
      <c r="U729" s="92"/>
      <c r="V729" s="92"/>
      <c r="W729" s="92"/>
      <c r="X729" s="92"/>
      <c r="Y729" s="92"/>
      <c r="Z729" s="92"/>
    </row>
    <row r="730" spans="1:26" ht="15.75" customHeight="1" x14ac:dyDescent="0.2">
      <c r="A730" s="92"/>
      <c r="B730" s="92"/>
      <c r="C730" s="92"/>
      <c r="D730" s="92"/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O730" s="92"/>
      <c r="P730" s="92"/>
      <c r="Q730" s="92"/>
      <c r="R730" s="92"/>
      <c r="S730" s="92"/>
      <c r="T730" s="92"/>
      <c r="U730" s="92"/>
      <c r="V730" s="92"/>
      <c r="W730" s="92"/>
      <c r="X730" s="92"/>
      <c r="Y730" s="92"/>
      <c r="Z730" s="92"/>
    </row>
    <row r="731" spans="1:26" ht="15.75" customHeight="1" x14ac:dyDescent="0.2">
      <c r="A731" s="92"/>
      <c r="B731" s="92"/>
      <c r="C731" s="92"/>
      <c r="D731" s="92"/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O731" s="92"/>
      <c r="P731" s="92"/>
      <c r="Q731" s="92"/>
      <c r="R731" s="92"/>
      <c r="S731" s="92"/>
      <c r="T731" s="92"/>
      <c r="U731" s="92"/>
      <c r="V731" s="92"/>
      <c r="W731" s="92"/>
      <c r="X731" s="92"/>
      <c r="Y731" s="92"/>
      <c r="Z731" s="92"/>
    </row>
    <row r="732" spans="1:26" ht="15.75" customHeight="1" x14ac:dyDescent="0.2">
      <c r="A732" s="92"/>
      <c r="B732" s="92"/>
      <c r="C732" s="92"/>
      <c r="D732" s="92"/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O732" s="92"/>
      <c r="P732" s="92"/>
      <c r="Q732" s="92"/>
      <c r="R732" s="92"/>
      <c r="S732" s="92"/>
      <c r="T732" s="92"/>
      <c r="U732" s="92"/>
      <c r="V732" s="92"/>
      <c r="W732" s="92"/>
      <c r="X732" s="92"/>
      <c r="Y732" s="92"/>
      <c r="Z732" s="92"/>
    </row>
    <row r="733" spans="1:26" ht="15.75" customHeight="1" x14ac:dyDescent="0.2">
      <c r="A733" s="92"/>
      <c r="B733" s="92"/>
      <c r="C733" s="92"/>
      <c r="D733" s="92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92"/>
      <c r="P733" s="92"/>
      <c r="Q733" s="92"/>
      <c r="R733" s="92"/>
      <c r="S733" s="92"/>
      <c r="T733" s="92"/>
      <c r="U733" s="92"/>
      <c r="V733" s="92"/>
      <c r="W733" s="92"/>
      <c r="X733" s="92"/>
      <c r="Y733" s="92"/>
      <c r="Z733" s="92"/>
    </row>
    <row r="734" spans="1:26" ht="15.75" customHeight="1" x14ac:dyDescent="0.2">
      <c r="A734" s="92"/>
      <c r="B734" s="92"/>
      <c r="C734" s="92"/>
      <c r="D734" s="92"/>
      <c r="E734" s="92"/>
      <c r="F734" s="92"/>
      <c r="G734" s="92"/>
      <c r="H734" s="92"/>
      <c r="I734" s="92"/>
      <c r="J734" s="92"/>
      <c r="K734" s="92"/>
      <c r="L734" s="92"/>
      <c r="M734" s="92"/>
      <c r="N734" s="92"/>
      <c r="O734" s="92"/>
      <c r="P734" s="92"/>
      <c r="Q734" s="92"/>
      <c r="R734" s="92"/>
      <c r="S734" s="92"/>
      <c r="T734" s="92"/>
      <c r="U734" s="92"/>
      <c r="V734" s="92"/>
      <c r="W734" s="92"/>
      <c r="X734" s="92"/>
      <c r="Y734" s="92"/>
      <c r="Z734" s="92"/>
    </row>
    <row r="735" spans="1:26" ht="15.75" customHeight="1" x14ac:dyDescent="0.2">
      <c r="A735" s="92"/>
      <c r="B735" s="92"/>
      <c r="C735" s="92"/>
      <c r="D735" s="92"/>
      <c r="E735" s="92"/>
      <c r="F735" s="92"/>
      <c r="G735" s="92"/>
      <c r="H735" s="92"/>
      <c r="I735" s="92"/>
      <c r="J735" s="92"/>
      <c r="K735" s="92"/>
      <c r="L735" s="92"/>
      <c r="M735" s="92"/>
      <c r="N735" s="92"/>
      <c r="O735" s="92"/>
      <c r="P735" s="92"/>
      <c r="Q735" s="92"/>
      <c r="R735" s="92"/>
      <c r="S735" s="92"/>
      <c r="T735" s="92"/>
      <c r="U735" s="92"/>
      <c r="V735" s="92"/>
      <c r="W735" s="92"/>
      <c r="X735" s="92"/>
      <c r="Y735" s="92"/>
      <c r="Z735" s="92"/>
    </row>
    <row r="736" spans="1:26" ht="15.75" customHeight="1" x14ac:dyDescent="0.2">
      <c r="A736" s="92"/>
      <c r="B736" s="92"/>
      <c r="C736" s="92"/>
      <c r="D736" s="92"/>
      <c r="E736" s="92"/>
      <c r="F736" s="92"/>
      <c r="G736" s="92"/>
      <c r="H736" s="92"/>
      <c r="I736" s="92"/>
      <c r="J736" s="92"/>
      <c r="K736" s="92"/>
      <c r="L736" s="92"/>
      <c r="M736" s="92"/>
      <c r="N736" s="92"/>
      <c r="O736" s="92"/>
      <c r="P736" s="92"/>
      <c r="Q736" s="92"/>
      <c r="R736" s="92"/>
      <c r="S736" s="92"/>
      <c r="T736" s="92"/>
      <c r="U736" s="92"/>
      <c r="V736" s="92"/>
      <c r="W736" s="92"/>
      <c r="X736" s="92"/>
      <c r="Y736" s="92"/>
      <c r="Z736" s="92"/>
    </row>
    <row r="737" spans="1:26" ht="15.75" customHeight="1" x14ac:dyDescent="0.2">
      <c r="A737" s="92"/>
      <c r="B737" s="92"/>
      <c r="C737" s="92"/>
      <c r="D737" s="92"/>
      <c r="E737" s="92"/>
      <c r="F737" s="92"/>
      <c r="G737" s="92"/>
      <c r="H737" s="92"/>
      <c r="I737" s="92"/>
      <c r="J737" s="92"/>
      <c r="K737" s="92"/>
      <c r="L737" s="92"/>
      <c r="M737" s="92"/>
      <c r="N737" s="92"/>
      <c r="O737" s="92"/>
      <c r="P737" s="92"/>
      <c r="Q737" s="92"/>
      <c r="R737" s="92"/>
      <c r="S737" s="92"/>
      <c r="T737" s="92"/>
      <c r="U737" s="92"/>
      <c r="V737" s="92"/>
      <c r="W737" s="92"/>
      <c r="X737" s="92"/>
      <c r="Y737" s="92"/>
      <c r="Z737" s="92"/>
    </row>
    <row r="738" spans="1:26" ht="15.75" customHeight="1" x14ac:dyDescent="0.2">
      <c r="A738" s="92"/>
      <c r="B738" s="92"/>
      <c r="C738" s="92"/>
      <c r="D738" s="92"/>
      <c r="E738" s="92"/>
      <c r="F738" s="92"/>
      <c r="G738" s="92"/>
      <c r="H738" s="92"/>
      <c r="I738" s="92"/>
      <c r="J738" s="92"/>
      <c r="K738" s="92"/>
      <c r="L738" s="92"/>
      <c r="M738" s="92"/>
      <c r="N738" s="92"/>
      <c r="O738" s="92"/>
      <c r="P738" s="92"/>
      <c r="Q738" s="92"/>
      <c r="R738" s="92"/>
      <c r="S738" s="92"/>
      <c r="T738" s="92"/>
      <c r="U738" s="92"/>
      <c r="V738" s="92"/>
      <c r="W738" s="92"/>
      <c r="X738" s="92"/>
      <c r="Y738" s="92"/>
      <c r="Z738" s="92"/>
    </row>
    <row r="739" spans="1:26" ht="15.75" customHeight="1" x14ac:dyDescent="0.2">
      <c r="A739" s="92"/>
      <c r="B739" s="92"/>
      <c r="C739" s="92"/>
      <c r="D739" s="92"/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O739" s="92"/>
      <c r="P739" s="92"/>
      <c r="Q739" s="92"/>
      <c r="R739" s="92"/>
      <c r="S739" s="92"/>
      <c r="T739" s="92"/>
      <c r="U739" s="92"/>
      <c r="V739" s="92"/>
      <c r="W739" s="92"/>
      <c r="X739" s="92"/>
      <c r="Y739" s="92"/>
      <c r="Z739" s="92"/>
    </row>
    <row r="740" spans="1:26" ht="15.75" customHeight="1" x14ac:dyDescent="0.2">
      <c r="A740" s="92"/>
      <c r="B740" s="92"/>
      <c r="C740" s="92"/>
      <c r="D740" s="92"/>
      <c r="E740" s="92"/>
      <c r="F740" s="92"/>
      <c r="G740" s="92"/>
      <c r="H740" s="92"/>
      <c r="I740" s="92"/>
      <c r="J740" s="92"/>
      <c r="K740" s="92"/>
      <c r="L740" s="92"/>
      <c r="M740" s="92"/>
      <c r="N740" s="92"/>
      <c r="O740" s="92"/>
      <c r="P740" s="92"/>
      <c r="Q740" s="92"/>
      <c r="R740" s="92"/>
      <c r="S740" s="92"/>
      <c r="T740" s="92"/>
      <c r="U740" s="92"/>
      <c r="V740" s="92"/>
      <c r="W740" s="92"/>
      <c r="X740" s="92"/>
      <c r="Y740" s="92"/>
      <c r="Z740" s="92"/>
    </row>
    <row r="741" spans="1:26" ht="15.75" customHeight="1" x14ac:dyDescent="0.2">
      <c r="A741" s="92"/>
      <c r="B741" s="92"/>
      <c r="C741" s="92"/>
      <c r="D741" s="92"/>
      <c r="E741" s="92"/>
      <c r="F741" s="92"/>
      <c r="G741" s="92"/>
      <c r="H741" s="92"/>
      <c r="I741" s="92"/>
      <c r="J741" s="92"/>
      <c r="K741" s="92"/>
      <c r="L741" s="92"/>
      <c r="M741" s="92"/>
      <c r="N741" s="92"/>
      <c r="O741" s="92"/>
      <c r="P741" s="92"/>
      <c r="Q741" s="92"/>
      <c r="R741" s="92"/>
      <c r="S741" s="92"/>
      <c r="T741" s="92"/>
      <c r="U741" s="92"/>
      <c r="V741" s="92"/>
      <c r="W741" s="92"/>
      <c r="X741" s="92"/>
      <c r="Y741" s="92"/>
      <c r="Z741" s="92"/>
    </row>
    <row r="742" spans="1:26" ht="15.75" customHeight="1" x14ac:dyDescent="0.2">
      <c r="A742" s="92"/>
      <c r="B742" s="92"/>
      <c r="C742" s="92"/>
      <c r="D742" s="92"/>
      <c r="E742" s="92"/>
      <c r="F742" s="92"/>
      <c r="G742" s="92"/>
      <c r="H742" s="92"/>
      <c r="I742" s="92"/>
      <c r="J742" s="92"/>
      <c r="K742" s="92"/>
      <c r="L742" s="92"/>
      <c r="M742" s="92"/>
      <c r="N742" s="92"/>
      <c r="O742" s="92"/>
      <c r="P742" s="92"/>
      <c r="Q742" s="92"/>
      <c r="R742" s="92"/>
      <c r="S742" s="92"/>
      <c r="T742" s="92"/>
      <c r="U742" s="92"/>
      <c r="V742" s="92"/>
      <c r="W742" s="92"/>
      <c r="X742" s="92"/>
      <c r="Y742" s="92"/>
      <c r="Z742" s="92"/>
    </row>
    <row r="743" spans="1:26" ht="15.75" customHeight="1" x14ac:dyDescent="0.2">
      <c r="A743" s="92"/>
      <c r="B743" s="92"/>
      <c r="C743" s="92"/>
      <c r="D743" s="92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92"/>
      <c r="P743" s="92"/>
      <c r="Q743" s="92"/>
      <c r="R743" s="92"/>
      <c r="S743" s="92"/>
      <c r="T743" s="92"/>
      <c r="U743" s="92"/>
      <c r="V743" s="92"/>
      <c r="W743" s="92"/>
      <c r="X743" s="92"/>
      <c r="Y743" s="92"/>
      <c r="Z743" s="92"/>
    </row>
    <row r="744" spans="1:26" ht="15.75" customHeight="1" x14ac:dyDescent="0.2">
      <c r="A744" s="92"/>
      <c r="B744" s="92"/>
      <c r="C744" s="92"/>
      <c r="D744" s="92"/>
      <c r="E744" s="92"/>
      <c r="F744" s="92"/>
      <c r="G744" s="92"/>
      <c r="H744" s="92"/>
      <c r="I744" s="92"/>
      <c r="J744" s="92"/>
      <c r="K744" s="92"/>
      <c r="L744" s="92"/>
      <c r="M744" s="92"/>
      <c r="N744" s="92"/>
      <c r="O744" s="92"/>
      <c r="P744" s="92"/>
      <c r="Q744" s="92"/>
      <c r="R744" s="92"/>
      <c r="S744" s="92"/>
      <c r="T744" s="92"/>
      <c r="U744" s="92"/>
      <c r="V744" s="92"/>
      <c r="W744" s="92"/>
      <c r="X744" s="92"/>
      <c r="Y744" s="92"/>
      <c r="Z744" s="92"/>
    </row>
    <row r="745" spans="1:26" ht="15.75" customHeight="1" x14ac:dyDescent="0.2">
      <c r="A745" s="92"/>
      <c r="B745" s="92"/>
      <c r="C745" s="92"/>
      <c r="D745" s="92"/>
      <c r="E745" s="92"/>
      <c r="F745" s="92"/>
      <c r="G745" s="92"/>
      <c r="H745" s="92"/>
      <c r="I745" s="92"/>
      <c r="J745" s="92"/>
      <c r="K745" s="92"/>
      <c r="L745" s="92"/>
      <c r="M745" s="92"/>
      <c r="N745" s="92"/>
      <c r="O745" s="92"/>
      <c r="P745" s="92"/>
      <c r="Q745" s="92"/>
      <c r="R745" s="92"/>
      <c r="S745" s="92"/>
      <c r="T745" s="92"/>
      <c r="U745" s="92"/>
      <c r="V745" s="92"/>
      <c r="W745" s="92"/>
      <c r="X745" s="92"/>
      <c r="Y745" s="92"/>
      <c r="Z745" s="92"/>
    </row>
    <row r="746" spans="1:26" ht="15.75" customHeight="1" x14ac:dyDescent="0.2">
      <c r="A746" s="92"/>
      <c r="B746" s="92"/>
      <c r="C746" s="92"/>
      <c r="D746" s="92"/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O746" s="92"/>
      <c r="P746" s="92"/>
      <c r="Q746" s="92"/>
      <c r="R746" s="92"/>
      <c r="S746" s="92"/>
      <c r="T746" s="92"/>
      <c r="U746" s="92"/>
      <c r="V746" s="92"/>
      <c r="W746" s="92"/>
      <c r="X746" s="92"/>
      <c r="Y746" s="92"/>
      <c r="Z746" s="92"/>
    </row>
    <row r="747" spans="1:26" ht="15.75" customHeight="1" x14ac:dyDescent="0.2">
      <c r="A747" s="92"/>
      <c r="B747" s="92"/>
      <c r="C747" s="92"/>
      <c r="D747" s="92"/>
      <c r="E747" s="92"/>
      <c r="F747" s="92"/>
      <c r="G747" s="92"/>
      <c r="H747" s="92"/>
      <c r="I747" s="92"/>
      <c r="J747" s="92"/>
      <c r="K747" s="92"/>
      <c r="L747" s="92"/>
      <c r="M747" s="92"/>
      <c r="N747" s="92"/>
      <c r="O747" s="92"/>
      <c r="P747" s="92"/>
      <c r="Q747" s="92"/>
      <c r="R747" s="92"/>
      <c r="S747" s="92"/>
      <c r="T747" s="92"/>
      <c r="U747" s="92"/>
      <c r="V747" s="92"/>
      <c r="W747" s="92"/>
      <c r="X747" s="92"/>
      <c r="Y747" s="92"/>
      <c r="Z747" s="92"/>
    </row>
    <row r="748" spans="1:26" ht="15.75" customHeight="1" x14ac:dyDescent="0.2">
      <c r="A748" s="92"/>
      <c r="B748" s="92"/>
      <c r="C748" s="92"/>
      <c r="D748" s="92"/>
      <c r="E748" s="92"/>
      <c r="F748" s="92"/>
      <c r="G748" s="92"/>
      <c r="H748" s="92"/>
      <c r="I748" s="92"/>
      <c r="J748" s="92"/>
      <c r="K748" s="92"/>
      <c r="L748" s="92"/>
      <c r="M748" s="92"/>
      <c r="N748" s="92"/>
      <c r="O748" s="92"/>
      <c r="P748" s="92"/>
      <c r="Q748" s="92"/>
      <c r="R748" s="92"/>
      <c r="S748" s="92"/>
      <c r="T748" s="92"/>
      <c r="U748" s="92"/>
      <c r="V748" s="92"/>
      <c r="W748" s="92"/>
      <c r="X748" s="92"/>
      <c r="Y748" s="92"/>
      <c r="Z748" s="92"/>
    </row>
    <row r="749" spans="1:26" ht="15.75" customHeight="1" x14ac:dyDescent="0.2">
      <c r="A749" s="92"/>
      <c r="B749" s="92"/>
      <c r="C749" s="92"/>
      <c r="D749" s="92"/>
      <c r="E749" s="92"/>
      <c r="F749" s="92"/>
      <c r="G749" s="92"/>
      <c r="H749" s="92"/>
      <c r="I749" s="92"/>
      <c r="J749" s="92"/>
      <c r="K749" s="92"/>
      <c r="L749" s="92"/>
      <c r="M749" s="92"/>
      <c r="N749" s="92"/>
      <c r="O749" s="92"/>
      <c r="P749" s="92"/>
      <c r="Q749" s="92"/>
      <c r="R749" s="92"/>
      <c r="S749" s="92"/>
      <c r="T749" s="92"/>
      <c r="U749" s="92"/>
      <c r="V749" s="92"/>
      <c r="W749" s="92"/>
      <c r="X749" s="92"/>
      <c r="Y749" s="92"/>
      <c r="Z749" s="92"/>
    </row>
    <row r="750" spans="1:26" ht="15.75" customHeight="1" x14ac:dyDescent="0.2">
      <c r="A750" s="92"/>
      <c r="B750" s="92"/>
      <c r="C750" s="92"/>
      <c r="D750" s="92"/>
      <c r="E750" s="92"/>
      <c r="F750" s="92"/>
      <c r="G750" s="92"/>
      <c r="H750" s="92"/>
      <c r="I750" s="92"/>
      <c r="J750" s="92"/>
      <c r="K750" s="92"/>
      <c r="L750" s="92"/>
      <c r="M750" s="92"/>
      <c r="N750" s="92"/>
      <c r="O750" s="92"/>
      <c r="P750" s="92"/>
      <c r="Q750" s="92"/>
      <c r="R750" s="92"/>
      <c r="S750" s="92"/>
      <c r="T750" s="92"/>
      <c r="U750" s="92"/>
      <c r="V750" s="92"/>
      <c r="W750" s="92"/>
      <c r="X750" s="92"/>
      <c r="Y750" s="92"/>
      <c r="Z750" s="92"/>
    </row>
    <row r="751" spans="1:26" ht="15.75" customHeight="1" x14ac:dyDescent="0.2">
      <c r="A751" s="92"/>
      <c r="B751" s="92"/>
      <c r="C751" s="92"/>
      <c r="D751" s="92"/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Q751" s="92"/>
      <c r="R751" s="92"/>
      <c r="S751" s="92"/>
      <c r="T751" s="92"/>
      <c r="U751" s="92"/>
      <c r="V751" s="92"/>
      <c r="W751" s="92"/>
      <c r="X751" s="92"/>
      <c r="Y751" s="92"/>
      <c r="Z751" s="92"/>
    </row>
    <row r="752" spans="1:26" ht="15.75" customHeight="1" x14ac:dyDescent="0.2">
      <c r="A752" s="92"/>
      <c r="B752" s="92"/>
      <c r="C752" s="92"/>
      <c r="D752" s="92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92"/>
      <c r="P752" s="92"/>
      <c r="Q752" s="92"/>
      <c r="R752" s="92"/>
      <c r="S752" s="92"/>
      <c r="T752" s="92"/>
      <c r="U752" s="92"/>
      <c r="V752" s="92"/>
      <c r="W752" s="92"/>
      <c r="X752" s="92"/>
      <c r="Y752" s="92"/>
      <c r="Z752" s="92"/>
    </row>
    <row r="753" spans="1:26" ht="15.75" customHeight="1" x14ac:dyDescent="0.2">
      <c r="A753" s="92"/>
      <c r="B753" s="92"/>
      <c r="C753" s="92"/>
      <c r="D753" s="92"/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O753" s="92"/>
      <c r="P753" s="92"/>
      <c r="Q753" s="92"/>
      <c r="R753" s="92"/>
      <c r="S753" s="92"/>
      <c r="T753" s="92"/>
      <c r="U753" s="92"/>
      <c r="V753" s="92"/>
      <c r="W753" s="92"/>
      <c r="X753" s="92"/>
      <c r="Y753" s="92"/>
      <c r="Z753" s="92"/>
    </row>
    <row r="754" spans="1:26" ht="15.75" customHeight="1" x14ac:dyDescent="0.2">
      <c r="A754" s="92"/>
      <c r="B754" s="92"/>
      <c r="C754" s="92"/>
      <c r="D754" s="92"/>
      <c r="E754" s="92"/>
      <c r="F754" s="92"/>
      <c r="G754" s="92"/>
      <c r="H754" s="92"/>
      <c r="I754" s="92"/>
      <c r="J754" s="92"/>
      <c r="K754" s="92"/>
      <c r="L754" s="92"/>
      <c r="M754" s="92"/>
      <c r="N754" s="92"/>
      <c r="O754" s="92"/>
      <c r="P754" s="92"/>
      <c r="Q754" s="92"/>
      <c r="R754" s="92"/>
      <c r="S754" s="92"/>
      <c r="T754" s="92"/>
      <c r="U754" s="92"/>
      <c r="V754" s="92"/>
      <c r="W754" s="92"/>
      <c r="X754" s="92"/>
      <c r="Y754" s="92"/>
      <c r="Z754" s="92"/>
    </row>
    <row r="755" spans="1:26" ht="15.75" customHeight="1" x14ac:dyDescent="0.2">
      <c r="A755" s="92"/>
      <c r="B755" s="92"/>
      <c r="C755" s="92"/>
      <c r="D755" s="92"/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Q755" s="92"/>
      <c r="R755" s="92"/>
      <c r="S755" s="92"/>
      <c r="T755" s="92"/>
      <c r="U755" s="92"/>
      <c r="V755" s="92"/>
      <c r="W755" s="92"/>
      <c r="X755" s="92"/>
      <c r="Y755" s="92"/>
      <c r="Z755" s="92"/>
    </row>
    <row r="756" spans="1:26" ht="15.75" customHeight="1" x14ac:dyDescent="0.2">
      <c r="A756" s="92"/>
      <c r="B756" s="92"/>
      <c r="C756" s="92"/>
      <c r="D756" s="92"/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Q756" s="92"/>
      <c r="R756" s="92"/>
      <c r="S756" s="92"/>
      <c r="T756" s="92"/>
      <c r="U756" s="92"/>
      <c r="V756" s="92"/>
      <c r="W756" s="92"/>
      <c r="X756" s="92"/>
      <c r="Y756" s="92"/>
      <c r="Z756" s="92"/>
    </row>
    <row r="757" spans="1:26" ht="15.75" customHeight="1" x14ac:dyDescent="0.2">
      <c r="A757" s="92"/>
      <c r="B757" s="92"/>
      <c r="C757" s="92"/>
      <c r="D757" s="92"/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O757" s="92"/>
      <c r="P757" s="92"/>
      <c r="Q757" s="92"/>
      <c r="R757" s="92"/>
      <c r="S757" s="92"/>
      <c r="T757" s="92"/>
      <c r="U757" s="92"/>
      <c r="V757" s="92"/>
      <c r="W757" s="92"/>
      <c r="X757" s="92"/>
      <c r="Y757" s="92"/>
      <c r="Z757" s="92"/>
    </row>
    <row r="758" spans="1:26" ht="15.75" customHeight="1" x14ac:dyDescent="0.2">
      <c r="A758" s="92"/>
      <c r="B758" s="92"/>
      <c r="C758" s="92"/>
      <c r="D758" s="92"/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S758" s="92"/>
      <c r="T758" s="92"/>
      <c r="U758" s="92"/>
      <c r="V758" s="92"/>
      <c r="W758" s="92"/>
      <c r="X758" s="92"/>
      <c r="Y758" s="92"/>
      <c r="Z758" s="92"/>
    </row>
    <row r="759" spans="1:26" ht="15.75" customHeight="1" x14ac:dyDescent="0.2">
      <c r="A759" s="92"/>
      <c r="B759" s="92"/>
      <c r="C759" s="92"/>
      <c r="D759" s="92"/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O759" s="92"/>
      <c r="P759" s="92"/>
      <c r="Q759" s="92"/>
      <c r="R759" s="92"/>
      <c r="S759" s="92"/>
      <c r="T759" s="92"/>
      <c r="U759" s="92"/>
      <c r="V759" s="92"/>
      <c r="W759" s="92"/>
      <c r="X759" s="92"/>
      <c r="Y759" s="92"/>
      <c r="Z759" s="92"/>
    </row>
    <row r="760" spans="1:26" ht="15.75" customHeight="1" x14ac:dyDescent="0.2">
      <c r="A760" s="92"/>
      <c r="B760" s="92"/>
      <c r="C760" s="92"/>
      <c r="D760" s="92"/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Q760" s="92"/>
      <c r="R760" s="92"/>
      <c r="S760" s="92"/>
      <c r="T760" s="92"/>
      <c r="U760" s="92"/>
      <c r="V760" s="92"/>
      <c r="W760" s="92"/>
      <c r="X760" s="92"/>
      <c r="Y760" s="92"/>
      <c r="Z760" s="92"/>
    </row>
    <row r="761" spans="1:26" ht="15.75" customHeight="1" x14ac:dyDescent="0.2">
      <c r="A761" s="92"/>
      <c r="B761" s="92"/>
      <c r="C761" s="92"/>
      <c r="D761" s="92"/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Q761" s="92"/>
      <c r="R761" s="92"/>
      <c r="S761" s="92"/>
      <c r="T761" s="92"/>
      <c r="U761" s="92"/>
      <c r="V761" s="92"/>
      <c r="W761" s="92"/>
      <c r="X761" s="92"/>
      <c r="Y761" s="92"/>
      <c r="Z761" s="92"/>
    </row>
    <row r="762" spans="1:26" ht="15.75" customHeight="1" x14ac:dyDescent="0.2">
      <c r="A762" s="92"/>
      <c r="B762" s="92"/>
      <c r="C762" s="92"/>
      <c r="D762" s="92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92"/>
      <c r="P762" s="92"/>
      <c r="Q762" s="92"/>
      <c r="R762" s="92"/>
      <c r="S762" s="92"/>
      <c r="T762" s="92"/>
      <c r="U762" s="92"/>
      <c r="V762" s="92"/>
      <c r="W762" s="92"/>
      <c r="X762" s="92"/>
      <c r="Y762" s="92"/>
      <c r="Z762" s="92"/>
    </row>
    <row r="763" spans="1:26" ht="15.75" customHeight="1" x14ac:dyDescent="0.2">
      <c r="A763" s="92"/>
      <c r="B763" s="92"/>
      <c r="C763" s="92"/>
      <c r="D763" s="92"/>
      <c r="E763" s="92"/>
      <c r="F763" s="92"/>
      <c r="G763" s="92"/>
      <c r="H763" s="92"/>
      <c r="I763" s="92"/>
      <c r="J763" s="92"/>
      <c r="K763" s="92"/>
      <c r="L763" s="92"/>
      <c r="M763" s="92"/>
      <c r="N763" s="92"/>
      <c r="O763" s="92"/>
      <c r="P763" s="92"/>
      <c r="Q763" s="92"/>
      <c r="R763" s="92"/>
      <c r="S763" s="92"/>
      <c r="T763" s="92"/>
      <c r="U763" s="92"/>
      <c r="V763" s="92"/>
      <c r="W763" s="92"/>
      <c r="X763" s="92"/>
      <c r="Y763" s="92"/>
      <c r="Z763" s="92"/>
    </row>
    <row r="764" spans="1:26" ht="15.75" customHeight="1" x14ac:dyDescent="0.2">
      <c r="A764" s="92"/>
      <c r="B764" s="92"/>
      <c r="C764" s="92"/>
      <c r="D764" s="92"/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O764" s="92"/>
      <c r="P764" s="92"/>
      <c r="Q764" s="92"/>
      <c r="R764" s="92"/>
      <c r="S764" s="92"/>
      <c r="T764" s="92"/>
      <c r="U764" s="92"/>
      <c r="V764" s="92"/>
      <c r="W764" s="92"/>
      <c r="X764" s="92"/>
      <c r="Y764" s="92"/>
      <c r="Z764" s="92"/>
    </row>
    <row r="765" spans="1:26" ht="15.75" customHeight="1" x14ac:dyDescent="0.2">
      <c r="A765" s="92"/>
      <c r="B765" s="92"/>
      <c r="C765" s="92"/>
      <c r="D765" s="92"/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O765" s="92"/>
      <c r="P765" s="92"/>
      <c r="Q765" s="92"/>
      <c r="R765" s="92"/>
      <c r="S765" s="92"/>
      <c r="T765" s="92"/>
      <c r="U765" s="92"/>
      <c r="V765" s="92"/>
      <c r="W765" s="92"/>
      <c r="X765" s="92"/>
      <c r="Y765" s="92"/>
      <c r="Z765" s="92"/>
    </row>
    <row r="766" spans="1:26" ht="15.75" customHeight="1" x14ac:dyDescent="0.2">
      <c r="A766" s="92"/>
      <c r="B766" s="92"/>
      <c r="C766" s="92"/>
      <c r="D766" s="92"/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Q766" s="92"/>
      <c r="R766" s="92"/>
      <c r="S766" s="92"/>
      <c r="T766" s="92"/>
      <c r="U766" s="92"/>
      <c r="V766" s="92"/>
      <c r="W766" s="92"/>
      <c r="X766" s="92"/>
      <c r="Y766" s="92"/>
      <c r="Z766" s="92"/>
    </row>
    <row r="767" spans="1:26" ht="15.75" customHeight="1" x14ac:dyDescent="0.2">
      <c r="A767" s="92"/>
      <c r="B767" s="92"/>
      <c r="C767" s="92"/>
      <c r="D767" s="92"/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O767" s="92"/>
      <c r="P767" s="92"/>
      <c r="Q767" s="92"/>
      <c r="R767" s="92"/>
      <c r="S767" s="92"/>
      <c r="T767" s="92"/>
      <c r="U767" s="92"/>
      <c r="V767" s="92"/>
      <c r="W767" s="92"/>
      <c r="X767" s="92"/>
      <c r="Y767" s="92"/>
      <c r="Z767" s="92"/>
    </row>
    <row r="768" spans="1:26" ht="15.75" customHeight="1" x14ac:dyDescent="0.2">
      <c r="A768" s="92"/>
      <c r="B768" s="92"/>
      <c r="C768" s="92"/>
      <c r="D768" s="92"/>
      <c r="E768" s="92"/>
      <c r="F768" s="92"/>
      <c r="G768" s="92"/>
      <c r="H768" s="92"/>
      <c r="I768" s="92"/>
      <c r="J768" s="92"/>
      <c r="K768" s="92"/>
      <c r="L768" s="92"/>
      <c r="M768" s="92"/>
      <c r="N768" s="92"/>
      <c r="O768" s="92"/>
      <c r="P768" s="92"/>
      <c r="Q768" s="92"/>
      <c r="R768" s="92"/>
      <c r="S768" s="92"/>
      <c r="T768" s="92"/>
      <c r="U768" s="92"/>
      <c r="V768" s="92"/>
      <c r="W768" s="92"/>
      <c r="X768" s="92"/>
      <c r="Y768" s="92"/>
      <c r="Z768" s="92"/>
    </row>
    <row r="769" spans="1:26" ht="15.75" customHeight="1" x14ac:dyDescent="0.2">
      <c r="A769" s="92"/>
      <c r="B769" s="92"/>
      <c r="C769" s="92"/>
      <c r="D769" s="92"/>
      <c r="E769" s="92"/>
      <c r="F769" s="92"/>
      <c r="G769" s="92"/>
      <c r="H769" s="92"/>
      <c r="I769" s="92"/>
      <c r="J769" s="92"/>
      <c r="K769" s="92"/>
      <c r="L769" s="92"/>
      <c r="M769" s="92"/>
      <c r="N769" s="92"/>
      <c r="O769" s="92"/>
      <c r="P769" s="92"/>
      <c r="Q769" s="92"/>
      <c r="R769" s="92"/>
      <c r="S769" s="92"/>
      <c r="T769" s="92"/>
      <c r="U769" s="92"/>
      <c r="V769" s="92"/>
      <c r="W769" s="92"/>
      <c r="X769" s="92"/>
      <c r="Y769" s="92"/>
      <c r="Z769" s="92"/>
    </row>
    <row r="770" spans="1:26" ht="15.75" customHeight="1" x14ac:dyDescent="0.2">
      <c r="A770" s="92"/>
      <c r="B770" s="92"/>
      <c r="C770" s="92"/>
      <c r="D770" s="92"/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O770" s="92"/>
      <c r="P770" s="92"/>
      <c r="Q770" s="92"/>
      <c r="R770" s="92"/>
      <c r="S770" s="92"/>
      <c r="T770" s="92"/>
      <c r="U770" s="92"/>
      <c r="V770" s="92"/>
      <c r="W770" s="92"/>
      <c r="X770" s="92"/>
      <c r="Y770" s="92"/>
      <c r="Z770" s="92"/>
    </row>
    <row r="771" spans="1:26" ht="15.75" customHeight="1" x14ac:dyDescent="0.2">
      <c r="A771" s="92"/>
      <c r="B771" s="92"/>
      <c r="C771" s="92"/>
      <c r="D771" s="92"/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92"/>
      <c r="P771" s="92"/>
      <c r="Q771" s="92"/>
      <c r="R771" s="92"/>
      <c r="S771" s="92"/>
      <c r="T771" s="92"/>
      <c r="U771" s="92"/>
      <c r="V771" s="92"/>
      <c r="W771" s="92"/>
      <c r="X771" s="92"/>
      <c r="Y771" s="92"/>
      <c r="Z771" s="92"/>
    </row>
    <row r="772" spans="1:26" ht="15.75" customHeight="1" x14ac:dyDescent="0.2">
      <c r="A772" s="92"/>
      <c r="B772" s="92"/>
      <c r="C772" s="92"/>
      <c r="D772" s="92"/>
      <c r="E772" s="92"/>
      <c r="F772" s="92"/>
      <c r="G772" s="92"/>
      <c r="H772" s="92"/>
      <c r="I772" s="92"/>
      <c r="J772" s="92"/>
      <c r="K772" s="92"/>
      <c r="L772" s="92"/>
      <c r="M772" s="92"/>
      <c r="N772" s="92"/>
      <c r="O772" s="92"/>
      <c r="P772" s="92"/>
      <c r="Q772" s="92"/>
      <c r="R772" s="92"/>
      <c r="S772" s="92"/>
      <c r="T772" s="92"/>
      <c r="U772" s="92"/>
      <c r="V772" s="92"/>
      <c r="W772" s="92"/>
      <c r="X772" s="92"/>
      <c r="Y772" s="92"/>
      <c r="Z772" s="92"/>
    </row>
    <row r="773" spans="1:26" ht="15.75" customHeight="1" x14ac:dyDescent="0.2">
      <c r="A773" s="92"/>
      <c r="B773" s="92"/>
      <c r="C773" s="92"/>
      <c r="D773" s="92"/>
      <c r="E773" s="92"/>
      <c r="F773" s="92"/>
      <c r="G773" s="92"/>
      <c r="H773" s="92"/>
      <c r="I773" s="92"/>
      <c r="J773" s="92"/>
      <c r="K773" s="92"/>
      <c r="L773" s="92"/>
      <c r="M773" s="92"/>
      <c r="N773" s="92"/>
      <c r="O773" s="92"/>
      <c r="P773" s="92"/>
      <c r="Q773" s="92"/>
      <c r="R773" s="92"/>
      <c r="S773" s="92"/>
      <c r="T773" s="92"/>
      <c r="U773" s="92"/>
      <c r="V773" s="92"/>
      <c r="W773" s="92"/>
      <c r="X773" s="92"/>
      <c r="Y773" s="92"/>
      <c r="Z773" s="92"/>
    </row>
    <row r="774" spans="1:26" ht="15.75" customHeight="1" x14ac:dyDescent="0.2">
      <c r="A774" s="92"/>
      <c r="B774" s="92"/>
      <c r="C774" s="92"/>
      <c r="D774" s="92"/>
      <c r="E774" s="92"/>
      <c r="F774" s="92"/>
      <c r="G774" s="92"/>
      <c r="H774" s="92"/>
      <c r="I774" s="92"/>
      <c r="J774" s="92"/>
      <c r="K774" s="92"/>
      <c r="L774" s="92"/>
      <c r="M774" s="92"/>
      <c r="N774" s="92"/>
      <c r="O774" s="92"/>
      <c r="P774" s="92"/>
      <c r="Q774" s="92"/>
      <c r="R774" s="92"/>
      <c r="S774" s="92"/>
      <c r="T774" s="92"/>
      <c r="U774" s="92"/>
      <c r="V774" s="92"/>
      <c r="W774" s="92"/>
      <c r="X774" s="92"/>
      <c r="Y774" s="92"/>
      <c r="Z774" s="92"/>
    </row>
    <row r="775" spans="1:26" ht="15.75" customHeight="1" x14ac:dyDescent="0.2">
      <c r="A775" s="92"/>
      <c r="B775" s="92"/>
      <c r="C775" s="92"/>
      <c r="D775" s="92"/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O775" s="92"/>
      <c r="P775" s="92"/>
      <c r="Q775" s="92"/>
      <c r="R775" s="92"/>
      <c r="S775" s="92"/>
      <c r="T775" s="92"/>
      <c r="U775" s="92"/>
      <c r="V775" s="92"/>
      <c r="W775" s="92"/>
      <c r="X775" s="92"/>
      <c r="Y775" s="92"/>
      <c r="Z775" s="92"/>
    </row>
    <row r="776" spans="1:26" ht="15.75" customHeight="1" x14ac:dyDescent="0.2">
      <c r="A776" s="92"/>
      <c r="B776" s="92"/>
      <c r="C776" s="92"/>
      <c r="D776" s="92"/>
      <c r="E776" s="92"/>
      <c r="F776" s="92"/>
      <c r="G776" s="92"/>
      <c r="H776" s="92"/>
      <c r="I776" s="92"/>
      <c r="J776" s="92"/>
      <c r="K776" s="92"/>
      <c r="L776" s="92"/>
      <c r="M776" s="92"/>
      <c r="N776" s="92"/>
      <c r="O776" s="92"/>
      <c r="P776" s="92"/>
      <c r="Q776" s="92"/>
      <c r="R776" s="92"/>
      <c r="S776" s="92"/>
      <c r="T776" s="92"/>
      <c r="U776" s="92"/>
      <c r="V776" s="92"/>
      <c r="W776" s="92"/>
      <c r="X776" s="92"/>
      <c r="Y776" s="92"/>
      <c r="Z776" s="92"/>
    </row>
    <row r="777" spans="1:26" ht="15.75" customHeight="1" x14ac:dyDescent="0.2">
      <c r="A777" s="92"/>
      <c r="B777" s="92"/>
      <c r="C777" s="92"/>
      <c r="D777" s="92"/>
      <c r="E777" s="92"/>
      <c r="F777" s="92"/>
      <c r="G777" s="92"/>
      <c r="H777" s="92"/>
      <c r="I777" s="92"/>
      <c r="J777" s="92"/>
      <c r="K777" s="92"/>
      <c r="L777" s="92"/>
      <c r="M777" s="92"/>
      <c r="N777" s="92"/>
      <c r="O777" s="92"/>
      <c r="P777" s="92"/>
      <c r="Q777" s="92"/>
      <c r="R777" s="92"/>
      <c r="S777" s="92"/>
      <c r="T777" s="92"/>
      <c r="U777" s="92"/>
      <c r="V777" s="92"/>
      <c r="W777" s="92"/>
      <c r="X777" s="92"/>
      <c r="Y777" s="92"/>
      <c r="Z777" s="92"/>
    </row>
    <row r="778" spans="1:26" ht="15.75" customHeight="1" x14ac:dyDescent="0.2">
      <c r="A778" s="92"/>
      <c r="B778" s="92"/>
      <c r="C778" s="92"/>
      <c r="D778" s="92"/>
      <c r="E778" s="92"/>
      <c r="F778" s="92"/>
      <c r="G778" s="92"/>
      <c r="H778" s="92"/>
      <c r="I778" s="92"/>
      <c r="J778" s="92"/>
      <c r="K778" s="92"/>
      <c r="L778" s="92"/>
      <c r="M778" s="92"/>
      <c r="N778" s="92"/>
      <c r="O778" s="92"/>
      <c r="P778" s="92"/>
      <c r="Q778" s="92"/>
      <c r="R778" s="92"/>
      <c r="S778" s="92"/>
      <c r="T778" s="92"/>
      <c r="U778" s="92"/>
      <c r="V778" s="92"/>
      <c r="W778" s="92"/>
      <c r="X778" s="92"/>
      <c r="Y778" s="92"/>
      <c r="Z778" s="92"/>
    </row>
    <row r="779" spans="1:26" ht="15.75" customHeight="1" x14ac:dyDescent="0.2">
      <c r="A779" s="92"/>
      <c r="B779" s="92"/>
      <c r="C779" s="92"/>
      <c r="D779" s="92"/>
      <c r="E779" s="92"/>
      <c r="F779" s="92"/>
      <c r="G779" s="92"/>
      <c r="H779" s="92"/>
      <c r="I779" s="92"/>
      <c r="J779" s="92"/>
      <c r="K779" s="92"/>
      <c r="L779" s="92"/>
      <c r="M779" s="92"/>
      <c r="N779" s="92"/>
      <c r="O779" s="92"/>
      <c r="P779" s="92"/>
      <c r="Q779" s="92"/>
      <c r="R779" s="92"/>
      <c r="S779" s="92"/>
      <c r="T779" s="92"/>
      <c r="U779" s="92"/>
      <c r="V779" s="92"/>
      <c r="W779" s="92"/>
      <c r="X779" s="92"/>
      <c r="Y779" s="92"/>
      <c r="Z779" s="92"/>
    </row>
    <row r="780" spans="1:26" ht="15.75" customHeight="1" x14ac:dyDescent="0.2">
      <c r="A780" s="92"/>
      <c r="B780" s="92"/>
      <c r="C780" s="92"/>
      <c r="D780" s="92"/>
      <c r="E780" s="92"/>
      <c r="F780" s="92"/>
      <c r="G780" s="92"/>
      <c r="H780" s="92"/>
      <c r="I780" s="92"/>
      <c r="J780" s="92"/>
      <c r="K780" s="92"/>
      <c r="L780" s="92"/>
      <c r="M780" s="92"/>
      <c r="N780" s="92"/>
      <c r="O780" s="92"/>
      <c r="P780" s="92"/>
      <c r="Q780" s="92"/>
      <c r="R780" s="92"/>
      <c r="S780" s="92"/>
      <c r="T780" s="92"/>
      <c r="U780" s="92"/>
      <c r="V780" s="92"/>
      <c r="W780" s="92"/>
      <c r="X780" s="92"/>
      <c r="Y780" s="92"/>
      <c r="Z780" s="92"/>
    </row>
    <row r="781" spans="1:26" ht="15.75" customHeight="1" x14ac:dyDescent="0.2">
      <c r="A781" s="92"/>
      <c r="B781" s="92"/>
      <c r="C781" s="92"/>
      <c r="D781" s="92"/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92"/>
      <c r="P781" s="92"/>
      <c r="Q781" s="92"/>
      <c r="R781" s="92"/>
      <c r="S781" s="92"/>
      <c r="T781" s="92"/>
      <c r="U781" s="92"/>
      <c r="V781" s="92"/>
      <c r="W781" s="92"/>
      <c r="X781" s="92"/>
      <c r="Y781" s="92"/>
      <c r="Z781" s="92"/>
    </row>
    <row r="782" spans="1:26" ht="15.75" customHeight="1" x14ac:dyDescent="0.2">
      <c r="A782" s="92"/>
      <c r="B782" s="92"/>
      <c r="C782" s="92"/>
      <c r="D782" s="92"/>
      <c r="E782" s="92"/>
      <c r="F782" s="92"/>
      <c r="G782" s="92"/>
      <c r="H782" s="92"/>
      <c r="I782" s="92"/>
      <c r="J782" s="92"/>
      <c r="K782" s="92"/>
      <c r="L782" s="92"/>
      <c r="M782" s="92"/>
      <c r="N782" s="92"/>
      <c r="O782" s="92"/>
      <c r="P782" s="92"/>
      <c r="Q782" s="92"/>
      <c r="R782" s="92"/>
      <c r="S782" s="92"/>
      <c r="T782" s="92"/>
      <c r="U782" s="92"/>
      <c r="V782" s="92"/>
      <c r="W782" s="92"/>
      <c r="X782" s="92"/>
      <c r="Y782" s="92"/>
      <c r="Z782" s="92"/>
    </row>
    <row r="783" spans="1:26" ht="15.75" customHeight="1" x14ac:dyDescent="0.2">
      <c r="A783" s="92"/>
      <c r="B783" s="92"/>
      <c r="C783" s="92"/>
      <c r="D783" s="92"/>
      <c r="E783" s="92"/>
      <c r="F783" s="92"/>
      <c r="G783" s="92"/>
      <c r="H783" s="92"/>
      <c r="I783" s="92"/>
      <c r="J783" s="92"/>
      <c r="K783" s="92"/>
      <c r="L783" s="92"/>
      <c r="M783" s="92"/>
      <c r="N783" s="92"/>
      <c r="O783" s="92"/>
      <c r="P783" s="92"/>
      <c r="Q783" s="92"/>
      <c r="R783" s="92"/>
      <c r="S783" s="92"/>
      <c r="T783" s="92"/>
      <c r="U783" s="92"/>
      <c r="V783" s="92"/>
      <c r="W783" s="92"/>
      <c r="X783" s="92"/>
      <c r="Y783" s="92"/>
      <c r="Z783" s="92"/>
    </row>
    <row r="784" spans="1:26" ht="15.75" customHeight="1" x14ac:dyDescent="0.2">
      <c r="A784" s="92"/>
      <c r="B784" s="92"/>
      <c r="C784" s="92"/>
      <c r="D784" s="92"/>
      <c r="E784" s="92"/>
      <c r="F784" s="92"/>
      <c r="G784" s="92"/>
      <c r="H784" s="92"/>
      <c r="I784" s="92"/>
      <c r="J784" s="92"/>
      <c r="K784" s="92"/>
      <c r="L784" s="92"/>
      <c r="M784" s="92"/>
      <c r="N784" s="92"/>
      <c r="O784" s="92"/>
      <c r="P784" s="92"/>
      <c r="Q784" s="92"/>
      <c r="R784" s="92"/>
      <c r="S784" s="92"/>
      <c r="T784" s="92"/>
      <c r="U784" s="92"/>
      <c r="V784" s="92"/>
      <c r="W784" s="92"/>
      <c r="X784" s="92"/>
      <c r="Y784" s="92"/>
      <c r="Z784" s="92"/>
    </row>
    <row r="785" spans="1:26" ht="15.75" customHeight="1" x14ac:dyDescent="0.2">
      <c r="A785" s="92"/>
      <c r="B785" s="92"/>
      <c r="C785" s="92"/>
      <c r="D785" s="92"/>
      <c r="E785" s="92"/>
      <c r="F785" s="92"/>
      <c r="G785" s="92"/>
      <c r="H785" s="92"/>
      <c r="I785" s="92"/>
      <c r="J785" s="92"/>
      <c r="K785" s="92"/>
      <c r="L785" s="92"/>
      <c r="M785" s="92"/>
      <c r="N785" s="92"/>
      <c r="O785" s="92"/>
      <c r="P785" s="92"/>
      <c r="Q785" s="92"/>
      <c r="R785" s="92"/>
      <c r="S785" s="92"/>
      <c r="T785" s="92"/>
      <c r="U785" s="92"/>
      <c r="V785" s="92"/>
      <c r="W785" s="92"/>
      <c r="X785" s="92"/>
      <c r="Y785" s="92"/>
      <c r="Z785" s="92"/>
    </row>
    <row r="786" spans="1:26" ht="15.75" customHeight="1" x14ac:dyDescent="0.2">
      <c r="A786" s="92"/>
      <c r="B786" s="92"/>
      <c r="C786" s="92"/>
      <c r="D786" s="92"/>
      <c r="E786" s="92"/>
      <c r="F786" s="92"/>
      <c r="G786" s="92"/>
      <c r="H786" s="92"/>
      <c r="I786" s="92"/>
      <c r="J786" s="92"/>
      <c r="K786" s="92"/>
      <c r="L786" s="92"/>
      <c r="M786" s="92"/>
      <c r="N786" s="92"/>
      <c r="O786" s="92"/>
      <c r="P786" s="92"/>
      <c r="Q786" s="92"/>
      <c r="R786" s="92"/>
      <c r="S786" s="92"/>
      <c r="T786" s="92"/>
      <c r="U786" s="92"/>
      <c r="V786" s="92"/>
      <c r="W786" s="92"/>
      <c r="X786" s="92"/>
      <c r="Y786" s="92"/>
      <c r="Z786" s="92"/>
    </row>
    <row r="787" spans="1:26" ht="15.75" customHeight="1" x14ac:dyDescent="0.2">
      <c r="A787" s="92"/>
      <c r="B787" s="92"/>
      <c r="C787" s="92"/>
      <c r="D787" s="92"/>
      <c r="E787" s="92"/>
      <c r="F787" s="92"/>
      <c r="G787" s="92"/>
      <c r="H787" s="92"/>
      <c r="I787" s="92"/>
      <c r="J787" s="92"/>
      <c r="K787" s="92"/>
      <c r="L787" s="92"/>
      <c r="M787" s="92"/>
      <c r="N787" s="92"/>
      <c r="O787" s="92"/>
      <c r="P787" s="92"/>
      <c r="Q787" s="92"/>
      <c r="R787" s="92"/>
      <c r="S787" s="92"/>
      <c r="T787" s="92"/>
      <c r="U787" s="92"/>
      <c r="V787" s="92"/>
      <c r="W787" s="92"/>
      <c r="X787" s="92"/>
      <c r="Y787" s="92"/>
      <c r="Z787" s="92"/>
    </row>
    <row r="788" spans="1:26" ht="15.75" customHeight="1" x14ac:dyDescent="0.2">
      <c r="A788" s="92"/>
      <c r="B788" s="92"/>
      <c r="C788" s="92"/>
      <c r="D788" s="92"/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O788" s="92"/>
      <c r="P788" s="92"/>
      <c r="Q788" s="92"/>
      <c r="R788" s="92"/>
      <c r="S788" s="92"/>
      <c r="T788" s="92"/>
      <c r="U788" s="92"/>
      <c r="V788" s="92"/>
      <c r="W788" s="92"/>
      <c r="X788" s="92"/>
      <c r="Y788" s="92"/>
      <c r="Z788" s="92"/>
    </row>
    <row r="789" spans="1:26" ht="15.75" customHeight="1" x14ac:dyDescent="0.2">
      <c r="A789" s="92"/>
      <c r="B789" s="92"/>
      <c r="C789" s="92"/>
      <c r="D789" s="92"/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O789" s="92"/>
      <c r="P789" s="92"/>
      <c r="Q789" s="92"/>
      <c r="R789" s="92"/>
      <c r="S789" s="92"/>
      <c r="T789" s="92"/>
      <c r="U789" s="92"/>
      <c r="V789" s="92"/>
      <c r="W789" s="92"/>
      <c r="X789" s="92"/>
      <c r="Y789" s="92"/>
      <c r="Z789" s="92"/>
    </row>
    <row r="790" spans="1:26" ht="15.75" customHeight="1" x14ac:dyDescent="0.2">
      <c r="A790" s="92"/>
      <c r="B790" s="92"/>
      <c r="C790" s="92"/>
      <c r="D790" s="92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92"/>
      <c r="P790" s="92"/>
      <c r="Q790" s="92"/>
      <c r="R790" s="92"/>
      <c r="S790" s="92"/>
      <c r="T790" s="92"/>
      <c r="U790" s="92"/>
      <c r="V790" s="92"/>
      <c r="W790" s="92"/>
      <c r="X790" s="92"/>
      <c r="Y790" s="92"/>
      <c r="Z790" s="92"/>
    </row>
    <row r="791" spans="1:26" ht="15.75" customHeight="1" x14ac:dyDescent="0.2">
      <c r="A791" s="92"/>
      <c r="B791" s="92"/>
      <c r="C791" s="92"/>
      <c r="D791" s="92"/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O791" s="92"/>
      <c r="P791" s="92"/>
      <c r="Q791" s="92"/>
      <c r="R791" s="92"/>
      <c r="S791" s="92"/>
      <c r="T791" s="92"/>
      <c r="U791" s="92"/>
      <c r="V791" s="92"/>
      <c r="W791" s="92"/>
      <c r="X791" s="92"/>
      <c r="Y791" s="92"/>
      <c r="Z791" s="92"/>
    </row>
    <row r="792" spans="1:26" ht="15.75" customHeight="1" x14ac:dyDescent="0.2">
      <c r="A792" s="92"/>
      <c r="B792" s="92"/>
      <c r="C792" s="92"/>
      <c r="D792" s="92"/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O792" s="92"/>
      <c r="P792" s="92"/>
      <c r="Q792" s="92"/>
      <c r="R792" s="92"/>
      <c r="S792" s="92"/>
      <c r="T792" s="92"/>
      <c r="U792" s="92"/>
      <c r="V792" s="92"/>
      <c r="W792" s="92"/>
      <c r="X792" s="92"/>
      <c r="Y792" s="92"/>
      <c r="Z792" s="92"/>
    </row>
    <row r="793" spans="1:26" ht="15.75" customHeight="1" x14ac:dyDescent="0.2">
      <c r="A793" s="92"/>
      <c r="B793" s="92"/>
      <c r="C793" s="92"/>
      <c r="D793" s="92"/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O793" s="92"/>
      <c r="P793" s="92"/>
      <c r="Q793" s="92"/>
      <c r="R793" s="92"/>
      <c r="S793" s="92"/>
      <c r="T793" s="92"/>
      <c r="U793" s="92"/>
      <c r="V793" s="92"/>
      <c r="W793" s="92"/>
      <c r="X793" s="92"/>
      <c r="Y793" s="92"/>
      <c r="Z793" s="92"/>
    </row>
    <row r="794" spans="1:26" ht="15.75" customHeight="1" x14ac:dyDescent="0.2">
      <c r="A794" s="92"/>
      <c r="B794" s="92"/>
      <c r="C794" s="92"/>
      <c r="D794" s="92"/>
      <c r="E794" s="92"/>
      <c r="F794" s="92"/>
      <c r="G794" s="92"/>
      <c r="H794" s="92"/>
      <c r="I794" s="92"/>
      <c r="J794" s="92"/>
      <c r="K794" s="92"/>
      <c r="L794" s="92"/>
      <c r="M794" s="92"/>
      <c r="N794" s="92"/>
      <c r="O794" s="92"/>
      <c r="P794" s="92"/>
      <c r="Q794" s="92"/>
      <c r="R794" s="92"/>
      <c r="S794" s="92"/>
      <c r="T794" s="92"/>
      <c r="U794" s="92"/>
      <c r="V794" s="92"/>
      <c r="W794" s="92"/>
      <c r="X794" s="92"/>
      <c r="Y794" s="92"/>
      <c r="Z794" s="92"/>
    </row>
    <row r="795" spans="1:26" ht="15.75" customHeight="1" x14ac:dyDescent="0.2">
      <c r="A795" s="92"/>
      <c r="B795" s="92"/>
      <c r="C795" s="92"/>
      <c r="D795" s="92"/>
      <c r="E795" s="92"/>
      <c r="F795" s="92"/>
      <c r="G795" s="92"/>
      <c r="H795" s="92"/>
      <c r="I795" s="92"/>
      <c r="J795" s="92"/>
      <c r="K795" s="92"/>
      <c r="L795" s="92"/>
      <c r="M795" s="92"/>
      <c r="N795" s="92"/>
      <c r="O795" s="92"/>
      <c r="P795" s="92"/>
      <c r="Q795" s="92"/>
      <c r="R795" s="92"/>
      <c r="S795" s="92"/>
      <c r="T795" s="92"/>
      <c r="U795" s="92"/>
      <c r="V795" s="92"/>
      <c r="W795" s="92"/>
      <c r="X795" s="92"/>
      <c r="Y795" s="92"/>
      <c r="Z795" s="92"/>
    </row>
    <row r="796" spans="1:26" ht="15.75" customHeight="1" x14ac:dyDescent="0.2">
      <c r="A796" s="92"/>
      <c r="B796" s="92"/>
      <c r="C796" s="92"/>
      <c r="D796" s="92"/>
      <c r="E796" s="92"/>
      <c r="F796" s="92"/>
      <c r="G796" s="92"/>
      <c r="H796" s="92"/>
      <c r="I796" s="92"/>
      <c r="J796" s="92"/>
      <c r="K796" s="92"/>
      <c r="L796" s="92"/>
      <c r="M796" s="92"/>
      <c r="N796" s="92"/>
      <c r="O796" s="92"/>
      <c r="P796" s="92"/>
      <c r="Q796" s="92"/>
      <c r="R796" s="92"/>
      <c r="S796" s="92"/>
      <c r="T796" s="92"/>
      <c r="U796" s="92"/>
      <c r="V796" s="92"/>
      <c r="W796" s="92"/>
      <c r="X796" s="92"/>
      <c r="Y796" s="92"/>
      <c r="Z796" s="92"/>
    </row>
    <row r="797" spans="1:26" ht="15.75" customHeight="1" x14ac:dyDescent="0.2">
      <c r="A797" s="92"/>
      <c r="B797" s="92"/>
      <c r="C797" s="92"/>
      <c r="D797" s="92"/>
      <c r="E797" s="92"/>
      <c r="F797" s="92"/>
      <c r="G797" s="92"/>
      <c r="H797" s="92"/>
      <c r="I797" s="92"/>
      <c r="J797" s="92"/>
      <c r="K797" s="92"/>
      <c r="L797" s="92"/>
      <c r="M797" s="92"/>
      <c r="N797" s="92"/>
      <c r="O797" s="92"/>
      <c r="P797" s="92"/>
      <c r="Q797" s="92"/>
      <c r="R797" s="92"/>
      <c r="S797" s="92"/>
      <c r="T797" s="92"/>
      <c r="U797" s="92"/>
      <c r="V797" s="92"/>
      <c r="W797" s="92"/>
      <c r="X797" s="92"/>
      <c r="Y797" s="92"/>
      <c r="Z797" s="92"/>
    </row>
    <row r="798" spans="1:26" ht="15.75" customHeight="1" x14ac:dyDescent="0.2">
      <c r="A798" s="92"/>
      <c r="B798" s="92"/>
      <c r="C798" s="92"/>
      <c r="D798" s="92"/>
      <c r="E798" s="92"/>
      <c r="F798" s="92"/>
      <c r="G798" s="92"/>
      <c r="H798" s="92"/>
      <c r="I798" s="92"/>
      <c r="J798" s="92"/>
      <c r="K798" s="92"/>
      <c r="L798" s="92"/>
      <c r="M798" s="92"/>
      <c r="N798" s="92"/>
      <c r="O798" s="92"/>
      <c r="P798" s="92"/>
      <c r="Q798" s="92"/>
      <c r="R798" s="92"/>
      <c r="S798" s="92"/>
      <c r="T798" s="92"/>
      <c r="U798" s="92"/>
      <c r="V798" s="92"/>
      <c r="W798" s="92"/>
      <c r="X798" s="92"/>
      <c r="Y798" s="92"/>
      <c r="Z798" s="92"/>
    </row>
    <row r="799" spans="1:26" ht="15.75" customHeight="1" x14ac:dyDescent="0.2">
      <c r="A799" s="92"/>
      <c r="B799" s="92"/>
      <c r="C799" s="92"/>
      <c r="D799" s="92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Q799" s="92"/>
      <c r="R799" s="92"/>
      <c r="S799" s="92"/>
      <c r="T799" s="92"/>
      <c r="U799" s="92"/>
      <c r="V799" s="92"/>
      <c r="W799" s="92"/>
      <c r="X799" s="92"/>
      <c r="Y799" s="92"/>
      <c r="Z799" s="92"/>
    </row>
    <row r="800" spans="1:26" ht="15.75" customHeight="1" x14ac:dyDescent="0.2">
      <c r="A800" s="92"/>
      <c r="B800" s="92"/>
      <c r="C800" s="92"/>
      <c r="D800" s="92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92"/>
      <c r="P800" s="92"/>
      <c r="Q800" s="92"/>
      <c r="R800" s="92"/>
      <c r="S800" s="92"/>
      <c r="T800" s="92"/>
      <c r="U800" s="92"/>
      <c r="V800" s="92"/>
      <c r="W800" s="92"/>
      <c r="X800" s="92"/>
      <c r="Y800" s="92"/>
      <c r="Z800" s="92"/>
    </row>
    <row r="801" spans="1:26" ht="15.75" customHeight="1" x14ac:dyDescent="0.2">
      <c r="A801" s="92"/>
      <c r="B801" s="92"/>
      <c r="C801" s="92"/>
      <c r="D801" s="92"/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O801" s="92"/>
      <c r="P801" s="92"/>
      <c r="Q801" s="92"/>
      <c r="R801" s="92"/>
      <c r="S801" s="92"/>
      <c r="T801" s="92"/>
      <c r="U801" s="92"/>
      <c r="V801" s="92"/>
      <c r="W801" s="92"/>
      <c r="X801" s="92"/>
      <c r="Y801" s="92"/>
      <c r="Z801" s="92"/>
    </row>
    <row r="802" spans="1:26" ht="15.75" customHeight="1" x14ac:dyDescent="0.2">
      <c r="A802" s="92"/>
      <c r="B802" s="92"/>
      <c r="C802" s="92"/>
      <c r="D802" s="92"/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O802" s="92"/>
      <c r="P802" s="92"/>
      <c r="Q802" s="92"/>
      <c r="R802" s="92"/>
      <c r="S802" s="92"/>
      <c r="T802" s="92"/>
      <c r="U802" s="92"/>
      <c r="V802" s="92"/>
      <c r="W802" s="92"/>
      <c r="X802" s="92"/>
      <c r="Y802" s="92"/>
      <c r="Z802" s="92"/>
    </row>
    <row r="803" spans="1:26" ht="15.75" customHeight="1" x14ac:dyDescent="0.2">
      <c r="A803" s="92"/>
      <c r="B803" s="92"/>
      <c r="C803" s="92"/>
      <c r="D803" s="92"/>
      <c r="E803" s="92"/>
      <c r="F803" s="92"/>
      <c r="G803" s="92"/>
      <c r="H803" s="92"/>
      <c r="I803" s="92"/>
      <c r="J803" s="92"/>
      <c r="K803" s="92"/>
      <c r="L803" s="92"/>
      <c r="M803" s="92"/>
      <c r="N803" s="92"/>
      <c r="O803" s="92"/>
      <c r="P803" s="92"/>
      <c r="Q803" s="92"/>
      <c r="R803" s="92"/>
      <c r="S803" s="92"/>
      <c r="T803" s="92"/>
      <c r="U803" s="92"/>
      <c r="V803" s="92"/>
      <c r="W803" s="92"/>
      <c r="X803" s="92"/>
      <c r="Y803" s="92"/>
      <c r="Z803" s="92"/>
    </row>
    <row r="804" spans="1:26" ht="15.75" customHeight="1" x14ac:dyDescent="0.2">
      <c r="A804" s="92"/>
      <c r="B804" s="92"/>
      <c r="C804" s="92"/>
      <c r="D804" s="92"/>
      <c r="E804" s="92"/>
      <c r="F804" s="92"/>
      <c r="G804" s="92"/>
      <c r="H804" s="92"/>
      <c r="I804" s="92"/>
      <c r="J804" s="92"/>
      <c r="K804" s="92"/>
      <c r="L804" s="92"/>
      <c r="M804" s="92"/>
      <c r="N804" s="92"/>
      <c r="O804" s="92"/>
      <c r="P804" s="92"/>
      <c r="Q804" s="92"/>
      <c r="R804" s="92"/>
      <c r="S804" s="92"/>
      <c r="T804" s="92"/>
      <c r="U804" s="92"/>
      <c r="V804" s="92"/>
      <c r="W804" s="92"/>
      <c r="X804" s="92"/>
      <c r="Y804" s="92"/>
      <c r="Z804" s="92"/>
    </row>
    <row r="805" spans="1:26" ht="15.75" customHeight="1" x14ac:dyDescent="0.2">
      <c r="A805" s="92"/>
      <c r="B805" s="92"/>
      <c r="C805" s="92"/>
      <c r="D805" s="92"/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O805" s="92"/>
      <c r="P805" s="92"/>
      <c r="Q805" s="92"/>
      <c r="R805" s="92"/>
      <c r="S805" s="92"/>
      <c r="T805" s="92"/>
      <c r="U805" s="92"/>
      <c r="V805" s="92"/>
      <c r="W805" s="92"/>
      <c r="X805" s="92"/>
      <c r="Y805" s="92"/>
      <c r="Z805" s="92"/>
    </row>
    <row r="806" spans="1:26" ht="15.75" customHeight="1" x14ac:dyDescent="0.2">
      <c r="A806" s="92"/>
      <c r="B806" s="92"/>
      <c r="C806" s="92"/>
      <c r="D806" s="92"/>
      <c r="E806" s="92"/>
      <c r="F806" s="92"/>
      <c r="G806" s="92"/>
      <c r="H806" s="92"/>
      <c r="I806" s="92"/>
      <c r="J806" s="92"/>
      <c r="K806" s="92"/>
      <c r="L806" s="92"/>
      <c r="M806" s="92"/>
      <c r="N806" s="92"/>
      <c r="O806" s="92"/>
      <c r="P806" s="92"/>
      <c r="Q806" s="92"/>
      <c r="R806" s="92"/>
      <c r="S806" s="92"/>
      <c r="T806" s="92"/>
      <c r="U806" s="92"/>
      <c r="V806" s="92"/>
      <c r="W806" s="92"/>
      <c r="X806" s="92"/>
      <c r="Y806" s="92"/>
      <c r="Z806" s="92"/>
    </row>
    <row r="807" spans="1:26" ht="15.75" customHeight="1" x14ac:dyDescent="0.2">
      <c r="A807" s="92"/>
      <c r="B807" s="92"/>
      <c r="C807" s="92"/>
      <c r="D807" s="92"/>
      <c r="E807" s="92"/>
      <c r="F807" s="92"/>
      <c r="G807" s="92"/>
      <c r="H807" s="92"/>
      <c r="I807" s="92"/>
      <c r="J807" s="92"/>
      <c r="K807" s="92"/>
      <c r="L807" s="92"/>
      <c r="M807" s="92"/>
      <c r="N807" s="92"/>
      <c r="O807" s="92"/>
      <c r="P807" s="92"/>
      <c r="Q807" s="92"/>
      <c r="R807" s="92"/>
      <c r="S807" s="92"/>
      <c r="T807" s="92"/>
      <c r="U807" s="92"/>
      <c r="V807" s="92"/>
      <c r="W807" s="92"/>
      <c r="X807" s="92"/>
      <c r="Y807" s="92"/>
      <c r="Z807" s="92"/>
    </row>
    <row r="808" spans="1:26" ht="15.75" customHeight="1" x14ac:dyDescent="0.2">
      <c r="A808" s="92"/>
      <c r="B808" s="92"/>
      <c r="C808" s="92"/>
      <c r="D808" s="92"/>
      <c r="E808" s="92"/>
      <c r="F808" s="92"/>
      <c r="G808" s="92"/>
      <c r="H808" s="92"/>
      <c r="I808" s="92"/>
      <c r="J808" s="92"/>
      <c r="K808" s="92"/>
      <c r="L808" s="92"/>
      <c r="M808" s="92"/>
      <c r="N808" s="92"/>
      <c r="O808" s="92"/>
      <c r="P808" s="92"/>
      <c r="Q808" s="92"/>
      <c r="R808" s="92"/>
      <c r="S808" s="92"/>
      <c r="T808" s="92"/>
      <c r="U808" s="92"/>
      <c r="V808" s="92"/>
      <c r="W808" s="92"/>
      <c r="X808" s="92"/>
      <c r="Y808" s="92"/>
      <c r="Z808" s="92"/>
    </row>
    <row r="809" spans="1:26" ht="15.75" customHeight="1" x14ac:dyDescent="0.2">
      <c r="A809" s="92"/>
      <c r="B809" s="92"/>
      <c r="C809" s="92"/>
      <c r="D809" s="92"/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92"/>
      <c r="P809" s="92"/>
      <c r="Q809" s="92"/>
      <c r="R809" s="92"/>
      <c r="S809" s="92"/>
      <c r="T809" s="92"/>
      <c r="U809" s="92"/>
      <c r="V809" s="92"/>
      <c r="W809" s="92"/>
      <c r="X809" s="92"/>
      <c r="Y809" s="92"/>
      <c r="Z809" s="92"/>
    </row>
    <row r="810" spans="1:26" ht="15.75" customHeight="1" x14ac:dyDescent="0.2">
      <c r="A810" s="92"/>
      <c r="B810" s="92"/>
      <c r="C810" s="92"/>
      <c r="D810" s="92"/>
      <c r="E810" s="92"/>
      <c r="F810" s="92"/>
      <c r="G810" s="92"/>
      <c r="H810" s="92"/>
      <c r="I810" s="92"/>
      <c r="J810" s="92"/>
      <c r="K810" s="92"/>
      <c r="L810" s="92"/>
      <c r="M810" s="92"/>
      <c r="N810" s="92"/>
      <c r="O810" s="92"/>
      <c r="P810" s="92"/>
      <c r="Q810" s="92"/>
      <c r="R810" s="92"/>
      <c r="S810" s="92"/>
      <c r="T810" s="92"/>
      <c r="U810" s="92"/>
      <c r="V810" s="92"/>
      <c r="W810" s="92"/>
      <c r="X810" s="92"/>
      <c r="Y810" s="92"/>
      <c r="Z810" s="92"/>
    </row>
    <row r="811" spans="1:26" ht="15.75" customHeight="1" x14ac:dyDescent="0.2">
      <c r="A811" s="92"/>
      <c r="B811" s="92"/>
      <c r="C811" s="92"/>
      <c r="D811" s="92"/>
      <c r="E811" s="92"/>
      <c r="F811" s="92"/>
      <c r="G811" s="92"/>
      <c r="H811" s="92"/>
      <c r="I811" s="92"/>
      <c r="J811" s="92"/>
      <c r="K811" s="92"/>
      <c r="L811" s="92"/>
      <c r="M811" s="92"/>
      <c r="N811" s="92"/>
      <c r="O811" s="92"/>
      <c r="P811" s="92"/>
      <c r="Q811" s="92"/>
      <c r="R811" s="92"/>
      <c r="S811" s="92"/>
      <c r="T811" s="92"/>
      <c r="U811" s="92"/>
      <c r="V811" s="92"/>
      <c r="W811" s="92"/>
      <c r="X811" s="92"/>
      <c r="Y811" s="92"/>
      <c r="Z811" s="92"/>
    </row>
    <row r="812" spans="1:26" ht="15.75" customHeight="1" x14ac:dyDescent="0.2">
      <c r="A812" s="92"/>
      <c r="B812" s="92"/>
      <c r="C812" s="92"/>
      <c r="D812" s="92"/>
      <c r="E812" s="92"/>
      <c r="F812" s="92"/>
      <c r="G812" s="92"/>
      <c r="H812" s="92"/>
      <c r="I812" s="92"/>
      <c r="J812" s="92"/>
      <c r="K812" s="92"/>
      <c r="L812" s="92"/>
      <c r="M812" s="92"/>
      <c r="N812" s="92"/>
      <c r="O812" s="92"/>
      <c r="P812" s="92"/>
      <c r="Q812" s="92"/>
      <c r="R812" s="92"/>
      <c r="S812" s="92"/>
      <c r="T812" s="92"/>
      <c r="U812" s="92"/>
      <c r="V812" s="92"/>
      <c r="W812" s="92"/>
      <c r="X812" s="92"/>
      <c r="Y812" s="92"/>
      <c r="Z812" s="92"/>
    </row>
    <row r="813" spans="1:26" ht="15.75" customHeight="1" x14ac:dyDescent="0.2">
      <c r="A813" s="92"/>
      <c r="B813" s="92"/>
      <c r="C813" s="92"/>
      <c r="D813" s="92"/>
      <c r="E813" s="92"/>
      <c r="F813" s="92"/>
      <c r="G813" s="92"/>
      <c r="H813" s="92"/>
      <c r="I813" s="92"/>
      <c r="J813" s="92"/>
      <c r="K813" s="92"/>
      <c r="L813" s="92"/>
      <c r="M813" s="92"/>
      <c r="N813" s="92"/>
      <c r="O813" s="92"/>
      <c r="P813" s="92"/>
      <c r="Q813" s="92"/>
      <c r="R813" s="92"/>
      <c r="S813" s="92"/>
      <c r="T813" s="92"/>
      <c r="U813" s="92"/>
      <c r="V813" s="92"/>
      <c r="W813" s="92"/>
      <c r="X813" s="92"/>
      <c r="Y813" s="92"/>
      <c r="Z813" s="92"/>
    </row>
    <row r="814" spans="1:26" ht="15.75" customHeight="1" x14ac:dyDescent="0.2">
      <c r="A814" s="92"/>
      <c r="B814" s="92"/>
      <c r="C814" s="92"/>
      <c r="D814" s="92"/>
      <c r="E814" s="92"/>
      <c r="F814" s="92"/>
      <c r="G814" s="92"/>
      <c r="H814" s="92"/>
      <c r="I814" s="92"/>
      <c r="J814" s="92"/>
      <c r="K814" s="92"/>
      <c r="L814" s="92"/>
      <c r="M814" s="92"/>
      <c r="N814" s="92"/>
      <c r="O814" s="92"/>
      <c r="P814" s="92"/>
      <c r="Q814" s="92"/>
      <c r="R814" s="92"/>
      <c r="S814" s="92"/>
      <c r="T814" s="92"/>
      <c r="U814" s="92"/>
      <c r="V814" s="92"/>
      <c r="W814" s="92"/>
      <c r="X814" s="92"/>
      <c r="Y814" s="92"/>
      <c r="Z814" s="92"/>
    </row>
    <row r="815" spans="1:26" ht="15.75" customHeight="1" x14ac:dyDescent="0.2">
      <c r="A815" s="92"/>
      <c r="B815" s="92"/>
      <c r="C815" s="92"/>
      <c r="D815" s="92"/>
      <c r="E815" s="92"/>
      <c r="F815" s="92"/>
      <c r="G815" s="92"/>
      <c r="H815" s="92"/>
      <c r="I815" s="92"/>
      <c r="J815" s="92"/>
      <c r="K815" s="92"/>
      <c r="L815" s="92"/>
      <c r="M815" s="92"/>
      <c r="N815" s="92"/>
      <c r="O815" s="92"/>
      <c r="P815" s="92"/>
      <c r="Q815" s="92"/>
      <c r="R815" s="92"/>
      <c r="S815" s="92"/>
      <c r="T815" s="92"/>
      <c r="U815" s="92"/>
      <c r="V815" s="92"/>
      <c r="W815" s="92"/>
      <c r="X815" s="92"/>
      <c r="Y815" s="92"/>
      <c r="Z815" s="92"/>
    </row>
    <row r="816" spans="1:26" ht="15.75" customHeight="1" x14ac:dyDescent="0.2">
      <c r="A816" s="92"/>
      <c r="B816" s="92"/>
      <c r="C816" s="92"/>
      <c r="D816" s="92"/>
      <c r="E816" s="92"/>
      <c r="F816" s="92"/>
      <c r="G816" s="92"/>
      <c r="H816" s="92"/>
      <c r="I816" s="92"/>
      <c r="J816" s="92"/>
      <c r="K816" s="92"/>
      <c r="L816" s="92"/>
      <c r="M816" s="92"/>
      <c r="N816" s="92"/>
      <c r="O816" s="92"/>
      <c r="P816" s="92"/>
      <c r="Q816" s="92"/>
      <c r="R816" s="92"/>
      <c r="S816" s="92"/>
      <c r="T816" s="92"/>
      <c r="U816" s="92"/>
      <c r="V816" s="92"/>
      <c r="W816" s="92"/>
      <c r="X816" s="92"/>
      <c r="Y816" s="92"/>
      <c r="Z816" s="92"/>
    </row>
    <row r="817" spans="1:26" ht="15.75" customHeight="1" x14ac:dyDescent="0.2">
      <c r="A817" s="92"/>
      <c r="B817" s="92"/>
      <c r="C817" s="92"/>
      <c r="D817" s="92"/>
      <c r="E817" s="92"/>
      <c r="F817" s="92"/>
      <c r="G817" s="92"/>
      <c r="H817" s="92"/>
      <c r="I817" s="92"/>
      <c r="J817" s="92"/>
      <c r="K817" s="92"/>
      <c r="L817" s="92"/>
      <c r="M817" s="92"/>
      <c r="N817" s="92"/>
      <c r="O817" s="92"/>
      <c r="P817" s="92"/>
      <c r="Q817" s="92"/>
      <c r="R817" s="92"/>
      <c r="S817" s="92"/>
      <c r="T817" s="92"/>
      <c r="U817" s="92"/>
      <c r="V817" s="92"/>
      <c r="W817" s="92"/>
      <c r="X817" s="92"/>
      <c r="Y817" s="92"/>
      <c r="Z817" s="92"/>
    </row>
    <row r="818" spans="1:26" ht="15.75" customHeight="1" x14ac:dyDescent="0.2">
      <c r="A818" s="92"/>
      <c r="B818" s="92"/>
      <c r="C818" s="92"/>
      <c r="D818" s="92"/>
      <c r="E818" s="92"/>
      <c r="F818" s="92"/>
      <c r="G818" s="92"/>
      <c r="H818" s="92"/>
      <c r="I818" s="92"/>
      <c r="J818" s="92"/>
      <c r="K818" s="92"/>
      <c r="L818" s="92"/>
      <c r="M818" s="92"/>
      <c r="N818" s="92"/>
      <c r="O818" s="92"/>
      <c r="P818" s="92"/>
      <c r="Q818" s="92"/>
      <c r="R818" s="92"/>
      <c r="S818" s="92"/>
      <c r="T818" s="92"/>
      <c r="U818" s="92"/>
      <c r="V818" s="92"/>
      <c r="W818" s="92"/>
      <c r="X818" s="92"/>
      <c r="Y818" s="92"/>
      <c r="Z818" s="92"/>
    </row>
    <row r="819" spans="1:26" ht="15.75" customHeight="1" x14ac:dyDescent="0.2">
      <c r="A819" s="92"/>
      <c r="B819" s="92"/>
      <c r="C819" s="92"/>
      <c r="D819" s="92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92"/>
      <c r="P819" s="92"/>
      <c r="Q819" s="92"/>
      <c r="R819" s="92"/>
      <c r="S819" s="92"/>
      <c r="T819" s="92"/>
      <c r="U819" s="92"/>
      <c r="V819" s="92"/>
      <c r="W819" s="92"/>
      <c r="X819" s="92"/>
      <c r="Y819" s="92"/>
      <c r="Z819" s="92"/>
    </row>
    <row r="820" spans="1:26" ht="15.75" customHeight="1" x14ac:dyDescent="0.2">
      <c r="A820" s="92"/>
      <c r="B820" s="92"/>
      <c r="C820" s="92"/>
      <c r="D820" s="92"/>
      <c r="E820" s="92"/>
      <c r="F820" s="92"/>
      <c r="G820" s="92"/>
      <c r="H820" s="92"/>
      <c r="I820" s="92"/>
      <c r="J820" s="92"/>
      <c r="K820" s="92"/>
      <c r="L820" s="92"/>
      <c r="M820" s="92"/>
      <c r="N820" s="92"/>
      <c r="O820" s="92"/>
      <c r="P820" s="92"/>
      <c r="Q820" s="92"/>
      <c r="R820" s="92"/>
      <c r="S820" s="92"/>
      <c r="T820" s="92"/>
      <c r="U820" s="92"/>
      <c r="V820" s="92"/>
      <c r="W820" s="92"/>
      <c r="X820" s="92"/>
      <c r="Y820" s="92"/>
      <c r="Z820" s="92"/>
    </row>
    <row r="821" spans="1:26" ht="15.75" customHeight="1" x14ac:dyDescent="0.2">
      <c r="A821" s="92"/>
      <c r="B821" s="92"/>
      <c r="C821" s="92"/>
      <c r="D821" s="92"/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O821" s="92"/>
      <c r="P821" s="92"/>
      <c r="Q821" s="92"/>
      <c r="R821" s="92"/>
      <c r="S821" s="92"/>
      <c r="T821" s="92"/>
      <c r="U821" s="92"/>
      <c r="V821" s="92"/>
      <c r="W821" s="92"/>
      <c r="X821" s="92"/>
      <c r="Y821" s="92"/>
      <c r="Z821" s="92"/>
    </row>
    <row r="822" spans="1:26" ht="15.75" customHeight="1" x14ac:dyDescent="0.2">
      <c r="A822" s="92"/>
      <c r="B822" s="92"/>
      <c r="C822" s="92"/>
      <c r="D822" s="92"/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Q822" s="92"/>
      <c r="R822" s="92"/>
      <c r="S822" s="92"/>
      <c r="T822" s="92"/>
      <c r="U822" s="92"/>
      <c r="V822" s="92"/>
      <c r="W822" s="92"/>
      <c r="X822" s="92"/>
      <c r="Y822" s="92"/>
      <c r="Z822" s="92"/>
    </row>
    <row r="823" spans="1:26" ht="15.75" customHeight="1" x14ac:dyDescent="0.2">
      <c r="A823" s="92"/>
      <c r="B823" s="92"/>
      <c r="C823" s="92"/>
      <c r="D823" s="92"/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O823" s="92"/>
      <c r="P823" s="92"/>
      <c r="Q823" s="92"/>
      <c r="R823" s="92"/>
      <c r="S823" s="92"/>
      <c r="T823" s="92"/>
      <c r="U823" s="92"/>
      <c r="V823" s="92"/>
      <c r="W823" s="92"/>
      <c r="X823" s="92"/>
      <c r="Y823" s="92"/>
      <c r="Z823" s="92"/>
    </row>
    <row r="824" spans="1:26" ht="15.75" customHeight="1" x14ac:dyDescent="0.2">
      <c r="A824" s="92"/>
      <c r="B824" s="92"/>
      <c r="C824" s="92"/>
      <c r="D824" s="92"/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O824" s="92"/>
      <c r="P824" s="92"/>
      <c r="Q824" s="92"/>
      <c r="R824" s="92"/>
      <c r="S824" s="92"/>
      <c r="T824" s="92"/>
      <c r="U824" s="92"/>
      <c r="V824" s="92"/>
      <c r="W824" s="92"/>
      <c r="X824" s="92"/>
      <c r="Y824" s="92"/>
      <c r="Z824" s="92"/>
    </row>
    <row r="825" spans="1:26" ht="15.75" customHeight="1" x14ac:dyDescent="0.2">
      <c r="A825" s="92"/>
      <c r="B825" s="92"/>
      <c r="C825" s="92"/>
      <c r="D825" s="92"/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O825" s="92"/>
      <c r="P825" s="92"/>
      <c r="Q825" s="92"/>
      <c r="R825" s="92"/>
      <c r="S825" s="92"/>
      <c r="T825" s="92"/>
      <c r="U825" s="92"/>
      <c r="V825" s="92"/>
      <c r="W825" s="92"/>
      <c r="X825" s="92"/>
      <c r="Y825" s="92"/>
      <c r="Z825" s="92"/>
    </row>
    <row r="826" spans="1:26" ht="15.75" customHeight="1" x14ac:dyDescent="0.2">
      <c r="A826" s="92"/>
      <c r="B826" s="92"/>
      <c r="C826" s="92"/>
      <c r="D826" s="92"/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O826" s="92"/>
      <c r="P826" s="92"/>
      <c r="Q826" s="92"/>
      <c r="R826" s="92"/>
      <c r="S826" s="92"/>
      <c r="T826" s="92"/>
      <c r="U826" s="92"/>
      <c r="V826" s="92"/>
      <c r="W826" s="92"/>
      <c r="X826" s="92"/>
      <c r="Y826" s="92"/>
      <c r="Z826" s="92"/>
    </row>
    <row r="827" spans="1:26" ht="15.75" customHeight="1" x14ac:dyDescent="0.2">
      <c r="A827" s="92"/>
      <c r="B827" s="92"/>
      <c r="C827" s="92"/>
      <c r="D827" s="92"/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O827" s="92"/>
      <c r="P827" s="92"/>
      <c r="Q827" s="92"/>
      <c r="R827" s="92"/>
      <c r="S827" s="92"/>
      <c r="T827" s="92"/>
      <c r="U827" s="92"/>
      <c r="V827" s="92"/>
      <c r="W827" s="92"/>
      <c r="X827" s="92"/>
      <c r="Y827" s="92"/>
      <c r="Z827" s="92"/>
    </row>
    <row r="828" spans="1:26" ht="15.75" customHeight="1" x14ac:dyDescent="0.2">
      <c r="A828" s="92"/>
      <c r="B828" s="92"/>
      <c r="C828" s="92"/>
      <c r="D828" s="92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Q828" s="92"/>
      <c r="R828" s="92"/>
      <c r="S828" s="92"/>
      <c r="T828" s="92"/>
      <c r="U828" s="92"/>
      <c r="V828" s="92"/>
      <c r="W828" s="92"/>
      <c r="X828" s="92"/>
      <c r="Y828" s="92"/>
      <c r="Z828" s="92"/>
    </row>
    <row r="829" spans="1:26" ht="15.75" customHeight="1" x14ac:dyDescent="0.2">
      <c r="A829" s="92"/>
      <c r="B829" s="92"/>
      <c r="C829" s="92"/>
      <c r="D829" s="92"/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O829" s="92"/>
      <c r="P829" s="92"/>
      <c r="Q829" s="92"/>
      <c r="R829" s="92"/>
      <c r="S829" s="92"/>
      <c r="T829" s="92"/>
      <c r="U829" s="92"/>
      <c r="V829" s="92"/>
      <c r="W829" s="92"/>
      <c r="X829" s="92"/>
      <c r="Y829" s="92"/>
      <c r="Z829" s="92"/>
    </row>
    <row r="830" spans="1:26" ht="15.75" customHeight="1" x14ac:dyDescent="0.2">
      <c r="A830" s="92"/>
      <c r="B830" s="92"/>
      <c r="C830" s="92"/>
      <c r="D830" s="92"/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O830" s="92"/>
      <c r="P830" s="92"/>
      <c r="Q830" s="92"/>
      <c r="R830" s="92"/>
      <c r="S830" s="92"/>
      <c r="T830" s="92"/>
      <c r="U830" s="92"/>
      <c r="V830" s="92"/>
      <c r="W830" s="92"/>
      <c r="X830" s="92"/>
      <c r="Y830" s="92"/>
      <c r="Z830" s="92"/>
    </row>
    <row r="831" spans="1:26" ht="15.75" customHeight="1" x14ac:dyDescent="0.2">
      <c r="A831" s="92"/>
      <c r="B831" s="92"/>
      <c r="C831" s="92"/>
      <c r="D831" s="92"/>
      <c r="E831" s="92"/>
      <c r="F831" s="92"/>
      <c r="G831" s="92"/>
      <c r="H831" s="92"/>
      <c r="I831" s="92"/>
      <c r="J831" s="92"/>
      <c r="K831" s="92"/>
      <c r="L831" s="92"/>
      <c r="M831" s="92"/>
      <c r="N831" s="92"/>
      <c r="O831" s="92"/>
      <c r="P831" s="92"/>
      <c r="Q831" s="92"/>
      <c r="R831" s="92"/>
      <c r="S831" s="92"/>
      <c r="T831" s="92"/>
      <c r="U831" s="92"/>
      <c r="V831" s="92"/>
      <c r="W831" s="92"/>
      <c r="X831" s="92"/>
      <c r="Y831" s="92"/>
      <c r="Z831" s="92"/>
    </row>
    <row r="832" spans="1:26" ht="15.75" customHeight="1" x14ac:dyDescent="0.2">
      <c r="A832" s="92"/>
      <c r="B832" s="92"/>
      <c r="C832" s="92"/>
      <c r="D832" s="92"/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Q832" s="92"/>
      <c r="R832" s="92"/>
      <c r="S832" s="92"/>
      <c r="T832" s="92"/>
      <c r="U832" s="92"/>
      <c r="V832" s="92"/>
      <c r="W832" s="92"/>
      <c r="X832" s="92"/>
      <c r="Y832" s="92"/>
      <c r="Z832" s="92"/>
    </row>
    <row r="833" spans="1:26" ht="15.75" customHeight="1" x14ac:dyDescent="0.2">
      <c r="A833" s="92"/>
      <c r="B833" s="92"/>
      <c r="C833" s="92"/>
      <c r="D833" s="92"/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Q833" s="92"/>
      <c r="R833" s="92"/>
      <c r="S833" s="92"/>
      <c r="T833" s="92"/>
      <c r="U833" s="92"/>
      <c r="V833" s="92"/>
      <c r="W833" s="92"/>
      <c r="X833" s="92"/>
      <c r="Y833" s="92"/>
      <c r="Z833" s="92"/>
    </row>
    <row r="834" spans="1:26" ht="15.75" customHeight="1" x14ac:dyDescent="0.2">
      <c r="A834" s="92"/>
      <c r="B834" s="92"/>
      <c r="C834" s="92"/>
      <c r="D834" s="92"/>
      <c r="E834" s="92"/>
      <c r="F834" s="92"/>
      <c r="G834" s="92"/>
      <c r="H834" s="92"/>
      <c r="I834" s="92"/>
      <c r="J834" s="92"/>
      <c r="K834" s="92"/>
      <c r="L834" s="92"/>
      <c r="M834" s="92"/>
      <c r="N834" s="92"/>
      <c r="O834" s="92"/>
      <c r="P834" s="92"/>
      <c r="Q834" s="92"/>
      <c r="R834" s="92"/>
      <c r="S834" s="92"/>
      <c r="T834" s="92"/>
      <c r="U834" s="92"/>
      <c r="V834" s="92"/>
      <c r="W834" s="92"/>
      <c r="X834" s="92"/>
      <c r="Y834" s="92"/>
      <c r="Z834" s="92"/>
    </row>
    <row r="835" spans="1:26" ht="15.75" customHeight="1" x14ac:dyDescent="0.2">
      <c r="A835" s="92"/>
      <c r="B835" s="92"/>
      <c r="C835" s="92"/>
      <c r="D835" s="92"/>
      <c r="E835" s="92"/>
      <c r="F835" s="92"/>
      <c r="G835" s="92"/>
      <c r="H835" s="92"/>
      <c r="I835" s="92"/>
      <c r="J835" s="92"/>
      <c r="K835" s="92"/>
      <c r="L835" s="92"/>
      <c r="M835" s="92"/>
      <c r="N835" s="92"/>
      <c r="O835" s="92"/>
      <c r="P835" s="92"/>
      <c r="Q835" s="92"/>
      <c r="R835" s="92"/>
      <c r="S835" s="92"/>
      <c r="T835" s="92"/>
      <c r="U835" s="92"/>
      <c r="V835" s="92"/>
      <c r="W835" s="92"/>
      <c r="X835" s="92"/>
      <c r="Y835" s="92"/>
      <c r="Z835" s="92"/>
    </row>
    <row r="836" spans="1:26" ht="15.75" customHeight="1" x14ac:dyDescent="0.2">
      <c r="A836" s="92"/>
      <c r="B836" s="92"/>
      <c r="C836" s="92"/>
      <c r="D836" s="92"/>
      <c r="E836" s="92"/>
      <c r="F836" s="92"/>
      <c r="G836" s="92"/>
      <c r="H836" s="92"/>
      <c r="I836" s="92"/>
      <c r="J836" s="92"/>
      <c r="K836" s="92"/>
      <c r="L836" s="92"/>
      <c r="M836" s="92"/>
      <c r="N836" s="92"/>
      <c r="O836" s="92"/>
      <c r="P836" s="92"/>
      <c r="Q836" s="92"/>
      <c r="R836" s="92"/>
      <c r="S836" s="92"/>
      <c r="T836" s="92"/>
      <c r="U836" s="92"/>
      <c r="V836" s="92"/>
      <c r="W836" s="92"/>
      <c r="X836" s="92"/>
      <c r="Y836" s="92"/>
      <c r="Z836" s="92"/>
    </row>
    <row r="837" spans="1:26" ht="15.75" customHeight="1" x14ac:dyDescent="0.2">
      <c r="A837" s="92"/>
      <c r="B837" s="92"/>
      <c r="C837" s="92"/>
      <c r="D837" s="92"/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O837" s="92"/>
      <c r="P837" s="92"/>
      <c r="Q837" s="92"/>
      <c r="R837" s="92"/>
      <c r="S837" s="92"/>
      <c r="T837" s="92"/>
      <c r="U837" s="92"/>
      <c r="V837" s="92"/>
      <c r="W837" s="92"/>
      <c r="X837" s="92"/>
      <c r="Y837" s="92"/>
      <c r="Z837" s="92"/>
    </row>
    <row r="838" spans="1:26" ht="15.75" customHeight="1" x14ac:dyDescent="0.2">
      <c r="A838" s="92"/>
      <c r="B838" s="92"/>
      <c r="C838" s="92"/>
      <c r="D838" s="92"/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92"/>
      <c r="P838" s="92"/>
      <c r="Q838" s="92"/>
      <c r="R838" s="92"/>
      <c r="S838" s="92"/>
      <c r="T838" s="92"/>
      <c r="U838" s="92"/>
      <c r="V838" s="92"/>
      <c r="W838" s="92"/>
      <c r="X838" s="92"/>
      <c r="Y838" s="92"/>
      <c r="Z838" s="92"/>
    </row>
    <row r="839" spans="1:26" ht="15.75" customHeight="1" x14ac:dyDescent="0.2">
      <c r="A839" s="92"/>
      <c r="B839" s="92"/>
      <c r="C839" s="92"/>
      <c r="D839" s="92"/>
      <c r="E839" s="92"/>
      <c r="F839" s="92"/>
      <c r="G839" s="92"/>
      <c r="H839" s="92"/>
      <c r="I839" s="92"/>
      <c r="J839" s="92"/>
      <c r="K839" s="92"/>
      <c r="L839" s="92"/>
      <c r="M839" s="92"/>
      <c r="N839" s="92"/>
      <c r="O839" s="92"/>
      <c r="P839" s="92"/>
      <c r="Q839" s="92"/>
      <c r="R839" s="92"/>
      <c r="S839" s="92"/>
      <c r="T839" s="92"/>
      <c r="U839" s="92"/>
      <c r="V839" s="92"/>
      <c r="W839" s="92"/>
      <c r="X839" s="92"/>
      <c r="Y839" s="92"/>
      <c r="Z839" s="92"/>
    </row>
    <row r="840" spans="1:26" ht="15.75" customHeight="1" x14ac:dyDescent="0.2">
      <c r="A840" s="92"/>
      <c r="B840" s="92"/>
      <c r="C840" s="92"/>
      <c r="D840" s="92"/>
      <c r="E840" s="92"/>
      <c r="F840" s="92"/>
      <c r="G840" s="92"/>
      <c r="H840" s="92"/>
      <c r="I840" s="92"/>
      <c r="J840" s="92"/>
      <c r="K840" s="92"/>
      <c r="L840" s="92"/>
      <c r="M840" s="92"/>
      <c r="N840" s="92"/>
      <c r="O840" s="92"/>
      <c r="P840" s="92"/>
      <c r="Q840" s="92"/>
      <c r="R840" s="92"/>
      <c r="S840" s="92"/>
      <c r="T840" s="92"/>
      <c r="U840" s="92"/>
      <c r="V840" s="92"/>
      <c r="W840" s="92"/>
      <c r="X840" s="92"/>
      <c r="Y840" s="92"/>
      <c r="Z840" s="92"/>
    </row>
    <row r="841" spans="1:26" ht="15.75" customHeight="1" x14ac:dyDescent="0.2">
      <c r="A841" s="92"/>
      <c r="B841" s="92"/>
      <c r="C841" s="92"/>
      <c r="D841" s="92"/>
      <c r="E841" s="92"/>
      <c r="F841" s="92"/>
      <c r="G841" s="92"/>
      <c r="H841" s="92"/>
      <c r="I841" s="92"/>
      <c r="J841" s="92"/>
      <c r="K841" s="92"/>
      <c r="L841" s="92"/>
      <c r="M841" s="92"/>
      <c r="N841" s="92"/>
      <c r="O841" s="92"/>
      <c r="P841" s="92"/>
      <c r="Q841" s="92"/>
      <c r="R841" s="92"/>
      <c r="S841" s="92"/>
      <c r="T841" s="92"/>
      <c r="U841" s="92"/>
      <c r="V841" s="92"/>
      <c r="W841" s="92"/>
      <c r="X841" s="92"/>
      <c r="Y841" s="92"/>
      <c r="Z841" s="92"/>
    </row>
    <row r="842" spans="1:26" ht="15.75" customHeight="1" x14ac:dyDescent="0.2">
      <c r="A842" s="92"/>
      <c r="B842" s="92"/>
      <c r="C842" s="92"/>
      <c r="D842" s="92"/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O842" s="92"/>
      <c r="P842" s="92"/>
      <c r="Q842" s="92"/>
      <c r="R842" s="92"/>
      <c r="S842" s="92"/>
      <c r="T842" s="92"/>
      <c r="U842" s="92"/>
      <c r="V842" s="92"/>
      <c r="W842" s="92"/>
      <c r="X842" s="92"/>
      <c r="Y842" s="92"/>
      <c r="Z842" s="92"/>
    </row>
    <row r="843" spans="1:26" ht="15.75" customHeight="1" x14ac:dyDescent="0.2">
      <c r="A843" s="92"/>
      <c r="B843" s="92"/>
      <c r="C843" s="92"/>
      <c r="D843" s="92"/>
      <c r="E843" s="92"/>
      <c r="F843" s="92"/>
      <c r="G843" s="92"/>
      <c r="H843" s="92"/>
      <c r="I843" s="92"/>
      <c r="J843" s="92"/>
      <c r="K843" s="92"/>
      <c r="L843" s="92"/>
      <c r="M843" s="92"/>
      <c r="N843" s="92"/>
      <c r="O843" s="92"/>
      <c r="P843" s="92"/>
      <c r="Q843" s="92"/>
      <c r="R843" s="92"/>
      <c r="S843" s="92"/>
      <c r="T843" s="92"/>
      <c r="U843" s="92"/>
      <c r="V843" s="92"/>
      <c r="W843" s="92"/>
      <c r="X843" s="92"/>
      <c r="Y843" s="92"/>
      <c r="Z843" s="92"/>
    </row>
    <row r="844" spans="1:26" ht="15.75" customHeight="1" x14ac:dyDescent="0.2">
      <c r="A844" s="92"/>
      <c r="B844" s="92"/>
      <c r="C844" s="92"/>
      <c r="D844" s="92"/>
      <c r="E844" s="92"/>
      <c r="F844" s="92"/>
      <c r="G844" s="92"/>
      <c r="H844" s="92"/>
      <c r="I844" s="92"/>
      <c r="J844" s="92"/>
      <c r="K844" s="92"/>
      <c r="L844" s="92"/>
      <c r="M844" s="92"/>
      <c r="N844" s="92"/>
      <c r="O844" s="92"/>
      <c r="P844" s="92"/>
      <c r="Q844" s="92"/>
      <c r="R844" s="92"/>
      <c r="S844" s="92"/>
      <c r="T844" s="92"/>
      <c r="U844" s="92"/>
      <c r="V844" s="92"/>
      <c r="W844" s="92"/>
      <c r="X844" s="92"/>
      <c r="Y844" s="92"/>
      <c r="Z844" s="92"/>
    </row>
    <row r="845" spans="1:26" ht="15.75" customHeight="1" x14ac:dyDescent="0.2">
      <c r="A845" s="92"/>
      <c r="B845" s="92"/>
      <c r="C845" s="92"/>
      <c r="D845" s="92"/>
      <c r="E845" s="92"/>
      <c r="F845" s="92"/>
      <c r="G845" s="92"/>
      <c r="H845" s="92"/>
      <c r="I845" s="92"/>
      <c r="J845" s="92"/>
      <c r="K845" s="92"/>
      <c r="L845" s="92"/>
      <c r="M845" s="92"/>
      <c r="N845" s="92"/>
      <c r="O845" s="92"/>
      <c r="P845" s="92"/>
      <c r="Q845" s="92"/>
      <c r="R845" s="92"/>
      <c r="S845" s="92"/>
      <c r="T845" s="92"/>
      <c r="U845" s="92"/>
      <c r="V845" s="92"/>
      <c r="W845" s="92"/>
      <c r="X845" s="92"/>
      <c r="Y845" s="92"/>
      <c r="Z845" s="92"/>
    </row>
    <row r="846" spans="1:26" ht="15.75" customHeight="1" x14ac:dyDescent="0.2">
      <c r="A846" s="92"/>
      <c r="B846" s="92"/>
      <c r="C846" s="92"/>
      <c r="D846" s="92"/>
      <c r="E846" s="92"/>
      <c r="F846" s="92"/>
      <c r="G846" s="92"/>
      <c r="H846" s="92"/>
      <c r="I846" s="92"/>
      <c r="J846" s="92"/>
      <c r="K846" s="92"/>
      <c r="L846" s="92"/>
      <c r="M846" s="92"/>
      <c r="N846" s="92"/>
      <c r="O846" s="92"/>
      <c r="P846" s="92"/>
      <c r="Q846" s="92"/>
      <c r="R846" s="92"/>
      <c r="S846" s="92"/>
      <c r="T846" s="92"/>
      <c r="U846" s="92"/>
      <c r="V846" s="92"/>
      <c r="W846" s="92"/>
      <c r="X846" s="92"/>
      <c r="Y846" s="92"/>
      <c r="Z846" s="92"/>
    </row>
    <row r="847" spans="1:26" ht="15.75" customHeight="1" x14ac:dyDescent="0.2">
      <c r="A847" s="92"/>
      <c r="B847" s="92"/>
      <c r="C847" s="92"/>
      <c r="D847" s="92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92"/>
      <c r="P847" s="92"/>
      <c r="Q847" s="92"/>
      <c r="R847" s="92"/>
      <c r="S847" s="92"/>
      <c r="T847" s="92"/>
      <c r="U847" s="92"/>
      <c r="V847" s="92"/>
      <c r="W847" s="92"/>
      <c r="X847" s="92"/>
      <c r="Y847" s="92"/>
      <c r="Z847" s="92"/>
    </row>
    <row r="848" spans="1:26" ht="15.75" customHeight="1" x14ac:dyDescent="0.2">
      <c r="A848" s="92"/>
      <c r="B848" s="92"/>
      <c r="C848" s="92"/>
      <c r="D848" s="92"/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O848" s="92"/>
      <c r="P848" s="92"/>
      <c r="Q848" s="92"/>
      <c r="R848" s="92"/>
      <c r="S848" s="92"/>
      <c r="T848" s="92"/>
      <c r="U848" s="92"/>
      <c r="V848" s="92"/>
      <c r="W848" s="92"/>
      <c r="X848" s="92"/>
      <c r="Y848" s="92"/>
      <c r="Z848" s="92"/>
    </row>
    <row r="849" spans="1:26" ht="15.75" customHeight="1" x14ac:dyDescent="0.2">
      <c r="A849" s="92"/>
      <c r="B849" s="92"/>
      <c r="C849" s="92"/>
      <c r="D849" s="92"/>
      <c r="E849" s="92"/>
      <c r="F849" s="92"/>
      <c r="G849" s="92"/>
      <c r="H849" s="92"/>
      <c r="I849" s="92"/>
      <c r="J849" s="92"/>
      <c r="K849" s="92"/>
      <c r="L849" s="92"/>
      <c r="M849" s="92"/>
      <c r="N849" s="92"/>
      <c r="O849" s="92"/>
      <c r="P849" s="92"/>
      <c r="Q849" s="92"/>
      <c r="R849" s="92"/>
      <c r="S849" s="92"/>
      <c r="T849" s="92"/>
      <c r="U849" s="92"/>
      <c r="V849" s="92"/>
      <c r="W849" s="92"/>
      <c r="X849" s="92"/>
      <c r="Y849" s="92"/>
      <c r="Z849" s="92"/>
    </row>
    <row r="850" spans="1:26" ht="15.75" customHeight="1" x14ac:dyDescent="0.2">
      <c r="A850" s="92"/>
      <c r="B850" s="92"/>
      <c r="C850" s="92"/>
      <c r="D850" s="92"/>
      <c r="E850" s="92"/>
      <c r="F850" s="92"/>
      <c r="G850" s="92"/>
      <c r="H850" s="92"/>
      <c r="I850" s="92"/>
      <c r="J850" s="92"/>
      <c r="K850" s="92"/>
      <c r="L850" s="92"/>
      <c r="M850" s="92"/>
      <c r="N850" s="92"/>
      <c r="O850" s="92"/>
      <c r="P850" s="92"/>
      <c r="Q850" s="92"/>
      <c r="R850" s="92"/>
      <c r="S850" s="92"/>
      <c r="T850" s="92"/>
      <c r="U850" s="92"/>
      <c r="V850" s="92"/>
      <c r="W850" s="92"/>
      <c r="X850" s="92"/>
      <c r="Y850" s="92"/>
      <c r="Z850" s="92"/>
    </row>
    <row r="851" spans="1:26" ht="15.75" customHeight="1" x14ac:dyDescent="0.2">
      <c r="A851" s="92"/>
      <c r="B851" s="92"/>
      <c r="C851" s="92"/>
      <c r="D851" s="92"/>
      <c r="E851" s="92"/>
      <c r="F851" s="92"/>
      <c r="G851" s="92"/>
      <c r="H851" s="92"/>
      <c r="I851" s="92"/>
      <c r="J851" s="92"/>
      <c r="K851" s="92"/>
      <c r="L851" s="92"/>
      <c r="M851" s="92"/>
      <c r="N851" s="92"/>
      <c r="O851" s="92"/>
      <c r="P851" s="92"/>
      <c r="Q851" s="92"/>
      <c r="R851" s="92"/>
      <c r="S851" s="92"/>
      <c r="T851" s="92"/>
      <c r="U851" s="92"/>
      <c r="V851" s="92"/>
      <c r="W851" s="92"/>
      <c r="X851" s="92"/>
      <c r="Y851" s="92"/>
      <c r="Z851" s="92"/>
    </row>
    <row r="852" spans="1:26" ht="15.75" customHeight="1" x14ac:dyDescent="0.2">
      <c r="A852" s="92"/>
      <c r="B852" s="92"/>
      <c r="C852" s="92"/>
      <c r="D852" s="92"/>
      <c r="E852" s="92"/>
      <c r="F852" s="92"/>
      <c r="G852" s="92"/>
      <c r="H852" s="92"/>
      <c r="I852" s="92"/>
      <c r="J852" s="92"/>
      <c r="K852" s="92"/>
      <c r="L852" s="92"/>
      <c r="M852" s="92"/>
      <c r="N852" s="92"/>
      <c r="O852" s="92"/>
      <c r="P852" s="92"/>
      <c r="Q852" s="92"/>
      <c r="R852" s="92"/>
      <c r="S852" s="92"/>
      <c r="T852" s="92"/>
      <c r="U852" s="92"/>
      <c r="V852" s="92"/>
      <c r="W852" s="92"/>
      <c r="X852" s="92"/>
      <c r="Y852" s="92"/>
      <c r="Z852" s="92"/>
    </row>
    <row r="853" spans="1:26" ht="15.75" customHeight="1" x14ac:dyDescent="0.2">
      <c r="A853" s="92"/>
      <c r="B853" s="92"/>
      <c r="C853" s="92"/>
      <c r="D853" s="92"/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O853" s="92"/>
      <c r="P853" s="92"/>
      <c r="Q853" s="92"/>
      <c r="R853" s="92"/>
      <c r="S853" s="92"/>
      <c r="T853" s="92"/>
      <c r="U853" s="92"/>
      <c r="V853" s="92"/>
      <c r="W853" s="92"/>
      <c r="X853" s="92"/>
      <c r="Y853" s="92"/>
      <c r="Z853" s="92"/>
    </row>
    <row r="854" spans="1:26" ht="15.75" customHeight="1" x14ac:dyDescent="0.2">
      <c r="A854" s="92"/>
      <c r="B854" s="92"/>
      <c r="C854" s="92"/>
      <c r="D854" s="92"/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O854" s="92"/>
      <c r="P854" s="92"/>
      <c r="Q854" s="92"/>
      <c r="R854" s="92"/>
      <c r="S854" s="92"/>
      <c r="T854" s="92"/>
      <c r="U854" s="92"/>
      <c r="V854" s="92"/>
      <c r="W854" s="92"/>
      <c r="X854" s="92"/>
      <c r="Y854" s="92"/>
      <c r="Z854" s="92"/>
    </row>
    <row r="855" spans="1:26" ht="15.75" customHeight="1" x14ac:dyDescent="0.2">
      <c r="A855" s="92"/>
      <c r="B855" s="92"/>
      <c r="C855" s="92"/>
      <c r="D855" s="92"/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O855" s="92"/>
      <c r="P855" s="92"/>
      <c r="Q855" s="92"/>
      <c r="R855" s="92"/>
      <c r="S855" s="92"/>
      <c r="T855" s="92"/>
      <c r="U855" s="92"/>
      <c r="V855" s="92"/>
      <c r="W855" s="92"/>
      <c r="X855" s="92"/>
      <c r="Y855" s="92"/>
      <c r="Z855" s="92"/>
    </row>
    <row r="856" spans="1:26" ht="15.75" customHeight="1" x14ac:dyDescent="0.2">
      <c r="A856" s="92"/>
      <c r="B856" s="92"/>
      <c r="C856" s="92"/>
      <c r="D856" s="92"/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Q856" s="92"/>
      <c r="R856" s="92"/>
      <c r="S856" s="92"/>
      <c r="T856" s="92"/>
      <c r="U856" s="92"/>
      <c r="V856" s="92"/>
      <c r="W856" s="92"/>
      <c r="X856" s="92"/>
      <c r="Y856" s="92"/>
      <c r="Z856" s="92"/>
    </row>
    <row r="857" spans="1:26" ht="15.75" customHeight="1" x14ac:dyDescent="0.2">
      <c r="A857" s="92"/>
      <c r="B857" s="92"/>
      <c r="C857" s="92"/>
      <c r="D857" s="92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Q857" s="92"/>
      <c r="R857" s="92"/>
      <c r="S857" s="92"/>
      <c r="T857" s="92"/>
      <c r="U857" s="92"/>
      <c r="V857" s="92"/>
      <c r="W857" s="92"/>
      <c r="X857" s="92"/>
      <c r="Y857" s="92"/>
      <c r="Z857" s="92"/>
    </row>
    <row r="858" spans="1:26" ht="15.75" customHeight="1" x14ac:dyDescent="0.2">
      <c r="A858" s="92"/>
      <c r="B858" s="92"/>
      <c r="C858" s="92"/>
      <c r="D858" s="92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  <c r="W858" s="92"/>
      <c r="X858" s="92"/>
      <c r="Y858" s="92"/>
      <c r="Z858" s="92"/>
    </row>
    <row r="859" spans="1:26" ht="15.75" customHeight="1" x14ac:dyDescent="0.2">
      <c r="A859" s="92"/>
      <c r="B859" s="92"/>
      <c r="C859" s="92"/>
      <c r="D859" s="92"/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O859" s="92"/>
      <c r="P859" s="92"/>
      <c r="Q859" s="92"/>
      <c r="R859" s="92"/>
      <c r="S859" s="92"/>
      <c r="T859" s="92"/>
      <c r="U859" s="92"/>
      <c r="V859" s="92"/>
      <c r="W859" s="92"/>
      <c r="X859" s="92"/>
      <c r="Y859" s="92"/>
      <c r="Z859" s="92"/>
    </row>
    <row r="860" spans="1:26" ht="15.75" customHeight="1" x14ac:dyDescent="0.2">
      <c r="A860" s="92"/>
      <c r="B860" s="92"/>
      <c r="C860" s="92"/>
      <c r="D860" s="92"/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O860" s="92"/>
      <c r="P860" s="92"/>
      <c r="Q860" s="92"/>
      <c r="R860" s="92"/>
      <c r="S860" s="92"/>
      <c r="T860" s="92"/>
      <c r="U860" s="92"/>
      <c r="V860" s="92"/>
      <c r="W860" s="92"/>
      <c r="X860" s="92"/>
      <c r="Y860" s="92"/>
      <c r="Z860" s="92"/>
    </row>
    <row r="861" spans="1:26" ht="15.75" customHeight="1" x14ac:dyDescent="0.2">
      <c r="A861" s="92"/>
      <c r="B861" s="92"/>
      <c r="C861" s="92"/>
      <c r="D861" s="92"/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O861" s="92"/>
      <c r="P861" s="92"/>
      <c r="Q861" s="92"/>
      <c r="R861" s="92"/>
      <c r="S861" s="92"/>
      <c r="T861" s="92"/>
      <c r="U861" s="92"/>
      <c r="V861" s="92"/>
      <c r="W861" s="92"/>
      <c r="X861" s="92"/>
      <c r="Y861" s="92"/>
      <c r="Z861" s="92"/>
    </row>
    <row r="862" spans="1:26" ht="15.75" customHeight="1" x14ac:dyDescent="0.2">
      <c r="A862" s="92"/>
      <c r="B862" s="92"/>
      <c r="C862" s="92"/>
      <c r="D862" s="92"/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O862" s="92"/>
      <c r="P862" s="92"/>
      <c r="Q862" s="92"/>
      <c r="R862" s="92"/>
      <c r="S862" s="92"/>
      <c r="T862" s="92"/>
      <c r="U862" s="92"/>
      <c r="V862" s="92"/>
      <c r="W862" s="92"/>
      <c r="X862" s="92"/>
      <c r="Y862" s="92"/>
      <c r="Z862" s="92"/>
    </row>
    <row r="863" spans="1:26" ht="15.75" customHeight="1" x14ac:dyDescent="0.2">
      <c r="A863" s="92"/>
      <c r="B863" s="92"/>
      <c r="C863" s="92"/>
      <c r="D863" s="92"/>
      <c r="E863" s="92"/>
      <c r="F863" s="92"/>
      <c r="G863" s="92"/>
      <c r="H863" s="92"/>
      <c r="I863" s="92"/>
      <c r="J863" s="92"/>
      <c r="K863" s="92"/>
      <c r="L863" s="92"/>
      <c r="M863" s="92"/>
      <c r="N863" s="92"/>
      <c r="O863" s="92"/>
      <c r="P863" s="92"/>
      <c r="Q863" s="92"/>
      <c r="R863" s="92"/>
      <c r="S863" s="92"/>
      <c r="T863" s="92"/>
      <c r="U863" s="92"/>
      <c r="V863" s="92"/>
      <c r="W863" s="92"/>
      <c r="X863" s="92"/>
      <c r="Y863" s="92"/>
      <c r="Z863" s="92"/>
    </row>
    <row r="864" spans="1:26" ht="15.75" customHeight="1" x14ac:dyDescent="0.2">
      <c r="A864" s="92"/>
      <c r="B864" s="92"/>
      <c r="C864" s="92"/>
      <c r="D864" s="92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Q864" s="92"/>
      <c r="R864" s="92"/>
      <c r="S864" s="92"/>
      <c r="T864" s="92"/>
      <c r="U864" s="92"/>
      <c r="V864" s="92"/>
      <c r="W864" s="92"/>
      <c r="X864" s="92"/>
      <c r="Y864" s="92"/>
      <c r="Z864" s="92"/>
    </row>
    <row r="865" spans="1:26" ht="15.75" customHeight="1" x14ac:dyDescent="0.2">
      <c r="A865" s="92"/>
      <c r="B865" s="92"/>
      <c r="C865" s="92"/>
      <c r="D865" s="92"/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O865" s="92"/>
      <c r="P865" s="92"/>
      <c r="Q865" s="92"/>
      <c r="R865" s="92"/>
      <c r="S865" s="92"/>
      <c r="T865" s="92"/>
      <c r="U865" s="92"/>
      <c r="V865" s="92"/>
      <c r="W865" s="92"/>
      <c r="X865" s="92"/>
      <c r="Y865" s="92"/>
      <c r="Z865" s="92"/>
    </row>
    <row r="866" spans="1:26" ht="15.75" customHeight="1" x14ac:dyDescent="0.2">
      <c r="A866" s="92"/>
      <c r="B866" s="92"/>
      <c r="C866" s="92"/>
      <c r="D866" s="92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92"/>
      <c r="P866" s="92"/>
      <c r="Q866" s="92"/>
      <c r="R866" s="92"/>
      <c r="S866" s="92"/>
      <c r="T866" s="92"/>
      <c r="U866" s="92"/>
      <c r="V866" s="92"/>
      <c r="W866" s="92"/>
      <c r="X866" s="92"/>
      <c r="Y866" s="92"/>
      <c r="Z866" s="92"/>
    </row>
    <row r="867" spans="1:26" ht="15.75" customHeight="1" x14ac:dyDescent="0.2">
      <c r="A867" s="92"/>
      <c r="B867" s="92"/>
      <c r="C867" s="92"/>
      <c r="D867" s="92"/>
      <c r="E867" s="92"/>
      <c r="F867" s="92"/>
      <c r="G867" s="92"/>
      <c r="H867" s="92"/>
      <c r="I867" s="92"/>
      <c r="J867" s="92"/>
      <c r="K867" s="92"/>
      <c r="L867" s="92"/>
      <c r="M867" s="92"/>
      <c r="N867" s="92"/>
      <c r="O867" s="92"/>
      <c r="P867" s="92"/>
      <c r="Q867" s="92"/>
      <c r="R867" s="92"/>
      <c r="S867" s="92"/>
      <c r="T867" s="92"/>
      <c r="U867" s="92"/>
      <c r="V867" s="92"/>
      <c r="W867" s="92"/>
      <c r="X867" s="92"/>
      <c r="Y867" s="92"/>
      <c r="Z867" s="92"/>
    </row>
    <row r="868" spans="1:26" ht="15.75" customHeight="1" x14ac:dyDescent="0.2">
      <c r="A868" s="92"/>
      <c r="B868" s="92"/>
      <c r="C868" s="92"/>
      <c r="D868" s="92"/>
      <c r="E868" s="92"/>
      <c r="F868" s="92"/>
      <c r="G868" s="92"/>
      <c r="H868" s="92"/>
      <c r="I868" s="92"/>
      <c r="J868" s="92"/>
      <c r="K868" s="92"/>
      <c r="L868" s="92"/>
      <c r="M868" s="92"/>
      <c r="N868" s="92"/>
      <c r="O868" s="92"/>
      <c r="P868" s="92"/>
      <c r="Q868" s="92"/>
      <c r="R868" s="92"/>
      <c r="S868" s="92"/>
      <c r="T868" s="92"/>
      <c r="U868" s="92"/>
      <c r="V868" s="92"/>
      <c r="W868" s="92"/>
      <c r="X868" s="92"/>
      <c r="Y868" s="92"/>
      <c r="Z868" s="92"/>
    </row>
    <row r="869" spans="1:26" ht="15.75" customHeight="1" x14ac:dyDescent="0.2">
      <c r="A869" s="92"/>
      <c r="B869" s="92"/>
      <c r="C869" s="92"/>
      <c r="D869" s="92"/>
      <c r="E869" s="92"/>
      <c r="F869" s="92"/>
      <c r="G869" s="92"/>
      <c r="H869" s="92"/>
      <c r="I869" s="92"/>
      <c r="J869" s="92"/>
      <c r="K869" s="92"/>
      <c r="L869" s="92"/>
      <c r="M869" s="92"/>
      <c r="N869" s="92"/>
      <c r="O869" s="92"/>
      <c r="P869" s="92"/>
      <c r="Q869" s="92"/>
      <c r="R869" s="92"/>
      <c r="S869" s="92"/>
      <c r="T869" s="92"/>
      <c r="U869" s="92"/>
      <c r="V869" s="92"/>
      <c r="W869" s="92"/>
      <c r="X869" s="92"/>
      <c r="Y869" s="92"/>
      <c r="Z869" s="92"/>
    </row>
    <row r="870" spans="1:26" ht="15.75" customHeight="1" x14ac:dyDescent="0.2">
      <c r="A870" s="92"/>
      <c r="B870" s="92"/>
      <c r="C870" s="92"/>
      <c r="D870" s="92"/>
      <c r="E870" s="92"/>
      <c r="F870" s="92"/>
      <c r="G870" s="92"/>
      <c r="H870" s="92"/>
      <c r="I870" s="92"/>
      <c r="J870" s="92"/>
      <c r="K870" s="92"/>
      <c r="L870" s="92"/>
      <c r="M870" s="92"/>
      <c r="N870" s="92"/>
      <c r="O870" s="92"/>
      <c r="P870" s="92"/>
      <c r="Q870" s="92"/>
      <c r="R870" s="92"/>
      <c r="S870" s="92"/>
      <c r="T870" s="92"/>
      <c r="U870" s="92"/>
      <c r="V870" s="92"/>
      <c r="W870" s="92"/>
      <c r="X870" s="92"/>
      <c r="Y870" s="92"/>
      <c r="Z870" s="92"/>
    </row>
    <row r="871" spans="1:26" ht="15.75" customHeight="1" x14ac:dyDescent="0.2">
      <c r="A871" s="92"/>
      <c r="B871" s="92"/>
      <c r="C871" s="92"/>
      <c r="D871" s="92"/>
      <c r="E871" s="92"/>
      <c r="F871" s="92"/>
      <c r="G871" s="92"/>
      <c r="H871" s="92"/>
      <c r="I871" s="92"/>
      <c r="J871" s="92"/>
      <c r="K871" s="92"/>
      <c r="L871" s="92"/>
      <c r="M871" s="92"/>
      <c r="N871" s="92"/>
      <c r="O871" s="92"/>
      <c r="P871" s="92"/>
      <c r="Q871" s="92"/>
      <c r="R871" s="92"/>
      <c r="S871" s="92"/>
      <c r="T871" s="92"/>
      <c r="U871" s="92"/>
      <c r="V871" s="92"/>
      <c r="W871" s="92"/>
      <c r="X871" s="92"/>
      <c r="Y871" s="92"/>
      <c r="Z871" s="92"/>
    </row>
    <row r="872" spans="1:26" ht="15.75" customHeight="1" x14ac:dyDescent="0.2">
      <c r="A872" s="92"/>
      <c r="B872" s="92"/>
      <c r="C872" s="92"/>
      <c r="D872" s="92"/>
      <c r="E872" s="92"/>
      <c r="F872" s="92"/>
      <c r="G872" s="92"/>
      <c r="H872" s="92"/>
      <c r="I872" s="92"/>
      <c r="J872" s="92"/>
      <c r="K872" s="92"/>
      <c r="L872" s="92"/>
      <c r="M872" s="92"/>
      <c r="N872" s="92"/>
      <c r="O872" s="92"/>
      <c r="P872" s="92"/>
      <c r="Q872" s="92"/>
      <c r="R872" s="92"/>
      <c r="S872" s="92"/>
      <c r="T872" s="92"/>
      <c r="U872" s="92"/>
      <c r="V872" s="92"/>
      <c r="W872" s="92"/>
      <c r="X872" s="92"/>
      <c r="Y872" s="92"/>
      <c r="Z872" s="92"/>
    </row>
    <row r="873" spans="1:26" ht="15.75" customHeight="1" x14ac:dyDescent="0.2">
      <c r="A873" s="92"/>
      <c r="B873" s="92"/>
      <c r="C873" s="92"/>
      <c r="D873" s="92"/>
      <c r="E873" s="92"/>
      <c r="F873" s="92"/>
      <c r="G873" s="92"/>
      <c r="H873" s="92"/>
      <c r="I873" s="92"/>
      <c r="J873" s="92"/>
      <c r="K873" s="92"/>
      <c r="L873" s="92"/>
      <c r="M873" s="92"/>
      <c r="N873" s="92"/>
      <c r="O873" s="92"/>
      <c r="P873" s="92"/>
      <c r="Q873" s="92"/>
      <c r="R873" s="92"/>
      <c r="S873" s="92"/>
      <c r="T873" s="92"/>
      <c r="U873" s="92"/>
      <c r="V873" s="92"/>
      <c r="W873" s="92"/>
      <c r="X873" s="92"/>
      <c r="Y873" s="92"/>
      <c r="Z873" s="92"/>
    </row>
    <row r="874" spans="1:26" ht="15.75" customHeight="1" x14ac:dyDescent="0.2">
      <c r="A874" s="92"/>
      <c r="B874" s="92"/>
      <c r="C874" s="92"/>
      <c r="D874" s="92"/>
      <c r="E874" s="92"/>
      <c r="F874" s="92"/>
      <c r="G874" s="92"/>
      <c r="H874" s="92"/>
      <c r="I874" s="92"/>
      <c r="J874" s="92"/>
      <c r="K874" s="92"/>
      <c r="L874" s="92"/>
      <c r="M874" s="92"/>
      <c r="N874" s="92"/>
      <c r="O874" s="92"/>
      <c r="P874" s="92"/>
      <c r="Q874" s="92"/>
      <c r="R874" s="92"/>
      <c r="S874" s="92"/>
      <c r="T874" s="92"/>
      <c r="U874" s="92"/>
      <c r="V874" s="92"/>
      <c r="W874" s="92"/>
      <c r="X874" s="92"/>
      <c r="Y874" s="92"/>
      <c r="Z874" s="92"/>
    </row>
    <row r="875" spans="1:26" ht="15.75" customHeight="1" x14ac:dyDescent="0.2">
      <c r="A875" s="92"/>
      <c r="B875" s="92"/>
      <c r="C875" s="92"/>
      <c r="D875" s="92"/>
      <c r="E875" s="92"/>
      <c r="F875" s="92"/>
      <c r="G875" s="92"/>
      <c r="H875" s="92"/>
      <c r="I875" s="92"/>
      <c r="J875" s="92"/>
      <c r="K875" s="92"/>
      <c r="L875" s="92"/>
      <c r="M875" s="92"/>
      <c r="N875" s="92"/>
      <c r="O875" s="92"/>
      <c r="P875" s="92"/>
      <c r="Q875" s="92"/>
      <c r="R875" s="92"/>
      <c r="S875" s="92"/>
      <c r="T875" s="92"/>
      <c r="U875" s="92"/>
      <c r="V875" s="92"/>
      <c r="W875" s="92"/>
      <c r="X875" s="92"/>
      <c r="Y875" s="92"/>
      <c r="Z875" s="92"/>
    </row>
    <row r="876" spans="1:26" ht="15.75" customHeight="1" x14ac:dyDescent="0.2">
      <c r="A876" s="92"/>
      <c r="B876" s="92"/>
      <c r="C876" s="92"/>
      <c r="D876" s="92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92"/>
      <c r="P876" s="92"/>
      <c r="Q876" s="92"/>
      <c r="R876" s="92"/>
      <c r="S876" s="92"/>
      <c r="T876" s="92"/>
      <c r="U876" s="92"/>
      <c r="V876" s="92"/>
      <c r="W876" s="92"/>
      <c r="X876" s="92"/>
      <c r="Y876" s="92"/>
      <c r="Z876" s="92"/>
    </row>
    <row r="877" spans="1:26" ht="15.75" customHeight="1" x14ac:dyDescent="0.2">
      <c r="A877" s="92"/>
      <c r="B877" s="92"/>
      <c r="C877" s="92"/>
      <c r="D877" s="92"/>
      <c r="E877" s="92"/>
      <c r="F877" s="92"/>
      <c r="G877" s="92"/>
      <c r="H877" s="92"/>
      <c r="I877" s="92"/>
      <c r="J877" s="92"/>
      <c r="K877" s="92"/>
      <c r="L877" s="92"/>
      <c r="M877" s="92"/>
      <c r="N877" s="92"/>
      <c r="O877" s="92"/>
      <c r="P877" s="92"/>
      <c r="Q877" s="92"/>
      <c r="R877" s="92"/>
      <c r="S877" s="92"/>
      <c r="T877" s="92"/>
      <c r="U877" s="92"/>
      <c r="V877" s="92"/>
      <c r="W877" s="92"/>
      <c r="X877" s="92"/>
      <c r="Y877" s="92"/>
      <c r="Z877" s="92"/>
    </row>
    <row r="878" spans="1:26" ht="15.75" customHeight="1" x14ac:dyDescent="0.2">
      <c r="A878" s="92"/>
      <c r="B878" s="92"/>
      <c r="C878" s="92"/>
      <c r="D878" s="92"/>
      <c r="E878" s="92"/>
      <c r="F878" s="92"/>
      <c r="G878" s="92"/>
      <c r="H878" s="92"/>
      <c r="I878" s="92"/>
      <c r="J878" s="92"/>
      <c r="K878" s="92"/>
      <c r="L878" s="92"/>
      <c r="M878" s="92"/>
      <c r="N878" s="92"/>
      <c r="O878" s="92"/>
      <c r="P878" s="92"/>
      <c r="Q878" s="92"/>
      <c r="R878" s="92"/>
      <c r="S878" s="92"/>
      <c r="T878" s="92"/>
      <c r="U878" s="92"/>
      <c r="V878" s="92"/>
      <c r="W878" s="92"/>
      <c r="X878" s="92"/>
      <c r="Y878" s="92"/>
      <c r="Z878" s="92"/>
    </row>
    <row r="879" spans="1:26" ht="15.75" customHeight="1" x14ac:dyDescent="0.2">
      <c r="A879" s="92"/>
      <c r="B879" s="92"/>
      <c r="C879" s="92"/>
      <c r="D879" s="92"/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O879" s="92"/>
      <c r="P879" s="92"/>
      <c r="Q879" s="92"/>
      <c r="R879" s="92"/>
      <c r="S879" s="92"/>
      <c r="T879" s="92"/>
      <c r="U879" s="92"/>
      <c r="V879" s="92"/>
      <c r="W879" s="92"/>
      <c r="X879" s="92"/>
      <c r="Y879" s="92"/>
      <c r="Z879" s="92"/>
    </row>
    <row r="880" spans="1:26" ht="15.75" customHeight="1" x14ac:dyDescent="0.2">
      <c r="A880" s="92"/>
      <c r="B880" s="92"/>
      <c r="C880" s="92"/>
      <c r="D880" s="92"/>
      <c r="E880" s="92"/>
      <c r="F880" s="92"/>
      <c r="G880" s="92"/>
      <c r="H880" s="92"/>
      <c r="I880" s="92"/>
      <c r="J880" s="92"/>
      <c r="K880" s="92"/>
      <c r="L880" s="92"/>
      <c r="M880" s="92"/>
      <c r="N880" s="92"/>
      <c r="O880" s="92"/>
      <c r="P880" s="92"/>
      <c r="Q880" s="92"/>
      <c r="R880" s="92"/>
      <c r="S880" s="92"/>
      <c r="T880" s="92"/>
      <c r="U880" s="92"/>
      <c r="V880" s="92"/>
      <c r="W880" s="92"/>
      <c r="X880" s="92"/>
      <c r="Y880" s="92"/>
      <c r="Z880" s="92"/>
    </row>
    <row r="881" spans="1:26" ht="15.75" customHeight="1" x14ac:dyDescent="0.2">
      <c r="A881" s="92"/>
      <c r="B881" s="92"/>
      <c r="C881" s="92"/>
      <c r="D881" s="92"/>
      <c r="E881" s="92"/>
      <c r="F881" s="92"/>
      <c r="G881" s="92"/>
      <c r="H881" s="92"/>
      <c r="I881" s="92"/>
      <c r="J881" s="92"/>
      <c r="K881" s="92"/>
      <c r="L881" s="92"/>
      <c r="M881" s="92"/>
      <c r="N881" s="92"/>
      <c r="O881" s="92"/>
      <c r="P881" s="92"/>
      <c r="Q881" s="92"/>
      <c r="R881" s="92"/>
      <c r="S881" s="92"/>
      <c r="T881" s="92"/>
      <c r="U881" s="92"/>
      <c r="V881" s="92"/>
      <c r="W881" s="92"/>
      <c r="X881" s="92"/>
      <c r="Y881" s="92"/>
      <c r="Z881" s="92"/>
    </row>
    <row r="882" spans="1:26" ht="15.75" customHeight="1" x14ac:dyDescent="0.2">
      <c r="A882" s="92"/>
      <c r="B882" s="92"/>
      <c r="C882" s="92"/>
      <c r="D882" s="92"/>
      <c r="E882" s="92"/>
      <c r="F882" s="92"/>
      <c r="G882" s="92"/>
      <c r="H882" s="92"/>
      <c r="I882" s="92"/>
      <c r="J882" s="92"/>
      <c r="K882" s="92"/>
      <c r="L882" s="92"/>
      <c r="M882" s="92"/>
      <c r="N882" s="92"/>
      <c r="O882" s="92"/>
      <c r="P882" s="92"/>
      <c r="Q882" s="92"/>
      <c r="R882" s="92"/>
      <c r="S882" s="92"/>
      <c r="T882" s="92"/>
      <c r="U882" s="92"/>
      <c r="V882" s="92"/>
      <c r="W882" s="92"/>
      <c r="X882" s="92"/>
      <c r="Y882" s="92"/>
      <c r="Z882" s="92"/>
    </row>
    <row r="883" spans="1:26" ht="15.75" customHeight="1" x14ac:dyDescent="0.2">
      <c r="A883" s="92"/>
      <c r="B883" s="92"/>
      <c r="C883" s="92"/>
      <c r="D883" s="92"/>
      <c r="E883" s="92"/>
      <c r="F883" s="92"/>
      <c r="G883" s="92"/>
      <c r="H883" s="92"/>
      <c r="I883" s="92"/>
      <c r="J883" s="92"/>
      <c r="K883" s="92"/>
      <c r="L883" s="92"/>
      <c r="M883" s="92"/>
      <c r="N883" s="92"/>
      <c r="O883" s="92"/>
      <c r="P883" s="92"/>
      <c r="Q883" s="92"/>
      <c r="R883" s="92"/>
      <c r="S883" s="92"/>
      <c r="T883" s="92"/>
      <c r="U883" s="92"/>
      <c r="V883" s="92"/>
      <c r="W883" s="92"/>
      <c r="X883" s="92"/>
      <c r="Y883" s="92"/>
      <c r="Z883" s="92"/>
    </row>
    <row r="884" spans="1:26" ht="15.75" customHeight="1" x14ac:dyDescent="0.2">
      <c r="A884" s="92"/>
      <c r="B884" s="92"/>
      <c r="C884" s="92"/>
      <c r="D884" s="92"/>
      <c r="E884" s="92"/>
      <c r="F884" s="92"/>
      <c r="G884" s="92"/>
      <c r="H884" s="92"/>
      <c r="I884" s="92"/>
      <c r="J884" s="92"/>
      <c r="K884" s="92"/>
      <c r="L884" s="92"/>
      <c r="M884" s="92"/>
      <c r="N884" s="92"/>
      <c r="O884" s="92"/>
      <c r="P884" s="92"/>
      <c r="Q884" s="92"/>
      <c r="R884" s="92"/>
      <c r="S884" s="92"/>
      <c r="T884" s="92"/>
      <c r="U884" s="92"/>
      <c r="V884" s="92"/>
      <c r="W884" s="92"/>
      <c r="X884" s="92"/>
      <c r="Y884" s="92"/>
      <c r="Z884" s="92"/>
    </row>
    <row r="885" spans="1:26" ht="15.75" customHeight="1" x14ac:dyDescent="0.2">
      <c r="A885" s="92"/>
      <c r="B885" s="92"/>
      <c r="C885" s="92"/>
      <c r="D885" s="92"/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92"/>
      <c r="P885" s="92"/>
      <c r="Q885" s="92"/>
      <c r="R885" s="92"/>
      <c r="S885" s="92"/>
      <c r="T885" s="92"/>
      <c r="U885" s="92"/>
      <c r="V885" s="92"/>
      <c r="W885" s="92"/>
      <c r="X885" s="92"/>
      <c r="Y885" s="92"/>
      <c r="Z885" s="92"/>
    </row>
    <row r="886" spans="1:26" ht="15.75" customHeight="1" x14ac:dyDescent="0.2">
      <c r="A886" s="92"/>
      <c r="B886" s="92"/>
      <c r="C886" s="92"/>
      <c r="D886" s="92"/>
      <c r="E886" s="92"/>
      <c r="F886" s="92"/>
      <c r="G886" s="92"/>
      <c r="H886" s="92"/>
      <c r="I886" s="92"/>
      <c r="J886" s="92"/>
      <c r="K886" s="92"/>
      <c r="L886" s="92"/>
      <c r="M886" s="92"/>
      <c r="N886" s="92"/>
      <c r="O886" s="92"/>
      <c r="P886" s="92"/>
      <c r="Q886" s="92"/>
      <c r="R886" s="92"/>
      <c r="S886" s="92"/>
      <c r="T886" s="92"/>
      <c r="U886" s="92"/>
      <c r="V886" s="92"/>
      <c r="W886" s="92"/>
      <c r="X886" s="92"/>
      <c r="Y886" s="92"/>
      <c r="Z886" s="92"/>
    </row>
    <row r="887" spans="1:26" ht="15.75" customHeight="1" x14ac:dyDescent="0.2">
      <c r="A887" s="92"/>
      <c r="B887" s="92"/>
      <c r="C887" s="92"/>
      <c r="D887" s="92"/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Q887" s="92"/>
      <c r="R887" s="92"/>
      <c r="S887" s="92"/>
      <c r="T887" s="92"/>
      <c r="U887" s="92"/>
      <c r="V887" s="92"/>
      <c r="W887" s="92"/>
      <c r="X887" s="92"/>
      <c r="Y887" s="92"/>
      <c r="Z887" s="92"/>
    </row>
    <row r="888" spans="1:26" ht="15.75" customHeight="1" x14ac:dyDescent="0.2">
      <c r="A888" s="92"/>
      <c r="B888" s="92"/>
      <c r="C888" s="92"/>
      <c r="D888" s="92"/>
      <c r="E888" s="92"/>
      <c r="F888" s="92"/>
      <c r="G888" s="92"/>
      <c r="H888" s="92"/>
      <c r="I888" s="92"/>
      <c r="J888" s="92"/>
      <c r="K888" s="92"/>
      <c r="L888" s="92"/>
      <c r="M888" s="92"/>
      <c r="N888" s="92"/>
      <c r="O888" s="92"/>
      <c r="P888" s="92"/>
      <c r="Q888" s="92"/>
      <c r="R888" s="92"/>
      <c r="S888" s="92"/>
      <c r="T888" s="92"/>
      <c r="U888" s="92"/>
      <c r="V888" s="92"/>
      <c r="W888" s="92"/>
      <c r="X888" s="92"/>
      <c r="Y888" s="92"/>
      <c r="Z888" s="92"/>
    </row>
    <row r="889" spans="1:26" ht="15.75" customHeight="1" x14ac:dyDescent="0.2">
      <c r="A889" s="92"/>
      <c r="B889" s="92"/>
      <c r="C889" s="92"/>
      <c r="D889" s="92"/>
      <c r="E889" s="92"/>
      <c r="F889" s="92"/>
      <c r="G889" s="92"/>
      <c r="H889" s="92"/>
      <c r="I889" s="92"/>
      <c r="J889" s="92"/>
      <c r="K889" s="92"/>
      <c r="L889" s="92"/>
      <c r="M889" s="92"/>
      <c r="N889" s="92"/>
      <c r="O889" s="92"/>
      <c r="P889" s="92"/>
      <c r="Q889" s="92"/>
      <c r="R889" s="92"/>
      <c r="S889" s="92"/>
      <c r="T889" s="92"/>
      <c r="U889" s="92"/>
      <c r="V889" s="92"/>
      <c r="W889" s="92"/>
      <c r="X889" s="92"/>
      <c r="Y889" s="92"/>
      <c r="Z889" s="92"/>
    </row>
    <row r="890" spans="1:26" ht="15.75" customHeight="1" x14ac:dyDescent="0.2">
      <c r="A890" s="92"/>
      <c r="B890" s="92"/>
      <c r="C890" s="92"/>
      <c r="D890" s="92"/>
      <c r="E890" s="92"/>
      <c r="F890" s="92"/>
      <c r="G890" s="92"/>
      <c r="H890" s="92"/>
      <c r="I890" s="92"/>
      <c r="J890" s="92"/>
      <c r="K890" s="92"/>
      <c r="L890" s="92"/>
      <c r="M890" s="92"/>
      <c r="N890" s="92"/>
      <c r="O890" s="92"/>
      <c r="P890" s="92"/>
      <c r="Q890" s="92"/>
      <c r="R890" s="92"/>
      <c r="S890" s="92"/>
      <c r="T890" s="92"/>
      <c r="U890" s="92"/>
      <c r="V890" s="92"/>
      <c r="W890" s="92"/>
      <c r="X890" s="92"/>
      <c r="Y890" s="92"/>
      <c r="Z890" s="92"/>
    </row>
    <row r="891" spans="1:26" ht="15.75" customHeight="1" x14ac:dyDescent="0.2">
      <c r="A891" s="92"/>
      <c r="B891" s="92"/>
      <c r="C891" s="92"/>
      <c r="D891" s="92"/>
      <c r="E891" s="92"/>
      <c r="F891" s="92"/>
      <c r="G891" s="92"/>
      <c r="H891" s="92"/>
      <c r="I891" s="92"/>
      <c r="J891" s="92"/>
      <c r="K891" s="92"/>
      <c r="L891" s="92"/>
      <c r="M891" s="92"/>
      <c r="N891" s="92"/>
      <c r="O891" s="92"/>
      <c r="P891" s="92"/>
      <c r="Q891" s="92"/>
      <c r="R891" s="92"/>
      <c r="S891" s="92"/>
      <c r="T891" s="92"/>
      <c r="U891" s="92"/>
      <c r="V891" s="92"/>
      <c r="W891" s="92"/>
      <c r="X891" s="92"/>
      <c r="Y891" s="92"/>
      <c r="Z891" s="92"/>
    </row>
    <row r="892" spans="1:26" ht="15.75" customHeight="1" x14ac:dyDescent="0.2">
      <c r="A892" s="92"/>
      <c r="B892" s="92"/>
      <c r="C892" s="92"/>
      <c r="D892" s="92"/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Q892" s="92"/>
      <c r="R892" s="92"/>
      <c r="S892" s="92"/>
      <c r="T892" s="92"/>
      <c r="U892" s="92"/>
      <c r="V892" s="92"/>
      <c r="W892" s="92"/>
      <c r="X892" s="92"/>
      <c r="Y892" s="92"/>
      <c r="Z892" s="92"/>
    </row>
    <row r="893" spans="1:26" ht="15.75" customHeight="1" x14ac:dyDescent="0.2">
      <c r="A893" s="92"/>
      <c r="B893" s="92"/>
      <c r="C893" s="92"/>
      <c r="D893" s="92"/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Q893" s="92"/>
      <c r="R893" s="92"/>
      <c r="S893" s="92"/>
      <c r="T893" s="92"/>
      <c r="U893" s="92"/>
      <c r="V893" s="92"/>
      <c r="W893" s="92"/>
      <c r="X893" s="92"/>
      <c r="Y893" s="92"/>
      <c r="Z893" s="92"/>
    </row>
    <row r="894" spans="1:26" ht="15.75" customHeight="1" x14ac:dyDescent="0.2">
      <c r="A894" s="92"/>
      <c r="B894" s="92"/>
      <c r="C894" s="92"/>
      <c r="D894" s="92"/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O894" s="92"/>
      <c r="P894" s="92"/>
      <c r="Q894" s="92"/>
      <c r="R894" s="92"/>
      <c r="S894" s="92"/>
      <c r="T894" s="92"/>
      <c r="U894" s="92"/>
      <c r="V894" s="92"/>
      <c r="W894" s="92"/>
      <c r="X894" s="92"/>
      <c r="Y894" s="92"/>
      <c r="Z894" s="92"/>
    </row>
    <row r="895" spans="1:26" ht="15.75" customHeight="1" x14ac:dyDescent="0.2">
      <c r="A895" s="92"/>
      <c r="B895" s="92"/>
      <c r="C895" s="92"/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Q895" s="92"/>
      <c r="R895" s="92"/>
      <c r="S895" s="92"/>
      <c r="T895" s="92"/>
      <c r="U895" s="92"/>
      <c r="V895" s="92"/>
      <c r="W895" s="92"/>
      <c r="X895" s="92"/>
      <c r="Y895" s="92"/>
      <c r="Z895" s="92"/>
    </row>
    <row r="896" spans="1:26" ht="15.75" customHeight="1" x14ac:dyDescent="0.2">
      <c r="A896" s="92"/>
      <c r="B896" s="92"/>
      <c r="C896" s="92"/>
      <c r="D896" s="92"/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O896" s="92"/>
      <c r="P896" s="92"/>
      <c r="Q896" s="92"/>
      <c r="R896" s="92"/>
      <c r="S896" s="92"/>
      <c r="T896" s="92"/>
      <c r="U896" s="92"/>
      <c r="V896" s="92"/>
      <c r="W896" s="92"/>
      <c r="X896" s="92"/>
      <c r="Y896" s="92"/>
      <c r="Z896" s="92"/>
    </row>
    <row r="897" spans="1:26" ht="15.75" customHeight="1" x14ac:dyDescent="0.2">
      <c r="A897" s="92"/>
      <c r="B897" s="92"/>
      <c r="C897" s="92"/>
      <c r="D897" s="92"/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O897" s="92"/>
      <c r="P897" s="92"/>
      <c r="Q897" s="92"/>
      <c r="R897" s="92"/>
      <c r="S897" s="92"/>
      <c r="T897" s="92"/>
      <c r="U897" s="92"/>
      <c r="V897" s="92"/>
      <c r="W897" s="92"/>
      <c r="X897" s="92"/>
      <c r="Y897" s="92"/>
      <c r="Z897" s="92"/>
    </row>
    <row r="898" spans="1:26" ht="15.75" customHeight="1" x14ac:dyDescent="0.2">
      <c r="A898" s="92"/>
      <c r="B898" s="92"/>
      <c r="C898" s="92"/>
      <c r="D898" s="92"/>
      <c r="E898" s="92"/>
      <c r="F898" s="92"/>
      <c r="G898" s="92"/>
      <c r="H898" s="92"/>
      <c r="I898" s="92"/>
      <c r="J898" s="92"/>
      <c r="K898" s="92"/>
      <c r="L898" s="92"/>
      <c r="M898" s="92"/>
      <c r="N898" s="92"/>
      <c r="O898" s="92"/>
      <c r="P898" s="92"/>
      <c r="Q898" s="92"/>
      <c r="R898" s="92"/>
      <c r="S898" s="92"/>
      <c r="T898" s="92"/>
      <c r="U898" s="92"/>
      <c r="V898" s="92"/>
      <c r="W898" s="92"/>
      <c r="X898" s="92"/>
      <c r="Y898" s="92"/>
      <c r="Z898" s="92"/>
    </row>
    <row r="899" spans="1:26" ht="15.75" customHeight="1" x14ac:dyDescent="0.2">
      <c r="A899" s="92"/>
      <c r="B899" s="92"/>
      <c r="C899" s="92"/>
      <c r="D899" s="92"/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O899" s="92"/>
      <c r="P899" s="92"/>
      <c r="Q899" s="92"/>
      <c r="R899" s="92"/>
      <c r="S899" s="92"/>
      <c r="T899" s="92"/>
      <c r="U899" s="92"/>
      <c r="V899" s="92"/>
      <c r="W899" s="92"/>
      <c r="X899" s="92"/>
      <c r="Y899" s="92"/>
      <c r="Z899" s="92"/>
    </row>
    <row r="900" spans="1:26" ht="15.75" customHeight="1" x14ac:dyDescent="0.2">
      <c r="A900" s="92"/>
      <c r="B900" s="92"/>
      <c r="C900" s="92"/>
      <c r="D900" s="92"/>
      <c r="E900" s="92"/>
      <c r="F900" s="92"/>
      <c r="G900" s="92"/>
      <c r="H900" s="92"/>
      <c r="I900" s="92"/>
      <c r="J900" s="92"/>
      <c r="K900" s="92"/>
      <c r="L900" s="92"/>
      <c r="M900" s="92"/>
      <c r="N900" s="92"/>
      <c r="O900" s="92"/>
      <c r="P900" s="92"/>
      <c r="Q900" s="92"/>
      <c r="R900" s="92"/>
      <c r="S900" s="92"/>
      <c r="T900" s="92"/>
      <c r="U900" s="92"/>
      <c r="V900" s="92"/>
      <c r="W900" s="92"/>
      <c r="X900" s="92"/>
      <c r="Y900" s="92"/>
      <c r="Z900" s="92"/>
    </row>
    <row r="901" spans="1:26" ht="15.75" customHeight="1" x14ac:dyDescent="0.2">
      <c r="A901" s="92"/>
      <c r="B901" s="92"/>
      <c r="C901" s="92"/>
      <c r="D901" s="92"/>
      <c r="E901" s="92"/>
      <c r="F901" s="92"/>
      <c r="G901" s="92"/>
      <c r="H901" s="92"/>
      <c r="I901" s="92"/>
      <c r="J901" s="92"/>
      <c r="K901" s="92"/>
      <c r="L901" s="92"/>
      <c r="M901" s="92"/>
      <c r="N901" s="92"/>
      <c r="O901" s="92"/>
      <c r="P901" s="92"/>
      <c r="Q901" s="92"/>
      <c r="R901" s="92"/>
      <c r="S901" s="92"/>
      <c r="T901" s="92"/>
      <c r="U901" s="92"/>
      <c r="V901" s="92"/>
      <c r="W901" s="92"/>
      <c r="X901" s="92"/>
      <c r="Y901" s="92"/>
      <c r="Z901" s="92"/>
    </row>
    <row r="902" spans="1:26" ht="15.75" customHeight="1" x14ac:dyDescent="0.2">
      <c r="A902" s="92"/>
      <c r="B902" s="92"/>
      <c r="C902" s="92"/>
      <c r="D902" s="92"/>
      <c r="E902" s="92"/>
      <c r="F902" s="92"/>
      <c r="G902" s="92"/>
      <c r="H902" s="92"/>
      <c r="I902" s="92"/>
      <c r="J902" s="92"/>
      <c r="K902" s="92"/>
      <c r="L902" s="92"/>
      <c r="M902" s="92"/>
      <c r="N902" s="92"/>
      <c r="O902" s="92"/>
      <c r="P902" s="92"/>
      <c r="Q902" s="92"/>
      <c r="R902" s="92"/>
      <c r="S902" s="92"/>
      <c r="T902" s="92"/>
      <c r="U902" s="92"/>
      <c r="V902" s="92"/>
      <c r="W902" s="92"/>
      <c r="X902" s="92"/>
      <c r="Y902" s="92"/>
      <c r="Z902" s="92"/>
    </row>
    <row r="903" spans="1:26" ht="15.75" customHeight="1" x14ac:dyDescent="0.2">
      <c r="A903" s="92"/>
      <c r="B903" s="92"/>
      <c r="C903" s="92"/>
      <c r="D903" s="92"/>
      <c r="E903" s="92"/>
      <c r="F903" s="92"/>
      <c r="G903" s="92"/>
      <c r="H903" s="92"/>
      <c r="I903" s="92"/>
      <c r="J903" s="92"/>
      <c r="K903" s="92"/>
      <c r="L903" s="92"/>
      <c r="M903" s="92"/>
      <c r="N903" s="92"/>
      <c r="O903" s="92"/>
      <c r="P903" s="92"/>
      <c r="Q903" s="92"/>
      <c r="R903" s="92"/>
      <c r="S903" s="92"/>
      <c r="T903" s="92"/>
      <c r="U903" s="92"/>
      <c r="V903" s="92"/>
      <c r="W903" s="92"/>
      <c r="X903" s="92"/>
      <c r="Y903" s="92"/>
      <c r="Z903" s="92"/>
    </row>
    <row r="904" spans="1:26" ht="15.75" customHeight="1" x14ac:dyDescent="0.2">
      <c r="A904" s="92"/>
      <c r="B904" s="92"/>
      <c r="C904" s="92"/>
      <c r="D904" s="92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92"/>
      <c r="P904" s="92"/>
      <c r="Q904" s="92"/>
      <c r="R904" s="92"/>
      <c r="S904" s="92"/>
      <c r="T904" s="92"/>
      <c r="U904" s="92"/>
      <c r="V904" s="92"/>
      <c r="W904" s="92"/>
      <c r="X904" s="92"/>
      <c r="Y904" s="92"/>
      <c r="Z904" s="92"/>
    </row>
    <row r="905" spans="1:26" ht="15.75" customHeight="1" x14ac:dyDescent="0.2">
      <c r="A905" s="92"/>
      <c r="B905" s="92"/>
      <c r="C905" s="92"/>
      <c r="D905" s="92"/>
      <c r="E905" s="92"/>
      <c r="F905" s="92"/>
      <c r="G905" s="92"/>
      <c r="H905" s="92"/>
      <c r="I905" s="92"/>
      <c r="J905" s="92"/>
      <c r="K905" s="92"/>
      <c r="L905" s="92"/>
      <c r="M905" s="92"/>
      <c r="N905" s="92"/>
      <c r="O905" s="92"/>
      <c r="P905" s="92"/>
      <c r="Q905" s="92"/>
      <c r="R905" s="92"/>
      <c r="S905" s="92"/>
      <c r="T905" s="92"/>
      <c r="U905" s="92"/>
      <c r="V905" s="92"/>
      <c r="W905" s="92"/>
      <c r="X905" s="92"/>
      <c r="Y905" s="92"/>
      <c r="Z905" s="92"/>
    </row>
    <row r="906" spans="1:26" ht="15.75" customHeight="1" x14ac:dyDescent="0.2">
      <c r="A906" s="92"/>
      <c r="B906" s="92"/>
      <c r="C906" s="92"/>
      <c r="D906" s="92"/>
      <c r="E906" s="92"/>
      <c r="F906" s="92"/>
      <c r="G906" s="92"/>
      <c r="H906" s="92"/>
      <c r="I906" s="92"/>
      <c r="J906" s="92"/>
      <c r="K906" s="92"/>
      <c r="L906" s="92"/>
      <c r="M906" s="92"/>
      <c r="N906" s="92"/>
      <c r="O906" s="92"/>
      <c r="P906" s="92"/>
      <c r="Q906" s="92"/>
      <c r="R906" s="92"/>
      <c r="S906" s="92"/>
      <c r="T906" s="92"/>
      <c r="U906" s="92"/>
      <c r="V906" s="92"/>
      <c r="W906" s="92"/>
      <c r="X906" s="92"/>
      <c r="Y906" s="92"/>
      <c r="Z906" s="92"/>
    </row>
    <row r="907" spans="1:26" ht="15.75" customHeight="1" x14ac:dyDescent="0.2">
      <c r="A907" s="92"/>
      <c r="B907" s="92"/>
      <c r="C907" s="92"/>
      <c r="D907" s="92"/>
      <c r="E907" s="92"/>
      <c r="F907" s="92"/>
      <c r="G907" s="92"/>
      <c r="H907" s="92"/>
      <c r="I907" s="92"/>
      <c r="J907" s="92"/>
      <c r="K907" s="92"/>
      <c r="L907" s="92"/>
      <c r="M907" s="92"/>
      <c r="N907" s="92"/>
      <c r="O907" s="92"/>
      <c r="P907" s="92"/>
      <c r="Q907" s="92"/>
      <c r="R907" s="92"/>
      <c r="S907" s="92"/>
      <c r="T907" s="92"/>
      <c r="U907" s="92"/>
      <c r="V907" s="92"/>
      <c r="W907" s="92"/>
      <c r="X907" s="92"/>
      <c r="Y907" s="92"/>
      <c r="Z907" s="92"/>
    </row>
    <row r="908" spans="1:26" ht="15.75" customHeight="1" x14ac:dyDescent="0.2">
      <c r="A908" s="92"/>
      <c r="B908" s="92"/>
      <c r="C908" s="92"/>
      <c r="D908" s="92"/>
      <c r="E908" s="92"/>
      <c r="F908" s="92"/>
      <c r="G908" s="92"/>
      <c r="H908" s="92"/>
      <c r="I908" s="92"/>
      <c r="J908" s="92"/>
      <c r="K908" s="92"/>
      <c r="L908" s="92"/>
      <c r="M908" s="92"/>
      <c r="N908" s="92"/>
      <c r="O908" s="92"/>
      <c r="P908" s="92"/>
      <c r="Q908" s="92"/>
      <c r="R908" s="92"/>
      <c r="S908" s="92"/>
      <c r="T908" s="92"/>
      <c r="U908" s="92"/>
      <c r="V908" s="92"/>
      <c r="W908" s="92"/>
      <c r="X908" s="92"/>
      <c r="Y908" s="92"/>
      <c r="Z908" s="92"/>
    </row>
    <row r="909" spans="1:26" ht="15.75" customHeight="1" x14ac:dyDescent="0.2">
      <c r="A909" s="92"/>
      <c r="B909" s="92"/>
      <c r="C909" s="92"/>
      <c r="D909" s="92"/>
      <c r="E909" s="92"/>
      <c r="F909" s="92"/>
      <c r="G909" s="92"/>
      <c r="H909" s="92"/>
      <c r="I909" s="92"/>
      <c r="J909" s="92"/>
      <c r="K909" s="92"/>
      <c r="L909" s="92"/>
      <c r="M909" s="92"/>
      <c r="N909" s="92"/>
      <c r="O909" s="92"/>
      <c r="P909" s="92"/>
      <c r="Q909" s="92"/>
      <c r="R909" s="92"/>
      <c r="S909" s="92"/>
      <c r="T909" s="92"/>
      <c r="U909" s="92"/>
      <c r="V909" s="92"/>
      <c r="W909" s="92"/>
      <c r="X909" s="92"/>
      <c r="Y909" s="92"/>
      <c r="Z909" s="92"/>
    </row>
    <row r="910" spans="1:26" ht="15.75" customHeight="1" x14ac:dyDescent="0.2">
      <c r="A910" s="92"/>
      <c r="B910" s="92"/>
      <c r="C910" s="92"/>
      <c r="D910" s="92"/>
      <c r="E910" s="92"/>
      <c r="F910" s="92"/>
      <c r="G910" s="92"/>
      <c r="H910" s="92"/>
      <c r="I910" s="92"/>
      <c r="J910" s="92"/>
      <c r="K910" s="92"/>
      <c r="L910" s="92"/>
      <c r="M910" s="92"/>
      <c r="N910" s="92"/>
      <c r="O910" s="92"/>
      <c r="P910" s="92"/>
      <c r="Q910" s="92"/>
      <c r="R910" s="92"/>
      <c r="S910" s="92"/>
      <c r="T910" s="92"/>
      <c r="U910" s="92"/>
      <c r="V910" s="92"/>
      <c r="W910" s="92"/>
      <c r="X910" s="92"/>
      <c r="Y910" s="92"/>
      <c r="Z910" s="92"/>
    </row>
    <row r="911" spans="1:26" ht="15.75" customHeight="1" x14ac:dyDescent="0.2">
      <c r="A911" s="92"/>
      <c r="B911" s="92"/>
      <c r="C911" s="92"/>
      <c r="D911" s="92"/>
      <c r="E911" s="92"/>
      <c r="F911" s="92"/>
      <c r="G911" s="92"/>
      <c r="H911" s="92"/>
      <c r="I911" s="92"/>
      <c r="J911" s="92"/>
      <c r="K911" s="92"/>
      <c r="L911" s="92"/>
      <c r="M911" s="92"/>
      <c r="N911" s="92"/>
      <c r="O911" s="92"/>
      <c r="P911" s="92"/>
      <c r="Q911" s="92"/>
      <c r="R911" s="92"/>
      <c r="S911" s="92"/>
      <c r="T911" s="92"/>
      <c r="U911" s="92"/>
      <c r="V911" s="92"/>
      <c r="W911" s="92"/>
      <c r="X911" s="92"/>
      <c r="Y911" s="92"/>
      <c r="Z911" s="92"/>
    </row>
    <row r="912" spans="1:26" ht="15.75" customHeight="1" x14ac:dyDescent="0.2">
      <c r="A912" s="92"/>
      <c r="B912" s="92"/>
      <c r="C912" s="92"/>
      <c r="D912" s="92"/>
      <c r="E912" s="92"/>
      <c r="F912" s="92"/>
      <c r="G912" s="92"/>
      <c r="H912" s="92"/>
      <c r="I912" s="92"/>
      <c r="J912" s="92"/>
      <c r="K912" s="92"/>
      <c r="L912" s="92"/>
      <c r="M912" s="92"/>
      <c r="N912" s="92"/>
      <c r="O912" s="92"/>
      <c r="P912" s="92"/>
      <c r="Q912" s="92"/>
      <c r="R912" s="92"/>
      <c r="S912" s="92"/>
      <c r="T912" s="92"/>
      <c r="U912" s="92"/>
      <c r="V912" s="92"/>
      <c r="W912" s="92"/>
      <c r="X912" s="92"/>
      <c r="Y912" s="92"/>
      <c r="Z912" s="92"/>
    </row>
    <row r="913" spans="1:26" ht="15.75" customHeight="1" x14ac:dyDescent="0.2">
      <c r="A913" s="92"/>
      <c r="B913" s="92"/>
      <c r="C913" s="92"/>
      <c r="D913" s="92"/>
      <c r="E913" s="92"/>
      <c r="F913" s="92"/>
      <c r="G913" s="92"/>
      <c r="H913" s="92"/>
      <c r="I913" s="92"/>
      <c r="J913" s="92"/>
      <c r="K913" s="92"/>
      <c r="L913" s="92"/>
      <c r="M913" s="92"/>
      <c r="N913" s="92"/>
      <c r="O913" s="92"/>
      <c r="P913" s="92"/>
      <c r="Q913" s="92"/>
      <c r="R913" s="92"/>
      <c r="S913" s="92"/>
      <c r="T913" s="92"/>
      <c r="U913" s="92"/>
      <c r="V913" s="92"/>
      <c r="W913" s="92"/>
      <c r="X913" s="92"/>
      <c r="Y913" s="92"/>
      <c r="Z913" s="92"/>
    </row>
    <row r="914" spans="1:26" ht="15.75" customHeight="1" x14ac:dyDescent="0.2">
      <c r="A914" s="92"/>
      <c r="B914" s="92"/>
      <c r="C914" s="92"/>
      <c r="D914" s="92"/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92"/>
      <c r="P914" s="92"/>
      <c r="Q914" s="92"/>
      <c r="R914" s="92"/>
      <c r="S914" s="92"/>
      <c r="T914" s="92"/>
      <c r="U914" s="92"/>
      <c r="V914" s="92"/>
      <c r="W914" s="92"/>
      <c r="X914" s="92"/>
      <c r="Y914" s="92"/>
      <c r="Z914" s="92"/>
    </row>
    <row r="915" spans="1:26" ht="15.75" customHeight="1" x14ac:dyDescent="0.2">
      <c r="A915" s="92"/>
      <c r="B915" s="92"/>
      <c r="C915" s="92"/>
      <c r="D915" s="92"/>
      <c r="E915" s="92"/>
      <c r="F915" s="92"/>
      <c r="G915" s="92"/>
      <c r="H915" s="92"/>
      <c r="I915" s="92"/>
      <c r="J915" s="92"/>
      <c r="K915" s="92"/>
      <c r="L915" s="92"/>
      <c r="M915" s="92"/>
      <c r="N915" s="92"/>
      <c r="O915" s="92"/>
      <c r="P915" s="92"/>
      <c r="Q915" s="92"/>
      <c r="R915" s="92"/>
      <c r="S915" s="92"/>
      <c r="T915" s="92"/>
      <c r="U915" s="92"/>
      <c r="V915" s="92"/>
      <c r="W915" s="92"/>
      <c r="X915" s="92"/>
      <c r="Y915" s="92"/>
      <c r="Z915" s="92"/>
    </row>
    <row r="916" spans="1:26" ht="15.75" customHeight="1" x14ac:dyDescent="0.2">
      <c r="A916" s="92"/>
      <c r="B916" s="92"/>
      <c r="C916" s="92"/>
      <c r="D916" s="92"/>
      <c r="E916" s="92"/>
      <c r="F916" s="92"/>
      <c r="G916" s="92"/>
      <c r="H916" s="92"/>
      <c r="I916" s="92"/>
      <c r="J916" s="92"/>
      <c r="K916" s="92"/>
      <c r="L916" s="92"/>
      <c r="M916" s="92"/>
      <c r="N916" s="92"/>
      <c r="O916" s="92"/>
      <c r="P916" s="92"/>
      <c r="Q916" s="92"/>
      <c r="R916" s="92"/>
      <c r="S916" s="92"/>
      <c r="T916" s="92"/>
      <c r="U916" s="92"/>
      <c r="V916" s="92"/>
      <c r="W916" s="92"/>
      <c r="X916" s="92"/>
      <c r="Y916" s="92"/>
      <c r="Z916" s="92"/>
    </row>
    <row r="917" spans="1:26" ht="15.75" customHeight="1" x14ac:dyDescent="0.2">
      <c r="A917" s="92"/>
      <c r="B917" s="92"/>
      <c r="C917" s="92"/>
      <c r="D917" s="92"/>
      <c r="E917" s="92"/>
      <c r="F917" s="92"/>
      <c r="G917" s="92"/>
      <c r="H917" s="92"/>
      <c r="I917" s="92"/>
      <c r="J917" s="92"/>
      <c r="K917" s="92"/>
      <c r="L917" s="92"/>
      <c r="M917" s="92"/>
      <c r="N917" s="92"/>
      <c r="O917" s="92"/>
      <c r="P917" s="92"/>
      <c r="Q917" s="92"/>
      <c r="R917" s="92"/>
      <c r="S917" s="92"/>
      <c r="T917" s="92"/>
      <c r="U917" s="92"/>
      <c r="V917" s="92"/>
      <c r="W917" s="92"/>
      <c r="X917" s="92"/>
      <c r="Y917" s="92"/>
      <c r="Z917" s="92"/>
    </row>
    <row r="918" spans="1:26" ht="15.75" customHeight="1" x14ac:dyDescent="0.2">
      <c r="A918" s="92"/>
      <c r="B918" s="92"/>
      <c r="C918" s="92"/>
      <c r="D918" s="92"/>
      <c r="E918" s="92"/>
      <c r="F918" s="92"/>
      <c r="G918" s="92"/>
      <c r="H918" s="92"/>
      <c r="I918" s="92"/>
      <c r="J918" s="92"/>
      <c r="K918" s="92"/>
      <c r="L918" s="92"/>
      <c r="M918" s="92"/>
      <c r="N918" s="92"/>
      <c r="O918" s="92"/>
      <c r="P918" s="92"/>
      <c r="Q918" s="92"/>
      <c r="R918" s="92"/>
      <c r="S918" s="92"/>
      <c r="T918" s="92"/>
      <c r="U918" s="92"/>
      <c r="V918" s="92"/>
      <c r="W918" s="92"/>
      <c r="X918" s="92"/>
      <c r="Y918" s="92"/>
      <c r="Z918" s="92"/>
    </row>
    <row r="919" spans="1:26" ht="15.75" customHeight="1" x14ac:dyDescent="0.2">
      <c r="A919" s="92"/>
      <c r="B919" s="92"/>
      <c r="C919" s="92"/>
      <c r="D919" s="92"/>
      <c r="E919" s="92"/>
      <c r="F919" s="92"/>
      <c r="G919" s="92"/>
      <c r="H919" s="92"/>
      <c r="I919" s="92"/>
      <c r="J919" s="92"/>
      <c r="K919" s="92"/>
      <c r="L919" s="92"/>
      <c r="M919" s="92"/>
      <c r="N919" s="92"/>
      <c r="O919" s="92"/>
      <c r="P919" s="92"/>
      <c r="Q919" s="92"/>
      <c r="R919" s="92"/>
      <c r="S919" s="92"/>
      <c r="T919" s="92"/>
      <c r="U919" s="92"/>
      <c r="V919" s="92"/>
      <c r="W919" s="92"/>
      <c r="X919" s="92"/>
      <c r="Y919" s="92"/>
      <c r="Z919" s="92"/>
    </row>
    <row r="920" spans="1:26" ht="15.75" customHeight="1" x14ac:dyDescent="0.2">
      <c r="A920" s="92"/>
      <c r="B920" s="92"/>
      <c r="C920" s="92"/>
      <c r="D920" s="92"/>
      <c r="E920" s="92"/>
      <c r="F920" s="92"/>
      <c r="G920" s="92"/>
      <c r="H920" s="92"/>
      <c r="I920" s="92"/>
      <c r="J920" s="92"/>
      <c r="K920" s="92"/>
      <c r="L920" s="92"/>
      <c r="M920" s="92"/>
      <c r="N920" s="92"/>
      <c r="O920" s="92"/>
      <c r="P920" s="92"/>
      <c r="Q920" s="92"/>
      <c r="R920" s="92"/>
      <c r="S920" s="92"/>
      <c r="T920" s="92"/>
      <c r="U920" s="92"/>
      <c r="V920" s="92"/>
      <c r="W920" s="92"/>
      <c r="X920" s="92"/>
      <c r="Y920" s="92"/>
      <c r="Z920" s="92"/>
    </row>
    <row r="921" spans="1:26" ht="15.75" customHeight="1" x14ac:dyDescent="0.2">
      <c r="A921" s="92"/>
      <c r="B921" s="92"/>
      <c r="C921" s="92"/>
      <c r="D921" s="92"/>
      <c r="E921" s="92"/>
      <c r="F921" s="92"/>
      <c r="G921" s="92"/>
      <c r="H921" s="92"/>
      <c r="I921" s="92"/>
      <c r="J921" s="92"/>
      <c r="K921" s="92"/>
      <c r="L921" s="92"/>
      <c r="M921" s="92"/>
      <c r="N921" s="92"/>
      <c r="O921" s="92"/>
      <c r="P921" s="92"/>
      <c r="Q921" s="92"/>
      <c r="R921" s="92"/>
      <c r="S921" s="92"/>
      <c r="T921" s="92"/>
      <c r="U921" s="92"/>
      <c r="V921" s="92"/>
      <c r="W921" s="92"/>
      <c r="X921" s="92"/>
      <c r="Y921" s="92"/>
      <c r="Z921" s="92"/>
    </row>
    <row r="922" spans="1:26" ht="15.75" customHeight="1" x14ac:dyDescent="0.2">
      <c r="A922" s="92"/>
      <c r="B922" s="92"/>
      <c r="C922" s="92"/>
      <c r="D922" s="92"/>
      <c r="E922" s="92"/>
      <c r="F922" s="92"/>
      <c r="G922" s="92"/>
      <c r="H922" s="92"/>
      <c r="I922" s="92"/>
      <c r="J922" s="92"/>
      <c r="K922" s="92"/>
      <c r="L922" s="92"/>
      <c r="M922" s="92"/>
      <c r="N922" s="92"/>
      <c r="O922" s="92"/>
      <c r="P922" s="92"/>
      <c r="Q922" s="92"/>
      <c r="R922" s="92"/>
      <c r="S922" s="92"/>
      <c r="T922" s="92"/>
      <c r="U922" s="92"/>
      <c r="V922" s="92"/>
      <c r="W922" s="92"/>
      <c r="X922" s="92"/>
      <c r="Y922" s="92"/>
      <c r="Z922" s="92"/>
    </row>
    <row r="923" spans="1:26" ht="15.75" customHeight="1" x14ac:dyDescent="0.2">
      <c r="A923" s="92"/>
      <c r="B923" s="92"/>
      <c r="C923" s="92"/>
      <c r="D923" s="92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92"/>
      <c r="P923" s="92"/>
      <c r="Q923" s="92"/>
      <c r="R923" s="92"/>
      <c r="S923" s="92"/>
      <c r="T923" s="92"/>
      <c r="U923" s="92"/>
      <c r="V923" s="92"/>
      <c r="W923" s="92"/>
      <c r="X923" s="92"/>
      <c r="Y923" s="92"/>
      <c r="Z923" s="92"/>
    </row>
    <row r="924" spans="1:26" ht="15.75" customHeight="1" x14ac:dyDescent="0.2">
      <c r="A924" s="92"/>
      <c r="B924" s="92"/>
      <c r="C924" s="92"/>
      <c r="D924" s="92"/>
      <c r="E924" s="92"/>
      <c r="F924" s="92"/>
      <c r="G924" s="92"/>
      <c r="H924" s="92"/>
      <c r="I924" s="92"/>
      <c r="J924" s="92"/>
      <c r="K924" s="92"/>
      <c r="L924" s="92"/>
      <c r="M924" s="92"/>
      <c r="N924" s="92"/>
      <c r="O924" s="92"/>
      <c r="P924" s="92"/>
      <c r="Q924" s="92"/>
      <c r="R924" s="92"/>
      <c r="S924" s="92"/>
      <c r="T924" s="92"/>
      <c r="U924" s="92"/>
      <c r="V924" s="92"/>
      <c r="W924" s="92"/>
      <c r="X924" s="92"/>
      <c r="Y924" s="92"/>
      <c r="Z924" s="92"/>
    </row>
    <row r="925" spans="1:26" ht="15.75" customHeight="1" x14ac:dyDescent="0.2">
      <c r="A925" s="92"/>
      <c r="B925" s="92"/>
      <c r="C925" s="92"/>
      <c r="D925" s="92"/>
      <c r="E925" s="92"/>
      <c r="F925" s="92"/>
      <c r="G925" s="92"/>
      <c r="H925" s="92"/>
      <c r="I925" s="92"/>
      <c r="J925" s="92"/>
      <c r="K925" s="92"/>
      <c r="L925" s="92"/>
      <c r="M925" s="92"/>
      <c r="N925" s="92"/>
      <c r="O925" s="92"/>
      <c r="P925" s="92"/>
      <c r="Q925" s="92"/>
      <c r="R925" s="92"/>
      <c r="S925" s="92"/>
      <c r="T925" s="92"/>
      <c r="U925" s="92"/>
      <c r="V925" s="92"/>
      <c r="W925" s="92"/>
      <c r="X925" s="92"/>
      <c r="Y925" s="92"/>
      <c r="Z925" s="92"/>
    </row>
    <row r="926" spans="1:26" ht="15.75" customHeight="1" x14ac:dyDescent="0.2">
      <c r="A926" s="92"/>
      <c r="B926" s="92"/>
      <c r="C926" s="92"/>
      <c r="D926" s="92"/>
      <c r="E926" s="92"/>
      <c r="F926" s="92"/>
      <c r="G926" s="92"/>
      <c r="H926" s="92"/>
      <c r="I926" s="92"/>
      <c r="J926" s="92"/>
      <c r="K926" s="92"/>
      <c r="L926" s="92"/>
      <c r="M926" s="92"/>
      <c r="N926" s="92"/>
      <c r="O926" s="92"/>
      <c r="P926" s="92"/>
      <c r="Q926" s="92"/>
      <c r="R926" s="92"/>
      <c r="S926" s="92"/>
      <c r="T926" s="92"/>
      <c r="U926" s="92"/>
      <c r="V926" s="92"/>
      <c r="W926" s="92"/>
      <c r="X926" s="92"/>
      <c r="Y926" s="92"/>
      <c r="Z926" s="92"/>
    </row>
    <row r="927" spans="1:26" ht="15.75" customHeight="1" x14ac:dyDescent="0.2">
      <c r="A927" s="92"/>
      <c r="B927" s="92"/>
      <c r="C927" s="92"/>
      <c r="D927" s="92"/>
      <c r="E927" s="92"/>
      <c r="F927" s="92"/>
      <c r="G927" s="92"/>
      <c r="H927" s="92"/>
      <c r="I927" s="92"/>
      <c r="J927" s="92"/>
      <c r="K927" s="92"/>
      <c r="L927" s="92"/>
      <c r="M927" s="92"/>
      <c r="N927" s="92"/>
      <c r="O927" s="92"/>
      <c r="P927" s="92"/>
      <c r="Q927" s="92"/>
      <c r="R927" s="92"/>
      <c r="S927" s="92"/>
      <c r="T927" s="92"/>
      <c r="U927" s="92"/>
      <c r="V927" s="92"/>
      <c r="W927" s="92"/>
      <c r="X927" s="92"/>
      <c r="Y927" s="92"/>
      <c r="Z927" s="92"/>
    </row>
    <row r="928" spans="1:26" ht="15.75" customHeight="1" x14ac:dyDescent="0.2">
      <c r="A928" s="92"/>
      <c r="B928" s="92"/>
      <c r="C928" s="92"/>
      <c r="D928" s="92"/>
      <c r="E928" s="92"/>
      <c r="F928" s="92"/>
      <c r="G928" s="92"/>
      <c r="H928" s="92"/>
      <c r="I928" s="92"/>
      <c r="J928" s="92"/>
      <c r="K928" s="92"/>
      <c r="L928" s="92"/>
      <c r="M928" s="92"/>
      <c r="N928" s="92"/>
      <c r="O928" s="92"/>
      <c r="P928" s="92"/>
      <c r="Q928" s="92"/>
      <c r="R928" s="92"/>
      <c r="S928" s="92"/>
      <c r="T928" s="92"/>
      <c r="U928" s="92"/>
      <c r="V928" s="92"/>
      <c r="W928" s="92"/>
      <c r="X928" s="92"/>
      <c r="Y928" s="92"/>
      <c r="Z928" s="92"/>
    </row>
    <row r="929" spans="1:26" ht="15.75" customHeight="1" x14ac:dyDescent="0.2">
      <c r="A929" s="92"/>
      <c r="B929" s="92"/>
      <c r="C929" s="92"/>
      <c r="D929" s="92"/>
      <c r="E929" s="92"/>
      <c r="F929" s="92"/>
      <c r="G929" s="92"/>
      <c r="H929" s="92"/>
      <c r="I929" s="92"/>
      <c r="J929" s="92"/>
      <c r="K929" s="92"/>
      <c r="L929" s="92"/>
      <c r="M929" s="92"/>
      <c r="N929" s="92"/>
      <c r="O929" s="92"/>
      <c r="P929" s="92"/>
      <c r="Q929" s="92"/>
      <c r="R929" s="92"/>
      <c r="S929" s="92"/>
      <c r="T929" s="92"/>
      <c r="U929" s="92"/>
      <c r="V929" s="92"/>
      <c r="W929" s="92"/>
      <c r="X929" s="92"/>
      <c r="Y929" s="92"/>
      <c r="Z929" s="92"/>
    </row>
    <row r="930" spans="1:26" ht="15.75" customHeight="1" x14ac:dyDescent="0.2">
      <c r="A930" s="92"/>
      <c r="B930" s="92"/>
      <c r="C930" s="92"/>
      <c r="D930" s="92"/>
      <c r="E930" s="92"/>
      <c r="F930" s="92"/>
      <c r="G930" s="92"/>
      <c r="H930" s="92"/>
      <c r="I930" s="92"/>
      <c r="J930" s="92"/>
      <c r="K930" s="92"/>
      <c r="L930" s="92"/>
      <c r="M930" s="92"/>
      <c r="N930" s="92"/>
      <c r="O930" s="92"/>
      <c r="P930" s="92"/>
      <c r="Q930" s="92"/>
      <c r="R930" s="92"/>
      <c r="S930" s="92"/>
      <c r="T930" s="92"/>
      <c r="U930" s="92"/>
      <c r="V930" s="92"/>
      <c r="W930" s="92"/>
      <c r="X930" s="92"/>
      <c r="Y930" s="92"/>
      <c r="Z930" s="92"/>
    </row>
    <row r="931" spans="1:26" ht="15.75" customHeight="1" x14ac:dyDescent="0.2">
      <c r="A931" s="92"/>
      <c r="B931" s="92"/>
      <c r="C931" s="92"/>
      <c r="D931" s="92"/>
      <c r="E931" s="92"/>
      <c r="F931" s="92"/>
      <c r="G931" s="92"/>
      <c r="H931" s="92"/>
      <c r="I931" s="92"/>
      <c r="J931" s="92"/>
      <c r="K931" s="92"/>
      <c r="L931" s="92"/>
      <c r="M931" s="92"/>
      <c r="N931" s="92"/>
      <c r="O931" s="92"/>
      <c r="P931" s="92"/>
      <c r="Q931" s="92"/>
      <c r="R931" s="92"/>
      <c r="S931" s="92"/>
      <c r="T931" s="92"/>
      <c r="U931" s="92"/>
      <c r="V931" s="92"/>
      <c r="W931" s="92"/>
      <c r="X931" s="92"/>
      <c r="Y931" s="92"/>
      <c r="Z931" s="92"/>
    </row>
    <row r="932" spans="1:26" ht="15.75" customHeight="1" x14ac:dyDescent="0.2">
      <c r="A932" s="92"/>
      <c r="B932" s="92"/>
      <c r="C932" s="92"/>
      <c r="D932" s="92"/>
      <c r="E932" s="92"/>
      <c r="F932" s="92"/>
      <c r="G932" s="92"/>
      <c r="H932" s="92"/>
      <c r="I932" s="92"/>
      <c r="J932" s="92"/>
      <c r="K932" s="92"/>
      <c r="L932" s="92"/>
      <c r="M932" s="92"/>
      <c r="N932" s="92"/>
      <c r="O932" s="92"/>
      <c r="P932" s="92"/>
      <c r="Q932" s="92"/>
      <c r="R932" s="92"/>
      <c r="S932" s="92"/>
      <c r="T932" s="92"/>
      <c r="U932" s="92"/>
      <c r="V932" s="92"/>
      <c r="W932" s="92"/>
      <c r="X932" s="92"/>
      <c r="Y932" s="92"/>
      <c r="Z932" s="92"/>
    </row>
    <row r="933" spans="1:26" ht="15.75" customHeight="1" x14ac:dyDescent="0.2">
      <c r="A933" s="92"/>
      <c r="B933" s="92"/>
      <c r="C933" s="92"/>
      <c r="D933" s="92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92"/>
      <c r="P933" s="92"/>
      <c r="Q933" s="92"/>
      <c r="R933" s="92"/>
      <c r="S933" s="92"/>
      <c r="T933" s="92"/>
      <c r="U933" s="92"/>
      <c r="V933" s="92"/>
      <c r="W933" s="92"/>
      <c r="X933" s="92"/>
      <c r="Y933" s="92"/>
      <c r="Z933" s="92"/>
    </row>
    <row r="934" spans="1:26" ht="15.75" customHeight="1" x14ac:dyDescent="0.2">
      <c r="A934" s="92"/>
      <c r="B934" s="92"/>
      <c r="C934" s="92"/>
      <c r="D934" s="92"/>
      <c r="E934" s="92"/>
      <c r="F934" s="92"/>
      <c r="G934" s="92"/>
      <c r="H934" s="92"/>
      <c r="I934" s="92"/>
      <c r="J934" s="92"/>
      <c r="K934" s="92"/>
      <c r="L934" s="92"/>
      <c r="M934" s="92"/>
      <c r="N934" s="92"/>
      <c r="O934" s="92"/>
      <c r="P934" s="92"/>
      <c r="Q934" s="92"/>
      <c r="R934" s="92"/>
      <c r="S934" s="92"/>
      <c r="T934" s="92"/>
      <c r="U934" s="92"/>
      <c r="V934" s="92"/>
      <c r="W934" s="92"/>
      <c r="X934" s="92"/>
      <c r="Y934" s="92"/>
      <c r="Z934" s="92"/>
    </row>
    <row r="935" spans="1:26" ht="15.75" customHeight="1" x14ac:dyDescent="0.2">
      <c r="A935" s="92"/>
      <c r="B935" s="92"/>
      <c r="C935" s="92"/>
      <c r="D935" s="92"/>
      <c r="E935" s="92"/>
      <c r="F935" s="92"/>
      <c r="G935" s="92"/>
      <c r="H935" s="92"/>
      <c r="I935" s="92"/>
      <c r="J935" s="92"/>
      <c r="K935" s="92"/>
      <c r="L935" s="92"/>
      <c r="M935" s="92"/>
      <c r="N935" s="92"/>
      <c r="O935" s="92"/>
      <c r="P935" s="92"/>
      <c r="Q935" s="92"/>
      <c r="R935" s="92"/>
      <c r="S935" s="92"/>
      <c r="T935" s="92"/>
      <c r="U935" s="92"/>
      <c r="V935" s="92"/>
      <c r="W935" s="92"/>
      <c r="X935" s="92"/>
      <c r="Y935" s="92"/>
      <c r="Z935" s="92"/>
    </row>
    <row r="936" spans="1:26" ht="15.75" customHeight="1" x14ac:dyDescent="0.2">
      <c r="A936" s="92"/>
      <c r="B936" s="92"/>
      <c r="C936" s="92"/>
      <c r="D936" s="92"/>
      <c r="E936" s="92"/>
      <c r="F936" s="92"/>
      <c r="G936" s="92"/>
      <c r="H936" s="92"/>
      <c r="I936" s="92"/>
      <c r="J936" s="92"/>
      <c r="K936" s="92"/>
      <c r="L936" s="92"/>
      <c r="M936" s="92"/>
      <c r="N936" s="92"/>
      <c r="O936" s="92"/>
      <c r="P936" s="92"/>
      <c r="Q936" s="92"/>
      <c r="R936" s="92"/>
      <c r="S936" s="92"/>
      <c r="T936" s="92"/>
      <c r="U936" s="92"/>
      <c r="V936" s="92"/>
      <c r="W936" s="92"/>
      <c r="X936" s="92"/>
      <c r="Y936" s="92"/>
      <c r="Z936" s="92"/>
    </row>
    <row r="937" spans="1:26" ht="15.75" customHeight="1" x14ac:dyDescent="0.2">
      <c r="A937" s="92"/>
      <c r="B937" s="92"/>
      <c r="C937" s="92"/>
      <c r="D937" s="92"/>
      <c r="E937" s="92"/>
      <c r="F937" s="92"/>
      <c r="G937" s="92"/>
      <c r="H937" s="92"/>
      <c r="I937" s="92"/>
      <c r="J937" s="92"/>
      <c r="K937" s="92"/>
      <c r="L937" s="92"/>
      <c r="M937" s="92"/>
      <c r="N937" s="92"/>
      <c r="O937" s="92"/>
      <c r="P937" s="92"/>
      <c r="Q937" s="92"/>
      <c r="R937" s="92"/>
      <c r="S937" s="92"/>
      <c r="T937" s="92"/>
      <c r="U937" s="92"/>
      <c r="V937" s="92"/>
      <c r="W937" s="92"/>
      <c r="X937" s="92"/>
      <c r="Y937" s="92"/>
      <c r="Z937" s="92"/>
    </row>
    <row r="938" spans="1:26" ht="15.75" customHeight="1" x14ac:dyDescent="0.2">
      <c r="A938" s="92"/>
      <c r="B938" s="92"/>
      <c r="C938" s="92"/>
      <c r="D938" s="92"/>
      <c r="E938" s="92"/>
      <c r="F938" s="92"/>
      <c r="G938" s="92"/>
      <c r="H938" s="92"/>
      <c r="I938" s="92"/>
      <c r="J938" s="92"/>
      <c r="K938" s="92"/>
      <c r="L938" s="92"/>
      <c r="M938" s="92"/>
      <c r="N938" s="92"/>
      <c r="O938" s="92"/>
      <c r="P938" s="92"/>
      <c r="Q938" s="92"/>
      <c r="R938" s="92"/>
      <c r="S938" s="92"/>
      <c r="T938" s="92"/>
      <c r="U938" s="92"/>
      <c r="V938" s="92"/>
      <c r="W938" s="92"/>
      <c r="X938" s="92"/>
      <c r="Y938" s="92"/>
      <c r="Z938" s="92"/>
    </row>
    <row r="939" spans="1:26" ht="15.75" customHeight="1" x14ac:dyDescent="0.2">
      <c r="A939" s="92"/>
      <c r="B939" s="92"/>
      <c r="C939" s="92"/>
      <c r="D939" s="92"/>
      <c r="E939" s="92"/>
      <c r="F939" s="92"/>
      <c r="G939" s="92"/>
      <c r="H939" s="92"/>
      <c r="I939" s="92"/>
      <c r="J939" s="92"/>
      <c r="K939" s="92"/>
      <c r="L939" s="92"/>
      <c r="M939" s="92"/>
      <c r="N939" s="92"/>
      <c r="O939" s="92"/>
      <c r="P939" s="92"/>
      <c r="Q939" s="92"/>
      <c r="R939" s="92"/>
      <c r="S939" s="92"/>
      <c r="T939" s="92"/>
      <c r="U939" s="92"/>
      <c r="V939" s="92"/>
      <c r="W939" s="92"/>
      <c r="X939" s="92"/>
      <c r="Y939" s="92"/>
      <c r="Z939" s="92"/>
    </row>
    <row r="940" spans="1:26" ht="15.75" customHeight="1" x14ac:dyDescent="0.2">
      <c r="A940" s="92"/>
      <c r="B940" s="92"/>
      <c r="C940" s="92"/>
      <c r="D940" s="92"/>
      <c r="E940" s="92"/>
      <c r="F940" s="92"/>
      <c r="G940" s="92"/>
      <c r="H940" s="92"/>
      <c r="I940" s="92"/>
      <c r="J940" s="92"/>
      <c r="K940" s="92"/>
      <c r="L940" s="92"/>
      <c r="M940" s="92"/>
      <c r="N940" s="92"/>
      <c r="O940" s="92"/>
      <c r="P940" s="92"/>
      <c r="Q940" s="92"/>
      <c r="R940" s="92"/>
      <c r="S940" s="92"/>
      <c r="T940" s="92"/>
      <c r="U940" s="92"/>
      <c r="V940" s="92"/>
      <c r="W940" s="92"/>
      <c r="X940" s="92"/>
      <c r="Y940" s="92"/>
      <c r="Z940" s="92"/>
    </row>
    <row r="941" spans="1:26" ht="15.75" customHeight="1" x14ac:dyDescent="0.2">
      <c r="A941" s="92"/>
      <c r="B941" s="92"/>
      <c r="C941" s="92"/>
      <c r="D941" s="92"/>
      <c r="E941" s="92"/>
      <c r="F941" s="92"/>
      <c r="G941" s="92"/>
      <c r="H941" s="92"/>
      <c r="I941" s="92"/>
      <c r="J941" s="92"/>
      <c r="K941" s="92"/>
      <c r="L941" s="92"/>
      <c r="M941" s="92"/>
      <c r="N941" s="92"/>
      <c r="O941" s="92"/>
      <c r="P941" s="92"/>
      <c r="Q941" s="92"/>
      <c r="R941" s="92"/>
      <c r="S941" s="92"/>
      <c r="T941" s="92"/>
      <c r="U941" s="92"/>
      <c r="V941" s="92"/>
      <c r="W941" s="92"/>
      <c r="X941" s="92"/>
      <c r="Y941" s="92"/>
      <c r="Z941" s="92"/>
    </row>
    <row r="942" spans="1:26" ht="15.75" customHeight="1" x14ac:dyDescent="0.2">
      <c r="A942" s="92"/>
      <c r="B942" s="92"/>
      <c r="C942" s="92"/>
      <c r="D942" s="92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92"/>
      <c r="P942" s="92"/>
      <c r="Q942" s="92"/>
      <c r="R942" s="92"/>
      <c r="S942" s="92"/>
      <c r="T942" s="92"/>
      <c r="U942" s="92"/>
      <c r="V942" s="92"/>
      <c r="W942" s="92"/>
      <c r="X942" s="92"/>
      <c r="Y942" s="92"/>
      <c r="Z942" s="92"/>
    </row>
    <row r="943" spans="1:26" ht="15.75" customHeight="1" x14ac:dyDescent="0.2">
      <c r="A943" s="92"/>
      <c r="B943" s="92"/>
      <c r="C943" s="92"/>
      <c r="D943" s="92"/>
      <c r="E943" s="92"/>
      <c r="F943" s="92"/>
      <c r="G943" s="92"/>
      <c r="H943" s="92"/>
      <c r="I943" s="92"/>
      <c r="J943" s="92"/>
      <c r="K943" s="92"/>
      <c r="L943" s="92"/>
      <c r="M943" s="92"/>
      <c r="N943" s="92"/>
      <c r="O943" s="92"/>
      <c r="P943" s="92"/>
      <c r="Q943" s="92"/>
      <c r="R943" s="92"/>
      <c r="S943" s="92"/>
      <c r="T943" s="92"/>
      <c r="U943" s="92"/>
      <c r="V943" s="92"/>
      <c r="W943" s="92"/>
      <c r="X943" s="92"/>
      <c r="Y943" s="92"/>
      <c r="Z943" s="92"/>
    </row>
    <row r="944" spans="1:26" ht="15.75" customHeight="1" x14ac:dyDescent="0.2">
      <c r="A944" s="92"/>
      <c r="B944" s="92"/>
      <c r="C944" s="92"/>
      <c r="D944" s="92"/>
      <c r="E944" s="92"/>
      <c r="F944" s="92"/>
      <c r="G944" s="92"/>
      <c r="H944" s="92"/>
      <c r="I944" s="92"/>
      <c r="J944" s="92"/>
      <c r="K944" s="92"/>
      <c r="L944" s="92"/>
      <c r="M944" s="92"/>
      <c r="N944" s="92"/>
      <c r="O944" s="92"/>
      <c r="P944" s="92"/>
      <c r="Q944" s="92"/>
      <c r="R944" s="92"/>
      <c r="S944" s="92"/>
      <c r="T944" s="92"/>
      <c r="U944" s="92"/>
      <c r="V944" s="92"/>
      <c r="W944" s="92"/>
      <c r="X944" s="92"/>
      <c r="Y944" s="92"/>
      <c r="Z944" s="92"/>
    </row>
    <row r="945" spans="1:26" ht="15.75" customHeight="1" x14ac:dyDescent="0.2">
      <c r="A945" s="92"/>
      <c r="B945" s="92"/>
      <c r="C945" s="92"/>
      <c r="D945" s="92"/>
      <c r="E945" s="92"/>
      <c r="F945" s="92"/>
      <c r="G945" s="92"/>
      <c r="H945" s="92"/>
      <c r="I945" s="92"/>
      <c r="J945" s="92"/>
      <c r="K945" s="92"/>
      <c r="L945" s="92"/>
      <c r="M945" s="92"/>
      <c r="N945" s="92"/>
      <c r="O945" s="92"/>
      <c r="P945" s="92"/>
      <c r="Q945" s="92"/>
      <c r="R945" s="92"/>
      <c r="S945" s="92"/>
      <c r="T945" s="92"/>
      <c r="U945" s="92"/>
      <c r="V945" s="92"/>
      <c r="W945" s="92"/>
      <c r="X945" s="92"/>
      <c r="Y945" s="92"/>
      <c r="Z945" s="92"/>
    </row>
    <row r="946" spans="1:26" ht="15.75" customHeight="1" x14ac:dyDescent="0.2">
      <c r="A946" s="92"/>
      <c r="B946" s="92"/>
      <c r="C946" s="92"/>
      <c r="D946" s="92"/>
      <c r="E946" s="92"/>
      <c r="F946" s="92"/>
      <c r="G946" s="92"/>
      <c r="H946" s="92"/>
      <c r="I946" s="92"/>
      <c r="J946" s="92"/>
      <c r="K946" s="92"/>
      <c r="L946" s="92"/>
      <c r="M946" s="92"/>
      <c r="N946" s="92"/>
      <c r="O946" s="92"/>
      <c r="P946" s="92"/>
      <c r="Q946" s="92"/>
      <c r="R946" s="92"/>
      <c r="S946" s="92"/>
      <c r="T946" s="92"/>
      <c r="U946" s="92"/>
      <c r="V946" s="92"/>
      <c r="W946" s="92"/>
      <c r="X946" s="92"/>
      <c r="Y946" s="92"/>
      <c r="Z946" s="92"/>
    </row>
    <row r="947" spans="1:26" ht="15.75" customHeight="1" x14ac:dyDescent="0.2">
      <c r="A947" s="92"/>
      <c r="B947" s="92"/>
      <c r="C947" s="92"/>
      <c r="D947" s="92"/>
      <c r="E947" s="92"/>
      <c r="F947" s="92"/>
      <c r="G947" s="92"/>
      <c r="H947" s="92"/>
      <c r="I947" s="92"/>
      <c r="J947" s="92"/>
      <c r="K947" s="92"/>
      <c r="L947" s="92"/>
      <c r="M947" s="92"/>
      <c r="N947" s="92"/>
      <c r="O947" s="92"/>
      <c r="P947" s="92"/>
      <c r="Q947" s="92"/>
      <c r="R947" s="92"/>
      <c r="S947" s="92"/>
      <c r="T947" s="92"/>
      <c r="U947" s="92"/>
      <c r="V947" s="92"/>
      <c r="W947" s="92"/>
      <c r="X947" s="92"/>
      <c r="Y947" s="92"/>
      <c r="Z947" s="92"/>
    </row>
    <row r="948" spans="1:26" ht="15.75" customHeight="1" x14ac:dyDescent="0.2">
      <c r="A948" s="92"/>
      <c r="B948" s="92"/>
      <c r="C948" s="92"/>
      <c r="D948" s="92"/>
      <c r="E948" s="92"/>
      <c r="F948" s="92"/>
      <c r="G948" s="92"/>
      <c r="H948" s="92"/>
      <c r="I948" s="92"/>
      <c r="J948" s="92"/>
      <c r="K948" s="92"/>
      <c r="L948" s="92"/>
      <c r="M948" s="92"/>
      <c r="N948" s="92"/>
      <c r="O948" s="92"/>
      <c r="P948" s="92"/>
      <c r="Q948" s="92"/>
      <c r="R948" s="92"/>
      <c r="S948" s="92"/>
      <c r="T948" s="92"/>
      <c r="U948" s="92"/>
      <c r="V948" s="92"/>
      <c r="W948" s="92"/>
      <c r="X948" s="92"/>
      <c r="Y948" s="92"/>
      <c r="Z948" s="92"/>
    </row>
    <row r="949" spans="1:26" ht="15.75" customHeight="1" x14ac:dyDescent="0.2">
      <c r="A949" s="92"/>
      <c r="B949" s="92"/>
      <c r="C949" s="92"/>
      <c r="D949" s="92"/>
      <c r="E949" s="92"/>
      <c r="F949" s="92"/>
      <c r="G949" s="92"/>
      <c r="H949" s="92"/>
      <c r="I949" s="92"/>
      <c r="J949" s="92"/>
      <c r="K949" s="92"/>
      <c r="L949" s="92"/>
      <c r="M949" s="92"/>
      <c r="N949" s="92"/>
      <c r="O949" s="92"/>
      <c r="P949" s="92"/>
      <c r="Q949" s="92"/>
      <c r="R949" s="92"/>
      <c r="S949" s="92"/>
      <c r="T949" s="92"/>
      <c r="U949" s="92"/>
      <c r="V949" s="92"/>
      <c r="W949" s="92"/>
      <c r="X949" s="92"/>
      <c r="Y949" s="92"/>
      <c r="Z949" s="92"/>
    </row>
    <row r="950" spans="1:26" ht="15.75" customHeight="1" x14ac:dyDescent="0.2">
      <c r="A950" s="92"/>
      <c r="B950" s="92"/>
      <c r="C950" s="92"/>
      <c r="D950" s="92"/>
      <c r="E950" s="92"/>
      <c r="F950" s="92"/>
      <c r="G950" s="92"/>
      <c r="H950" s="92"/>
      <c r="I950" s="92"/>
      <c r="J950" s="92"/>
      <c r="K950" s="92"/>
      <c r="L950" s="92"/>
      <c r="M950" s="92"/>
      <c r="N950" s="92"/>
      <c r="O950" s="92"/>
      <c r="P950" s="92"/>
      <c r="Q950" s="92"/>
      <c r="R950" s="92"/>
      <c r="S950" s="92"/>
      <c r="T950" s="92"/>
      <c r="U950" s="92"/>
      <c r="V950" s="92"/>
      <c r="W950" s="92"/>
      <c r="X950" s="92"/>
      <c r="Y950" s="92"/>
      <c r="Z950" s="92"/>
    </row>
    <row r="951" spans="1:26" ht="15.75" customHeight="1" x14ac:dyDescent="0.2">
      <c r="A951" s="92"/>
      <c r="B951" s="92"/>
      <c r="C951" s="92"/>
      <c r="D951" s="92"/>
      <c r="E951" s="92"/>
      <c r="F951" s="92"/>
      <c r="G951" s="92"/>
      <c r="H951" s="92"/>
      <c r="I951" s="92"/>
      <c r="J951" s="92"/>
      <c r="K951" s="92"/>
      <c r="L951" s="92"/>
      <c r="M951" s="92"/>
      <c r="N951" s="92"/>
      <c r="O951" s="92"/>
      <c r="P951" s="92"/>
      <c r="Q951" s="92"/>
      <c r="R951" s="92"/>
      <c r="S951" s="92"/>
      <c r="T951" s="92"/>
      <c r="U951" s="92"/>
      <c r="V951" s="92"/>
      <c r="W951" s="92"/>
      <c r="X951" s="92"/>
      <c r="Y951" s="92"/>
      <c r="Z951" s="92"/>
    </row>
    <row r="952" spans="1:26" ht="15.75" customHeight="1" x14ac:dyDescent="0.2">
      <c r="A952" s="92"/>
      <c r="B952" s="92"/>
      <c r="C952" s="92"/>
      <c r="D952" s="92"/>
      <c r="E952" s="92"/>
      <c r="F952" s="92"/>
      <c r="G952" s="92"/>
      <c r="H952" s="92"/>
      <c r="I952" s="92"/>
      <c r="J952" s="92"/>
      <c r="K952" s="92"/>
      <c r="L952" s="92"/>
      <c r="M952" s="92"/>
      <c r="N952" s="92"/>
      <c r="O952" s="92"/>
      <c r="P952" s="92"/>
      <c r="Q952" s="92"/>
      <c r="R952" s="92"/>
      <c r="S952" s="92"/>
      <c r="T952" s="92"/>
      <c r="U952" s="92"/>
      <c r="V952" s="92"/>
      <c r="W952" s="92"/>
      <c r="X952" s="92"/>
      <c r="Y952" s="92"/>
      <c r="Z952" s="92"/>
    </row>
    <row r="953" spans="1:26" ht="15.75" customHeight="1" x14ac:dyDescent="0.2">
      <c r="A953" s="92"/>
      <c r="B953" s="92"/>
      <c r="C953" s="92"/>
      <c r="D953" s="92"/>
      <c r="E953" s="92"/>
      <c r="F953" s="92"/>
      <c r="G953" s="92"/>
      <c r="H953" s="92"/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V953" s="92"/>
      <c r="W953" s="92"/>
      <c r="X953" s="92"/>
      <c r="Y953" s="92"/>
      <c r="Z953" s="92"/>
    </row>
    <row r="954" spans="1:26" ht="15.75" customHeight="1" x14ac:dyDescent="0.2">
      <c r="A954" s="92"/>
      <c r="B954" s="92"/>
      <c r="C954" s="92"/>
      <c r="D954" s="92"/>
      <c r="E954" s="92"/>
      <c r="F954" s="92"/>
      <c r="G954" s="92"/>
      <c r="H954" s="92"/>
      <c r="I954" s="92"/>
      <c r="J954" s="92"/>
      <c r="K954" s="92"/>
      <c r="L954" s="92"/>
      <c r="M954" s="92"/>
      <c r="N954" s="92"/>
      <c r="O954" s="92"/>
      <c r="P954" s="92"/>
      <c r="Q954" s="92"/>
      <c r="R954" s="92"/>
      <c r="S954" s="92"/>
      <c r="T954" s="92"/>
      <c r="U954" s="92"/>
      <c r="V954" s="92"/>
      <c r="W954" s="92"/>
      <c r="X954" s="92"/>
      <c r="Y954" s="92"/>
      <c r="Z954" s="92"/>
    </row>
    <row r="955" spans="1:26" ht="15.75" customHeight="1" x14ac:dyDescent="0.2">
      <c r="A955" s="92"/>
      <c r="B955" s="92"/>
      <c r="C955" s="92"/>
      <c r="D955" s="92"/>
      <c r="E955" s="92"/>
      <c r="F955" s="92"/>
      <c r="G955" s="92"/>
      <c r="H955" s="92"/>
      <c r="I955" s="92"/>
      <c r="J955" s="92"/>
      <c r="K955" s="92"/>
      <c r="L955" s="92"/>
      <c r="M955" s="92"/>
      <c r="N955" s="92"/>
      <c r="O955" s="92"/>
      <c r="P955" s="92"/>
      <c r="Q955" s="92"/>
      <c r="R955" s="92"/>
      <c r="S955" s="92"/>
      <c r="T955" s="92"/>
      <c r="U955" s="92"/>
      <c r="V955" s="92"/>
      <c r="W955" s="92"/>
      <c r="X955" s="92"/>
      <c r="Y955" s="92"/>
      <c r="Z955" s="92"/>
    </row>
    <row r="956" spans="1:26" ht="15.75" customHeight="1" x14ac:dyDescent="0.2">
      <c r="A956" s="92"/>
      <c r="B956" s="92"/>
      <c r="C956" s="92"/>
      <c r="D956" s="92"/>
      <c r="E956" s="92"/>
      <c r="F956" s="92"/>
      <c r="G956" s="92"/>
      <c r="H956" s="92"/>
      <c r="I956" s="92"/>
      <c r="J956" s="92"/>
      <c r="K956" s="92"/>
      <c r="L956" s="92"/>
      <c r="M956" s="92"/>
      <c r="N956" s="92"/>
      <c r="O956" s="92"/>
      <c r="P956" s="92"/>
      <c r="Q956" s="92"/>
      <c r="R956" s="92"/>
      <c r="S956" s="92"/>
      <c r="T956" s="92"/>
      <c r="U956" s="92"/>
      <c r="V956" s="92"/>
      <c r="W956" s="92"/>
      <c r="X956" s="92"/>
      <c r="Y956" s="92"/>
      <c r="Z956" s="92"/>
    </row>
    <row r="957" spans="1:26" ht="15.75" customHeight="1" x14ac:dyDescent="0.2">
      <c r="A957" s="92"/>
      <c r="B957" s="92"/>
      <c r="C957" s="92"/>
      <c r="D957" s="92"/>
      <c r="E957" s="92"/>
      <c r="F957" s="92"/>
      <c r="G957" s="92"/>
      <c r="H957" s="92"/>
      <c r="I957" s="92"/>
      <c r="J957" s="92"/>
      <c r="K957" s="92"/>
      <c r="L957" s="92"/>
      <c r="M957" s="92"/>
      <c r="N957" s="92"/>
      <c r="O957" s="92"/>
      <c r="P957" s="92"/>
      <c r="Q957" s="92"/>
      <c r="R957" s="92"/>
      <c r="S957" s="92"/>
      <c r="T957" s="92"/>
      <c r="U957" s="92"/>
      <c r="V957" s="92"/>
      <c r="W957" s="92"/>
      <c r="X957" s="92"/>
      <c r="Y957" s="92"/>
      <c r="Z957" s="92"/>
    </row>
    <row r="958" spans="1:26" ht="15.75" customHeight="1" x14ac:dyDescent="0.2">
      <c r="A958" s="92"/>
      <c r="B958" s="92"/>
      <c r="C958" s="92"/>
      <c r="D958" s="92"/>
      <c r="E958" s="92"/>
      <c r="F958" s="92"/>
      <c r="G958" s="92"/>
      <c r="H958" s="92"/>
      <c r="I958" s="92"/>
      <c r="J958" s="92"/>
      <c r="K958" s="92"/>
      <c r="L958" s="92"/>
      <c r="M958" s="92"/>
      <c r="N958" s="92"/>
      <c r="O958" s="92"/>
      <c r="P958" s="92"/>
      <c r="Q958" s="92"/>
      <c r="R958" s="92"/>
      <c r="S958" s="92"/>
      <c r="T958" s="92"/>
      <c r="U958" s="92"/>
      <c r="V958" s="92"/>
      <c r="W958" s="92"/>
      <c r="X958" s="92"/>
      <c r="Y958" s="92"/>
      <c r="Z958" s="92"/>
    </row>
    <row r="959" spans="1:26" ht="15.75" customHeight="1" x14ac:dyDescent="0.2">
      <c r="A959" s="92"/>
      <c r="B959" s="92"/>
      <c r="C959" s="92"/>
      <c r="D959" s="92"/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O959" s="92"/>
      <c r="P959" s="92"/>
      <c r="Q959" s="92"/>
      <c r="R959" s="92"/>
      <c r="S959" s="92"/>
      <c r="T959" s="92"/>
      <c r="U959" s="92"/>
      <c r="V959" s="92"/>
      <c r="W959" s="92"/>
      <c r="X959" s="92"/>
      <c r="Y959" s="92"/>
      <c r="Z959" s="92"/>
    </row>
    <row r="960" spans="1:26" ht="15.75" customHeight="1" x14ac:dyDescent="0.2">
      <c r="A960" s="92"/>
      <c r="B960" s="92"/>
      <c r="C960" s="92"/>
      <c r="D960" s="92"/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O960" s="92"/>
      <c r="P960" s="92"/>
      <c r="Q960" s="92"/>
      <c r="R960" s="92"/>
      <c r="S960" s="92"/>
      <c r="T960" s="92"/>
      <c r="U960" s="92"/>
      <c r="V960" s="92"/>
      <c r="W960" s="92"/>
      <c r="X960" s="92"/>
      <c r="Y960" s="92"/>
      <c r="Z960" s="92"/>
    </row>
    <row r="961" spans="1:26" ht="15.75" customHeight="1" x14ac:dyDescent="0.2">
      <c r="A961" s="92"/>
      <c r="B961" s="92"/>
      <c r="C961" s="92"/>
      <c r="D961" s="92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92"/>
      <c r="P961" s="92"/>
      <c r="Q961" s="92"/>
      <c r="R961" s="92"/>
      <c r="S961" s="92"/>
      <c r="T961" s="92"/>
      <c r="U961" s="92"/>
      <c r="V961" s="92"/>
      <c r="W961" s="92"/>
      <c r="X961" s="92"/>
      <c r="Y961" s="92"/>
      <c r="Z961" s="92"/>
    </row>
    <row r="962" spans="1:26" ht="15.75" customHeight="1" x14ac:dyDescent="0.2">
      <c r="A962" s="92"/>
      <c r="B962" s="92"/>
      <c r="C962" s="92"/>
      <c r="D962" s="92"/>
      <c r="E962" s="92"/>
      <c r="F962" s="92"/>
      <c r="G962" s="92"/>
      <c r="H962" s="92"/>
      <c r="I962" s="92"/>
      <c r="J962" s="92"/>
      <c r="K962" s="92"/>
      <c r="L962" s="92"/>
      <c r="M962" s="92"/>
      <c r="N962" s="92"/>
      <c r="O962" s="92"/>
      <c r="P962" s="92"/>
      <c r="Q962" s="92"/>
      <c r="R962" s="92"/>
      <c r="S962" s="92"/>
      <c r="T962" s="92"/>
      <c r="U962" s="92"/>
      <c r="V962" s="92"/>
      <c r="W962" s="92"/>
      <c r="X962" s="92"/>
      <c r="Y962" s="92"/>
      <c r="Z962" s="92"/>
    </row>
    <row r="963" spans="1:26" ht="15.75" customHeight="1" x14ac:dyDescent="0.2">
      <c r="A963" s="92"/>
      <c r="B963" s="92"/>
      <c r="C963" s="92"/>
      <c r="D963" s="92"/>
      <c r="E963" s="92"/>
      <c r="F963" s="92"/>
      <c r="G963" s="92"/>
      <c r="H963" s="92"/>
      <c r="I963" s="92"/>
      <c r="J963" s="92"/>
      <c r="K963" s="92"/>
      <c r="L963" s="92"/>
      <c r="M963" s="92"/>
      <c r="N963" s="92"/>
      <c r="O963" s="92"/>
      <c r="P963" s="92"/>
      <c r="Q963" s="92"/>
      <c r="R963" s="92"/>
      <c r="S963" s="92"/>
      <c r="T963" s="92"/>
      <c r="U963" s="92"/>
      <c r="V963" s="92"/>
      <c r="W963" s="92"/>
      <c r="X963" s="92"/>
      <c r="Y963" s="92"/>
      <c r="Z963" s="92"/>
    </row>
    <row r="964" spans="1:26" ht="15.75" customHeight="1" x14ac:dyDescent="0.2">
      <c r="A964" s="92"/>
      <c r="B964" s="92"/>
      <c r="C964" s="92"/>
      <c r="D964" s="92"/>
      <c r="E964" s="92"/>
      <c r="F964" s="92"/>
      <c r="G964" s="92"/>
      <c r="H964" s="92"/>
      <c r="I964" s="92"/>
      <c r="J964" s="92"/>
      <c r="K964" s="92"/>
      <c r="L964" s="92"/>
      <c r="M964" s="92"/>
      <c r="N964" s="92"/>
      <c r="O964" s="92"/>
      <c r="P964" s="92"/>
      <c r="Q964" s="92"/>
      <c r="R964" s="92"/>
      <c r="S964" s="92"/>
      <c r="T964" s="92"/>
      <c r="U964" s="92"/>
      <c r="V964" s="92"/>
      <c r="W964" s="92"/>
      <c r="X964" s="92"/>
      <c r="Y964" s="92"/>
      <c r="Z964" s="92"/>
    </row>
    <row r="965" spans="1:26" ht="15.75" customHeight="1" x14ac:dyDescent="0.2">
      <c r="A965" s="92"/>
      <c r="B965" s="92"/>
      <c r="C965" s="92"/>
      <c r="D965" s="92"/>
      <c r="E965" s="92"/>
      <c r="F965" s="92"/>
      <c r="G965" s="92"/>
      <c r="H965" s="92"/>
      <c r="I965" s="92"/>
      <c r="J965" s="92"/>
      <c r="K965" s="92"/>
      <c r="L965" s="92"/>
      <c r="M965" s="92"/>
      <c r="N965" s="92"/>
      <c r="O965" s="92"/>
      <c r="P965" s="92"/>
      <c r="Q965" s="92"/>
      <c r="R965" s="92"/>
      <c r="S965" s="92"/>
      <c r="T965" s="92"/>
      <c r="U965" s="92"/>
      <c r="V965" s="92"/>
      <c r="W965" s="92"/>
      <c r="X965" s="92"/>
      <c r="Y965" s="92"/>
      <c r="Z965" s="92"/>
    </row>
    <row r="966" spans="1:26" ht="15.75" customHeight="1" x14ac:dyDescent="0.2">
      <c r="A966" s="92"/>
      <c r="B966" s="92"/>
      <c r="C966" s="92"/>
      <c r="D966" s="92"/>
      <c r="E966" s="92"/>
      <c r="F966" s="92"/>
      <c r="G966" s="92"/>
      <c r="H966" s="92"/>
      <c r="I966" s="92"/>
      <c r="J966" s="92"/>
      <c r="K966" s="92"/>
      <c r="L966" s="92"/>
      <c r="M966" s="92"/>
      <c r="N966" s="92"/>
      <c r="O966" s="92"/>
      <c r="P966" s="92"/>
      <c r="Q966" s="92"/>
      <c r="R966" s="92"/>
      <c r="S966" s="92"/>
      <c r="T966" s="92"/>
      <c r="U966" s="92"/>
      <c r="V966" s="92"/>
      <c r="W966" s="92"/>
      <c r="X966" s="92"/>
      <c r="Y966" s="92"/>
      <c r="Z966" s="92"/>
    </row>
    <row r="967" spans="1:26" ht="15.75" customHeight="1" x14ac:dyDescent="0.2">
      <c r="A967" s="92"/>
      <c r="B967" s="92"/>
      <c r="C967" s="92"/>
      <c r="D967" s="92"/>
      <c r="E967" s="92"/>
      <c r="F967" s="92"/>
      <c r="G967" s="92"/>
      <c r="H967" s="92"/>
      <c r="I967" s="92"/>
      <c r="J967" s="92"/>
      <c r="K967" s="92"/>
      <c r="L967" s="92"/>
      <c r="M967" s="92"/>
      <c r="N967" s="92"/>
      <c r="O967" s="92"/>
      <c r="P967" s="92"/>
      <c r="Q967" s="92"/>
      <c r="R967" s="92"/>
      <c r="S967" s="92"/>
      <c r="T967" s="92"/>
      <c r="U967" s="92"/>
      <c r="V967" s="92"/>
      <c r="W967" s="92"/>
      <c r="X967" s="92"/>
      <c r="Y967" s="92"/>
      <c r="Z967" s="92"/>
    </row>
    <row r="968" spans="1:26" ht="15.75" customHeight="1" x14ac:dyDescent="0.2">
      <c r="A968" s="92"/>
      <c r="B968" s="92"/>
      <c r="C968" s="92"/>
      <c r="D968" s="92"/>
      <c r="E968" s="92"/>
      <c r="F968" s="92"/>
      <c r="G968" s="92"/>
      <c r="H968" s="92"/>
      <c r="I968" s="92"/>
      <c r="J968" s="92"/>
      <c r="K968" s="92"/>
      <c r="L968" s="92"/>
      <c r="M968" s="92"/>
      <c r="N968" s="92"/>
      <c r="O968" s="92"/>
      <c r="P968" s="92"/>
      <c r="Q968" s="92"/>
      <c r="R968" s="92"/>
      <c r="S968" s="92"/>
      <c r="T968" s="92"/>
      <c r="U968" s="92"/>
      <c r="V968" s="92"/>
      <c r="W968" s="92"/>
      <c r="X968" s="92"/>
      <c r="Y968" s="92"/>
      <c r="Z968" s="92"/>
    </row>
    <row r="969" spans="1:26" ht="15.75" customHeight="1" x14ac:dyDescent="0.2">
      <c r="A969" s="92"/>
      <c r="B969" s="92"/>
      <c r="C969" s="92"/>
      <c r="D969" s="92"/>
      <c r="E969" s="92"/>
      <c r="F969" s="92"/>
      <c r="G969" s="92"/>
      <c r="H969" s="92"/>
      <c r="I969" s="92"/>
      <c r="J969" s="92"/>
      <c r="K969" s="92"/>
      <c r="L969" s="92"/>
      <c r="M969" s="92"/>
      <c r="N969" s="92"/>
      <c r="O969" s="92"/>
      <c r="P969" s="92"/>
      <c r="Q969" s="92"/>
      <c r="R969" s="92"/>
      <c r="S969" s="92"/>
      <c r="T969" s="92"/>
      <c r="U969" s="92"/>
      <c r="V969" s="92"/>
      <c r="W969" s="92"/>
      <c r="X969" s="92"/>
      <c r="Y969" s="92"/>
      <c r="Z969" s="92"/>
    </row>
    <row r="970" spans="1:26" ht="15.75" customHeight="1" x14ac:dyDescent="0.2">
      <c r="A970" s="92"/>
      <c r="B970" s="92"/>
      <c r="C970" s="92"/>
      <c r="D970" s="92"/>
      <c r="E970" s="92"/>
      <c r="F970" s="92"/>
      <c r="G970" s="92"/>
      <c r="H970" s="92"/>
      <c r="I970" s="92"/>
      <c r="J970" s="92"/>
      <c r="K970" s="92"/>
      <c r="L970" s="92"/>
      <c r="M970" s="92"/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</row>
    <row r="971" spans="1:26" ht="15.75" customHeight="1" x14ac:dyDescent="0.2">
      <c r="A971" s="92"/>
      <c r="B971" s="92"/>
      <c r="C971" s="92"/>
      <c r="D971" s="92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92"/>
      <c r="P971" s="92"/>
      <c r="Q971" s="92"/>
      <c r="R971" s="92"/>
      <c r="S971" s="92"/>
      <c r="T971" s="92"/>
      <c r="U971" s="92"/>
      <c r="V971" s="92"/>
      <c r="W971" s="92"/>
      <c r="X971" s="92"/>
      <c r="Y971" s="92"/>
      <c r="Z971" s="92"/>
    </row>
    <row r="972" spans="1:26" ht="15.75" customHeight="1" x14ac:dyDescent="0.2">
      <c r="A972" s="92"/>
      <c r="B972" s="92"/>
      <c r="C972" s="92"/>
      <c r="D972" s="92"/>
      <c r="E972" s="92"/>
      <c r="F972" s="92"/>
      <c r="G972" s="92"/>
      <c r="H972" s="92"/>
      <c r="I972" s="92"/>
      <c r="J972" s="92"/>
      <c r="K972" s="92"/>
      <c r="L972" s="92"/>
      <c r="M972" s="92"/>
      <c r="N972" s="92"/>
      <c r="O972" s="92"/>
      <c r="P972" s="92"/>
      <c r="Q972" s="92"/>
      <c r="R972" s="92"/>
      <c r="S972" s="92"/>
      <c r="T972" s="92"/>
      <c r="U972" s="92"/>
      <c r="V972" s="92"/>
      <c r="W972" s="92"/>
      <c r="X972" s="92"/>
      <c r="Y972" s="92"/>
      <c r="Z972" s="92"/>
    </row>
    <row r="973" spans="1:26" ht="15.75" customHeight="1" x14ac:dyDescent="0.2">
      <c r="A973" s="92"/>
      <c r="B973" s="92"/>
      <c r="C973" s="92"/>
      <c r="D973" s="92"/>
      <c r="E973" s="92"/>
      <c r="F973" s="92"/>
      <c r="G973" s="92"/>
      <c r="H973" s="92"/>
      <c r="I973" s="92"/>
      <c r="J973" s="92"/>
      <c r="K973" s="92"/>
      <c r="L973" s="92"/>
      <c r="M973" s="92"/>
      <c r="N973" s="92"/>
      <c r="O973" s="92"/>
      <c r="P973" s="92"/>
      <c r="Q973" s="92"/>
      <c r="R973" s="92"/>
      <c r="S973" s="92"/>
      <c r="T973" s="92"/>
      <c r="U973" s="92"/>
      <c r="V973" s="92"/>
      <c r="W973" s="92"/>
      <c r="X973" s="92"/>
      <c r="Y973" s="92"/>
      <c r="Z973" s="92"/>
    </row>
    <row r="974" spans="1:26" ht="15.75" customHeight="1" x14ac:dyDescent="0.2">
      <c r="A974" s="92"/>
      <c r="B974" s="92"/>
      <c r="C974" s="92"/>
      <c r="D974" s="92"/>
      <c r="E974" s="92"/>
      <c r="F974" s="92"/>
      <c r="G974" s="92"/>
      <c r="H974" s="92"/>
      <c r="I974" s="92"/>
      <c r="J974" s="92"/>
      <c r="K974" s="92"/>
      <c r="L974" s="92"/>
      <c r="M974" s="92"/>
      <c r="N974" s="92"/>
      <c r="O974" s="92"/>
      <c r="P974" s="92"/>
      <c r="Q974" s="92"/>
      <c r="R974" s="92"/>
      <c r="S974" s="92"/>
      <c r="T974" s="92"/>
      <c r="U974" s="92"/>
      <c r="V974" s="92"/>
      <c r="W974" s="92"/>
      <c r="X974" s="92"/>
      <c r="Y974" s="92"/>
      <c r="Z974" s="92"/>
    </row>
    <row r="975" spans="1:26" ht="15.75" customHeight="1" x14ac:dyDescent="0.2">
      <c r="A975" s="92"/>
      <c r="B975" s="92"/>
      <c r="C975" s="92"/>
      <c r="D975" s="92"/>
      <c r="E975" s="92"/>
      <c r="F975" s="92"/>
      <c r="G975" s="92"/>
      <c r="H975" s="92"/>
      <c r="I975" s="92"/>
      <c r="J975" s="92"/>
      <c r="K975" s="92"/>
      <c r="L975" s="92"/>
      <c r="M975" s="92"/>
      <c r="N975" s="92"/>
      <c r="O975" s="92"/>
      <c r="P975" s="92"/>
      <c r="Q975" s="92"/>
      <c r="R975" s="92"/>
      <c r="S975" s="92"/>
      <c r="T975" s="92"/>
      <c r="U975" s="92"/>
      <c r="V975" s="92"/>
      <c r="W975" s="92"/>
      <c r="X975" s="92"/>
      <c r="Y975" s="92"/>
      <c r="Z975" s="92"/>
    </row>
    <row r="976" spans="1:26" ht="15.75" customHeight="1" x14ac:dyDescent="0.2">
      <c r="A976" s="92"/>
      <c r="B976" s="92"/>
      <c r="C976" s="92"/>
      <c r="D976" s="92"/>
      <c r="E976" s="92"/>
      <c r="F976" s="92"/>
      <c r="G976" s="92"/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R976" s="92"/>
      <c r="S976" s="92"/>
      <c r="T976" s="92"/>
      <c r="U976" s="92"/>
      <c r="V976" s="92"/>
      <c r="W976" s="92"/>
      <c r="X976" s="92"/>
      <c r="Y976" s="92"/>
      <c r="Z976" s="92"/>
    </row>
    <row r="977" spans="1:26" ht="15.75" customHeight="1" x14ac:dyDescent="0.2">
      <c r="A977" s="92"/>
      <c r="B977" s="92"/>
      <c r="C977" s="92"/>
      <c r="D977" s="92"/>
      <c r="E977" s="92"/>
      <c r="F977" s="92"/>
      <c r="G977" s="92"/>
      <c r="H977" s="92"/>
      <c r="I977" s="92"/>
      <c r="J977" s="92"/>
      <c r="K977" s="92"/>
      <c r="L977" s="92"/>
      <c r="M977" s="92"/>
      <c r="N977" s="92"/>
      <c r="O977" s="92"/>
      <c r="P977" s="92"/>
      <c r="Q977" s="92"/>
      <c r="R977" s="92"/>
      <c r="S977" s="92"/>
      <c r="T977" s="92"/>
      <c r="U977" s="92"/>
      <c r="V977" s="92"/>
      <c r="W977" s="92"/>
      <c r="X977" s="92"/>
      <c r="Y977" s="92"/>
      <c r="Z977" s="92"/>
    </row>
    <row r="978" spans="1:26" ht="15.75" customHeight="1" x14ac:dyDescent="0.2">
      <c r="A978" s="92"/>
      <c r="B978" s="92"/>
      <c r="C978" s="92"/>
      <c r="D978" s="92"/>
      <c r="E978" s="92"/>
      <c r="F978" s="92"/>
      <c r="G978" s="92"/>
      <c r="H978" s="92"/>
      <c r="I978" s="92"/>
      <c r="J978" s="92"/>
      <c r="K978" s="92"/>
      <c r="L978" s="92"/>
      <c r="M978" s="92"/>
      <c r="N978" s="92"/>
      <c r="O978" s="92"/>
      <c r="P978" s="92"/>
      <c r="Q978" s="92"/>
      <c r="R978" s="92"/>
      <c r="S978" s="92"/>
      <c r="T978" s="92"/>
      <c r="U978" s="92"/>
      <c r="V978" s="92"/>
      <c r="W978" s="92"/>
      <c r="X978" s="92"/>
      <c r="Y978" s="92"/>
      <c r="Z978" s="92"/>
    </row>
    <row r="979" spans="1:26" ht="15.75" customHeight="1" x14ac:dyDescent="0.2">
      <c r="A979" s="92"/>
      <c r="B979" s="92"/>
      <c r="C979" s="92"/>
      <c r="D979" s="92"/>
      <c r="E979" s="92"/>
      <c r="F979" s="92"/>
      <c r="G979" s="92"/>
      <c r="H979" s="92"/>
      <c r="I979" s="92"/>
      <c r="J979" s="92"/>
      <c r="K979" s="92"/>
      <c r="L979" s="92"/>
      <c r="M979" s="92"/>
      <c r="N979" s="92"/>
      <c r="O979" s="92"/>
      <c r="P979" s="92"/>
      <c r="Q979" s="92"/>
      <c r="R979" s="92"/>
      <c r="S979" s="92"/>
      <c r="T979" s="92"/>
      <c r="U979" s="92"/>
      <c r="V979" s="92"/>
      <c r="W979" s="92"/>
      <c r="X979" s="92"/>
      <c r="Y979" s="92"/>
      <c r="Z979" s="92"/>
    </row>
    <row r="980" spans="1:26" ht="15.75" customHeight="1" x14ac:dyDescent="0.2">
      <c r="A980" s="92"/>
      <c r="B980" s="92"/>
      <c r="C980" s="92"/>
      <c r="D980" s="92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O980" s="92"/>
      <c r="P980" s="92"/>
      <c r="Q980" s="92"/>
      <c r="R980" s="92"/>
      <c r="S980" s="92"/>
      <c r="T980" s="92"/>
      <c r="U980" s="92"/>
      <c r="V980" s="92"/>
      <c r="W980" s="92"/>
      <c r="X980" s="92"/>
      <c r="Y980" s="92"/>
      <c r="Z980" s="92"/>
    </row>
    <row r="981" spans="1:26" ht="15.75" customHeight="1" x14ac:dyDescent="0.2">
      <c r="A981" s="92"/>
      <c r="B981" s="92"/>
      <c r="C981" s="92"/>
      <c r="D981" s="92"/>
      <c r="E981" s="92"/>
      <c r="F981" s="92"/>
      <c r="G981" s="92"/>
      <c r="H981" s="92"/>
      <c r="I981" s="92"/>
      <c r="J981" s="92"/>
      <c r="K981" s="92"/>
      <c r="L981" s="92"/>
      <c r="M981" s="92"/>
      <c r="N981" s="92"/>
      <c r="O981" s="92"/>
      <c r="P981" s="92"/>
      <c r="Q981" s="92"/>
      <c r="R981" s="92"/>
      <c r="S981" s="92"/>
      <c r="T981" s="92"/>
      <c r="U981" s="92"/>
      <c r="V981" s="92"/>
      <c r="W981" s="92"/>
      <c r="X981" s="92"/>
      <c r="Y981" s="92"/>
      <c r="Z981" s="92"/>
    </row>
    <row r="982" spans="1:26" ht="15.75" customHeight="1" x14ac:dyDescent="0.2">
      <c r="A982" s="92"/>
      <c r="B982" s="92"/>
      <c r="C982" s="92"/>
      <c r="D982" s="92"/>
      <c r="E982" s="92"/>
      <c r="F982" s="92"/>
      <c r="G982" s="92"/>
      <c r="H982" s="92"/>
      <c r="I982" s="92"/>
      <c r="J982" s="92"/>
      <c r="K982" s="92"/>
      <c r="L982" s="92"/>
      <c r="M982" s="92"/>
      <c r="N982" s="92"/>
      <c r="O982" s="92"/>
      <c r="P982" s="92"/>
      <c r="Q982" s="92"/>
      <c r="R982" s="92"/>
      <c r="S982" s="92"/>
      <c r="T982" s="92"/>
      <c r="U982" s="92"/>
      <c r="V982" s="92"/>
      <c r="W982" s="92"/>
      <c r="X982" s="92"/>
      <c r="Y982" s="92"/>
      <c r="Z982" s="92"/>
    </row>
    <row r="983" spans="1:26" ht="15.75" customHeight="1" x14ac:dyDescent="0.2">
      <c r="A983" s="92"/>
      <c r="B983" s="92"/>
      <c r="C983" s="92"/>
      <c r="D983" s="92"/>
      <c r="E983" s="92"/>
      <c r="F983" s="92"/>
      <c r="G983" s="92"/>
      <c r="H983" s="92"/>
      <c r="I983" s="92"/>
      <c r="J983" s="92"/>
      <c r="K983" s="92"/>
      <c r="L983" s="92"/>
      <c r="M983" s="92"/>
      <c r="N983" s="92"/>
      <c r="O983" s="92"/>
      <c r="P983" s="92"/>
      <c r="Q983" s="92"/>
      <c r="R983" s="92"/>
      <c r="S983" s="92"/>
      <c r="T983" s="92"/>
      <c r="U983" s="92"/>
      <c r="V983" s="92"/>
      <c r="W983" s="92"/>
      <c r="X983" s="92"/>
      <c r="Y983" s="92"/>
      <c r="Z983" s="92"/>
    </row>
    <row r="984" spans="1:26" ht="15.75" customHeight="1" x14ac:dyDescent="0.2">
      <c r="A984" s="92"/>
      <c r="B984" s="92"/>
      <c r="C984" s="92"/>
      <c r="D984" s="92"/>
      <c r="E984" s="92"/>
      <c r="F984" s="92"/>
      <c r="G984" s="92"/>
      <c r="H984" s="92"/>
      <c r="I984" s="92"/>
      <c r="J984" s="92"/>
      <c r="K984" s="92"/>
      <c r="L984" s="92"/>
      <c r="M984" s="92"/>
      <c r="N984" s="92"/>
      <c r="O984" s="92"/>
      <c r="P984" s="92"/>
      <c r="Q984" s="92"/>
      <c r="R984" s="92"/>
      <c r="S984" s="92"/>
      <c r="T984" s="92"/>
      <c r="U984" s="92"/>
      <c r="V984" s="92"/>
      <c r="W984" s="92"/>
      <c r="X984" s="92"/>
      <c r="Y984" s="92"/>
      <c r="Z984" s="92"/>
    </row>
    <row r="985" spans="1:26" ht="15.75" customHeight="1" x14ac:dyDescent="0.2">
      <c r="A985" s="92"/>
      <c r="B985" s="92"/>
      <c r="C985" s="92"/>
      <c r="D985" s="92"/>
      <c r="E985" s="92"/>
      <c r="F985" s="92"/>
      <c r="G985" s="92"/>
      <c r="H985" s="92"/>
      <c r="I985" s="92"/>
      <c r="J985" s="92"/>
      <c r="K985" s="92"/>
      <c r="L985" s="92"/>
      <c r="M985" s="92"/>
      <c r="N985" s="92"/>
      <c r="O985" s="92"/>
      <c r="P985" s="92"/>
      <c r="Q985" s="92"/>
      <c r="R985" s="92"/>
      <c r="S985" s="92"/>
      <c r="T985" s="92"/>
      <c r="U985" s="92"/>
      <c r="V985" s="92"/>
      <c r="W985" s="92"/>
      <c r="X985" s="92"/>
      <c r="Y985" s="92"/>
      <c r="Z985" s="92"/>
    </row>
    <row r="986" spans="1:26" ht="15.75" customHeight="1" x14ac:dyDescent="0.2">
      <c r="A986" s="92"/>
      <c r="B986" s="92"/>
      <c r="C986" s="92"/>
      <c r="D986" s="92"/>
      <c r="E986" s="92"/>
      <c r="F986" s="92"/>
      <c r="G986" s="92"/>
      <c r="H986" s="92"/>
      <c r="I986" s="92"/>
      <c r="J986" s="92"/>
      <c r="K986" s="92"/>
      <c r="L986" s="92"/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</row>
    <row r="987" spans="1:26" ht="15.75" customHeight="1" x14ac:dyDescent="0.2">
      <c r="A987" s="92"/>
      <c r="B987" s="92"/>
      <c r="C987" s="92"/>
      <c r="D987" s="92"/>
      <c r="E987" s="92"/>
      <c r="F987" s="92"/>
      <c r="G987" s="92"/>
      <c r="H987" s="92"/>
      <c r="I987" s="92"/>
      <c r="J987" s="92"/>
      <c r="K987" s="92"/>
      <c r="L987" s="92"/>
      <c r="M987" s="92"/>
      <c r="N987" s="92"/>
      <c r="O987" s="92"/>
      <c r="P987" s="92"/>
      <c r="Q987" s="92"/>
      <c r="R987" s="92"/>
      <c r="S987" s="92"/>
      <c r="T987" s="92"/>
      <c r="U987" s="92"/>
      <c r="V987" s="92"/>
      <c r="W987" s="92"/>
      <c r="X987" s="92"/>
      <c r="Y987" s="92"/>
      <c r="Z987" s="92"/>
    </row>
    <row r="988" spans="1:26" ht="15.75" customHeight="1" x14ac:dyDescent="0.2">
      <c r="A988" s="92"/>
      <c r="B988" s="92"/>
      <c r="C988" s="92"/>
      <c r="D988" s="92"/>
      <c r="E988" s="92"/>
      <c r="F988" s="92"/>
      <c r="G988" s="92"/>
      <c r="H988" s="92"/>
      <c r="I988" s="92"/>
      <c r="J988" s="92"/>
      <c r="K988" s="92"/>
      <c r="L988" s="92"/>
      <c r="M988" s="92"/>
      <c r="N988" s="92"/>
      <c r="O988" s="92"/>
      <c r="P988" s="92"/>
      <c r="Q988" s="92"/>
      <c r="R988" s="92"/>
      <c r="S988" s="92"/>
      <c r="T988" s="92"/>
      <c r="U988" s="92"/>
      <c r="V988" s="92"/>
      <c r="W988" s="92"/>
      <c r="X988" s="92"/>
      <c r="Y988" s="92"/>
      <c r="Z988" s="92"/>
    </row>
    <row r="989" spans="1:26" ht="15.75" customHeight="1" x14ac:dyDescent="0.2">
      <c r="A989" s="92"/>
      <c r="B989" s="92"/>
      <c r="C989" s="92"/>
      <c r="D989" s="92"/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O989" s="92"/>
      <c r="P989" s="92"/>
      <c r="Q989" s="92"/>
      <c r="R989" s="92"/>
      <c r="S989" s="92"/>
      <c r="T989" s="92"/>
      <c r="U989" s="92"/>
      <c r="V989" s="92"/>
      <c r="W989" s="92"/>
      <c r="X989" s="92"/>
      <c r="Y989" s="92"/>
      <c r="Z989" s="92"/>
    </row>
    <row r="990" spans="1:26" ht="15.75" customHeight="1" x14ac:dyDescent="0.2">
      <c r="A990" s="92"/>
      <c r="B990" s="92"/>
      <c r="C990" s="92"/>
      <c r="D990" s="92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92"/>
      <c r="P990" s="92"/>
      <c r="Q990" s="92"/>
      <c r="R990" s="92"/>
      <c r="S990" s="92"/>
      <c r="T990" s="92"/>
      <c r="U990" s="92"/>
      <c r="V990" s="92"/>
      <c r="W990" s="92"/>
      <c r="X990" s="92"/>
      <c r="Y990" s="92"/>
      <c r="Z990" s="92"/>
    </row>
    <row r="991" spans="1:26" ht="15.75" customHeight="1" x14ac:dyDescent="0.2">
      <c r="A991" s="92"/>
      <c r="B991" s="92"/>
      <c r="C991" s="92"/>
      <c r="D991" s="92"/>
      <c r="E991" s="92"/>
      <c r="F991" s="92"/>
      <c r="G991" s="92"/>
      <c r="H991" s="92"/>
      <c r="I991" s="92"/>
      <c r="J991" s="92"/>
      <c r="K991" s="92"/>
      <c r="L991" s="92"/>
      <c r="M991" s="92"/>
      <c r="N991" s="92"/>
      <c r="O991" s="92"/>
      <c r="P991" s="92"/>
      <c r="Q991" s="92"/>
      <c r="R991" s="92"/>
      <c r="S991" s="92"/>
      <c r="T991" s="92"/>
      <c r="U991" s="92"/>
      <c r="V991" s="92"/>
      <c r="W991" s="92"/>
      <c r="X991" s="92"/>
      <c r="Y991" s="92"/>
      <c r="Z991" s="92"/>
    </row>
    <row r="992" spans="1:26" ht="15.75" customHeight="1" x14ac:dyDescent="0.2">
      <c r="A992" s="92"/>
      <c r="B992" s="92"/>
      <c r="C992" s="92"/>
      <c r="D992" s="92"/>
      <c r="E992" s="92"/>
      <c r="F992" s="92"/>
      <c r="G992" s="92"/>
      <c r="H992" s="92"/>
      <c r="I992" s="92"/>
      <c r="J992" s="92"/>
      <c r="K992" s="92"/>
      <c r="L992" s="92"/>
      <c r="M992" s="92"/>
      <c r="N992" s="92"/>
      <c r="O992" s="92"/>
      <c r="P992" s="92"/>
      <c r="Q992" s="92"/>
      <c r="R992" s="92"/>
      <c r="S992" s="92"/>
      <c r="T992" s="92"/>
      <c r="U992" s="92"/>
      <c r="V992" s="92"/>
      <c r="W992" s="92"/>
      <c r="X992" s="92"/>
      <c r="Y992" s="92"/>
      <c r="Z992" s="92"/>
    </row>
    <row r="993" spans="1:26" ht="15.75" customHeight="1" x14ac:dyDescent="0.2">
      <c r="A993" s="92"/>
      <c r="B993" s="92"/>
      <c r="C993" s="92"/>
      <c r="D993" s="92"/>
      <c r="E993" s="92"/>
      <c r="F993" s="92"/>
      <c r="G993" s="92"/>
      <c r="H993" s="92"/>
      <c r="I993" s="92"/>
      <c r="J993" s="92"/>
      <c r="K993" s="92"/>
      <c r="L993" s="92"/>
      <c r="M993" s="92"/>
      <c r="N993" s="92"/>
      <c r="O993" s="92"/>
      <c r="P993" s="92"/>
      <c r="Q993" s="92"/>
      <c r="R993" s="92"/>
      <c r="S993" s="92"/>
      <c r="T993" s="92"/>
      <c r="U993" s="92"/>
      <c r="V993" s="92"/>
      <c r="W993" s="92"/>
      <c r="X993" s="92"/>
      <c r="Y993" s="92"/>
      <c r="Z993" s="92"/>
    </row>
    <row r="994" spans="1:26" ht="15.75" customHeight="1" x14ac:dyDescent="0.2">
      <c r="A994" s="92"/>
      <c r="B994" s="92"/>
      <c r="C994" s="92"/>
      <c r="D994" s="92"/>
      <c r="E994" s="92"/>
      <c r="F994" s="92"/>
      <c r="G994" s="92"/>
      <c r="H994" s="92"/>
      <c r="I994" s="92"/>
      <c r="J994" s="92"/>
      <c r="K994" s="92"/>
      <c r="L994" s="92"/>
      <c r="M994" s="92"/>
      <c r="N994" s="92"/>
      <c r="O994" s="92"/>
      <c r="P994" s="92"/>
      <c r="Q994" s="92"/>
      <c r="R994" s="92"/>
      <c r="S994" s="92"/>
      <c r="T994" s="92"/>
      <c r="U994" s="92"/>
      <c r="V994" s="92"/>
      <c r="W994" s="92"/>
      <c r="X994" s="92"/>
      <c r="Y994" s="92"/>
      <c r="Z994" s="92"/>
    </row>
    <row r="995" spans="1:26" ht="15.75" customHeight="1" x14ac:dyDescent="0.2">
      <c r="A995" s="92"/>
      <c r="B995" s="92"/>
      <c r="C995" s="92"/>
      <c r="D995" s="92"/>
      <c r="E995" s="92"/>
      <c r="F995" s="92"/>
      <c r="G995" s="92"/>
      <c r="H995" s="92"/>
      <c r="I995" s="92"/>
      <c r="J995" s="92"/>
      <c r="K995" s="92"/>
      <c r="L995" s="92"/>
      <c r="M995" s="92"/>
      <c r="N995" s="92"/>
      <c r="O995" s="92"/>
      <c r="P995" s="92"/>
      <c r="Q995" s="92"/>
      <c r="R995" s="92"/>
      <c r="S995" s="92"/>
      <c r="T995" s="92"/>
      <c r="U995" s="92"/>
      <c r="V995" s="92"/>
      <c r="W995" s="92"/>
      <c r="X995" s="92"/>
      <c r="Y995" s="92"/>
      <c r="Z995" s="92"/>
    </row>
    <row r="996" spans="1:26" ht="15.75" customHeight="1" x14ac:dyDescent="0.2">
      <c r="A996" s="92"/>
      <c r="B996" s="92"/>
      <c r="C996" s="92"/>
      <c r="D996" s="92"/>
      <c r="E996" s="92"/>
      <c r="F996" s="92"/>
      <c r="G996" s="92"/>
      <c r="H996" s="92"/>
      <c r="I996" s="92"/>
      <c r="J996" s="92"/>
      <c r="K996" s="92"/>
      <c r="L996" s="92"/>
      <c r="M996" s="92"/>
      <c r="N996" s="92"/>
      <c r="O996" s="92"/>
      <c r="P996" s="92"/>
      <c r="Q996" s="92"/>
      <c r="R996" s="92"/>
      <c r="S996" s="92"/>
      <c r="T996" s="92"/>
      <c r="U996" s="92"/>
      <c r="V996" s="92"/>
      <c r="W996" s="92"/>
      <c r="X996" s="92"/>
      <c r="Y996" s="92"/>
      <c r="Z996" s="92"/>
    </row>
    <row r="997" spans="1:26" ht="15.75" customHeight="1" x14ac:dyDescent="0.2">
      <c r="A997" s="92"/>
      <c r="B997" s="92"/>
      <c r="C997" s="92"/>
      <c r="D997" s="92"/>
      <c r="E997" s="92"/>
      <c r="F997" s="92"/>
      <c r="G997" s="92"/>
      <c r="H997" s="92"/>
      <c r="I997" s="92"/>
      <c r="J997" s="92"/>
      <c r="K997" s="92"/>
      <c r="L997" s="92"/>
      <c r="M997" s="92"/>
      <c r="N997" s="92"/>
      <c r="O997" s="92"/>
      <c r="P997" s="92"/>
      <c r="Q997" s="92"/>
      <c r="R997" s="92"/>
      <c r="S997" s="92"/>
      <c r="T997" s="92"/>
      <c r="U997" s="92"/>
      <c r="V997" s="92"/>
      <c r="W997" s="92"/>
      <c r="X997" s="92"/>
      <c r="Y997" s="92"/>
      <c r="Z997" s="92"/>
    </row>
    <row r="998" spans="1:26" ht="15.75" customHeight="1" x14ac:dyDescent="0.2">
      <c r="A998" s="92"/>
      <c r="B998" s="92"/>
      <c r="C998" s="92"/>
      <c r="D998" s="92"/>
      <c r="E998" s="92"/>
      <c r="F998" s="92"/>
      <c r="G998" s="92"/>
      <c r="H998" s="92"/>
      <c r="I998" s="92"/>
      <c r="J998" s="92"/>
      <c r="K998" s="92"/>
      <c r="L998" s="92"/>
      <c r="M998" s="92"/>
      <c r="N998" s="92"/>
      <c r="O998" s="92"/>
      <c r="P998" s="92"/>
      <c r="Q998" s="92"/>
      <c r="R998" s="92"/>
      <c r="S998" s="92"/>
      <c r="T998" s="92"/>
      <c r="U998" s="92"/>
      <c r="V998" s="92"/>
      <c r="W998" s="92"/>
      <c r="X998" s="92"/>
      <c r="Y998" s="92"/>
      <c r="Z998" s="92"/>
    </row>
    <row r="999" spans="1:26" ht="15.75" customHeight="1" x14ac:dyDescent="0.2">
      <c r="A999" s="92"/>
      <c r="B999" s="92"/>
      <c r="C999" s="92"/>
      <c r="D999" s="92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92"/>
      <c r="P999" s="92"/>
      <c r="Q999" s="92"/>
      <c r="R999" s="92"/>
      <c r="S999" s="92"/>
      <c r="T999" s="92"/>
      <c r="U999" s="92"/>
      <c r="V999" s="92"/>
      <c r="W999" s="92"/>
      <c r="X999" s="92"/>
      <c r="Y999" s="92"/>
      <c r="Z999" s="92"/>
    </row>
    <row r="1000" spans="1:26" ht="15.75" customHeight="1" x14ac:dyDescent="0.2">
      <c r="A1000" s="92"/>
      <c r="B1000" s="92"/>
      <c r="C1000" s="92"/>
      <c r="D1000" s="92"/>
      <c r="E1000" s="92"/>
      <c r="F1000" s="92"/>
      <c r="G1000" s="92"/>
      <c r="H1000" s="92"/>
      <c r="I1000" s="92"/>
      <c r="J1000" s="92"/>
      <c r="K1000" s="92"/>
      <c r="L1000" s="92"/>
      <c r="M1000" s="92"/>
      <c r="N1000" s="92"/>
      <c r="O1000" s="92"/>
      <c r="P1000" s="92"/>
      <c r="Q1000" s="92"/>
      <c r="R1000" s="92"/>
      <c r="S1000" s="92"/>
      <c r="T1000" s="92"/>
      <c r="U1000" s="92"/>
      <c r="V1000" s="92"/>
      <c r="W1000" s="92"/>
      <c r="X1000" s="92"/>
      <c r="Y1000" s="92"/>
      <c r="Z1000" s="92"/>
    </row>
  </sheetData>
  <mergeCells count="4">
    <mergeCell ref="B2:J2"/>
    <mergeCell ref="B3:J3"/>
    <mergeCell ref="B4:J4"/>
    <mergeCell ref="B5:J5"/>
  </mergeCell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 filterMode="1"/>
  <dimension ref="A1:Z1001"/>
  <sheetViews>
    <sheetView showGridLines="0" zoomScale="90" zoomScaleNormal="90" workbookViewId="0">
      <pane ySplit="6" topLeftCell="A23" activePane="bottomLeft" state="frozen"/>
      <selection pane="bottomLeft" activeCell="N64" sqref="N64"/>
    </sheetView>
  </sheetViews>
  <sheetFormatPr baseColWidth="10" defaultColWidth="10.109375" defaultRowHeight="15" customHeight="1" x14ac:dyDescent="0.2"/>
  <cols>
    <col min="1" max="1" width="2.109375" customWidth="1"/>
    <col min="2" max="2" width="14.88671875" customWidth="1"/>
    <col min="3" max="4" width="11.5546875" customWidth="1"/>
    <col min="5" max="5" width="11.5546875" hidden="1" customWidth="1"/>
    <col min="6" max="6" width="12.77734375" hidden="1" customWidth="1"/>
    <col min="7" max="7" width="11.5546875" customWidth="1"/>
    <col min="8" max="8" width="14.33203125" customWidth="1"/>
    <col min="9" max="11" width="12.77734375" customWidth="1"/>
    <col min="12" max="12" width="14" customWidth="1"/>
    <col min="13" max="13" width="11.5546875" customWidth="1"/>
    <col min="14" max="14" width="21" customWidth="1"/>
    <col min="15" max="26" width="10.44140625" customWidth="1"/>
  </cols>
  <sheetData>
    <row r="1" spans="1:26" x14ac:dyDescent="0.2">
      <c r="A1" s="92"/>
      <c r="B1" s="92"/>
      <c r="C1" s="92"/>
      <c r="D1" s="92"/>
      <c r="E1" s="92"/>
      <c r="F1" s="92"/>
      <c r="G1" s="92"/>
      <c r="H1" s="136"/>
      <c r="I1" s="92"/>
      <c r="J1" s="92"/>
      <c r="K1" s="92"/>
      <c r="L1" s="92"/>
      <c r="M1" s="137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 spans="1:26" ht="20.25" x14ac:dyDescent="0.3">
      <c r="A2" s="92"/>
      <c r="B2" s="594" t="s">
        <v>530</v>
      </c>
      <c r="C2" s="590"/>
      <c r="D2" s="590"/>
      <c r="E2" s="590"/>
      <c r="F2" s="590"/>
      <c r="G2" s="590"/>
      <c r="H2" s="590"/>
      <c r="I2" s="590"/>
      <c r="J2" s="590"/>
      <c r="K2" s="590"/>
      <c r="L2" s="591"/>
      <c r="M2" s="137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 spans="1:26" ht="18" x14ac:dyDescent="0.25">
      <c r="A3" s="92"/>
      <c r="B3" s="598" t="s">
        <v>614</v>
      </c>
      <c r="C3" s="590"/>
      <c r="D3" s="590"/>
      <c r="E3" s="590"/>
      <c r="F3" s="590"/>
      <c r="G3" s="590"/>
      <c r="H3" s="590"/>
      <c r="I3" s="590"/>
      <c r="J3" s="590"/>
      <c r="K3" s="590"/>
      <c r="L3" s="591"/>
      <c r="M3" s="137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</row>
    <row r="4" spans="1:26" ht="18" x14ac:dyDescent="0.25">
      <c r="A4" s="92"/>
      <c r="B4" s="596" t="s">
        <v>615</v>
      </c>
      <c r="C4" s="590"/>
      <c r="D4" s="590"/>
      <c r="E4" s="590"/>
      <c r="F4" s="590"/>
      <c r="G4" s="590"/>
      <c r="H4" s="590"/>
      <c r="I4" s="590"/>
      <c r="J4" s="590"/>
      <c r="K4" s="590"/>
      <c r="L4" s="591"/>
      <c r="M4" s="137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spans="1:26" x14ac:dyDescent="0.2">
      <c r="A5" s="92"/>
      <c r="B5" s="597">
        <v>45221</v>
      </c>
      <c r="C5" s="590"/>
      <c r="D5" s="590"/>
      <c r="E5" s="590"/>
      <c r="F5" s="590"/>
      <c r="G5" s="590"/>
      <c r="H5" s="590"/>
      <c r="I5" s="590"/>
      <c r="J5" s="590"/>
      <c r="K5" s="590"/>
      <c r="L5" s="591"/>
      <c r="M5" s="138">
        <f>(WEEKNUM(B5,2)+(YEAR(B5)-2020)*100)-1</f>
        <v>342</v>
      </c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ht="25.5" x14ac:dyDescent="0.2">
      <c r="A6" s="92"/>
      <c r="B6" s="139" t="s">
        <v>616</v>
      </c>
      <c r="C6" s="140" t="s">
        <v>617</v>
      </c>
      <c r="D6" s="140" t="s">
        <v>618</v>
      </c>
      <c r="E6" s="140" t="s">
        <v>619</v>
      </c>
      <c r="F6" s="140" t="s">
        <v>620</v>
      </c>
      <c r="G6" s="141" t="s">
        <v>621</v>
      </c>
      <c r="H6" s="142" t="s">
        <v>622</v>
      </c>
      <c r="I6" s="143" t="s">
        <v>623</v>
      </c>
      <c r="J6" s="140" t="s">
        <v>624</v>
      </c>
      <c r="K6" s="140" t="s">
        <v>625</v>
      </c>
      <c r="L6" s="144">
        <f>SUBTOTAL(9,L7:L87)</f>
        <v>3227</v>
      </c>
      <c r="M6" s="145" t="s">
        <v>626</v>
      </c>
      <c r="N6" s="140" t="s">
        <v>627</v>
      </c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ht="15.75" hidden="1" x14ac:dyDescent="0.25">
      <c r="A7" s="92"/>
      <c r="B7" s="146" t="s">
        <v>538</v>
      </c>
      <c r="C7" s="147">
        <f>SUM(C13:C18)</f>
        <v>1096.6400000000001</v>
      </c>
      <c r="D7" s="147">
        <f t="shared" ref="D7:D8" si="0">C7*7</f>
        <v>7676.4800000000005</v>
      </c>
      <c r="E7" s="147">
        <f t="shared" ref="E7:E8" si="1">C7*30.42</f>
        <v>33359.788800000002</v>
      </c>
      <c r="F7" s="147">
        <f t="shared" ref="F7:F8" si="2">E7*12</f>
        <v>400317.4656</v>
      </c>
      <c r="G7" s="147"/>
      <c r="H7" s="136"/>
      <c r="I7" s="147">
        <f t="shared" ref="I7:K7" si="3">SUM(I13:I18)</f>
        <v>313891.83000000007</v>
      </c>
      <c r="J7" s="147">
        <f t="shared" si="3"/>
        <v>528123.12</v>
      </c>
      <c r="K7" s="147">
        <f t="shared" si="3"/>
        <v>-214231.28999999998</v>
      </c>
      <c r="L7" s="147"/>
      <c r="M7" s="137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ht="15.75" hidden="1" x14ac:dyDescent="0.25">
      <c r="A8" s="92"/>
      <c r="B8" s="146" t="s">
        <v>628</v>
      </c>
      <c r="C8" s="147">
        <f>SUM(C22:C86)</f>
        <v>982.14300000000026</v>
      </c>
      <c r="D8" s="147">
        <f t="shared" si="0"/>
        <v>6875.001000000002</v>
      </c>
      <c r="E8" s="147">
        <f t="shared" si="1"/>
        <v>29876.79006000001</v>
      </c>
      <c r="F8" s="147">
        <f t="shared" si="2"/>
        <v>358521.48072000011</v>
      </c>
      <c r="G8" s="147"/>
      <c r="H8" s="136"/>
      <c r="I8" s="147">
        <f t="shared" ref="I8:K8" si="4">I62+I57+I68+I35+I30+I21+I51+I42</f>
        <v>279386.52299999999</v>
      </c>
      <c r="J8" s="147">
        <f t="shared" si="4"/>
        <v>-277358.01</v>
      </c>
      <c r="K8" s="147">
        <f t="shared" si="4"/>
        <v>5239.603000000001</v>
      </c>
      <c r="L8" s="147"/>
      <c r="M8" s="137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ht="15.75" hidden="1" x14ac:dyDescent="0.25">
      <c r="A9" s="92"/>
      <c r="B9" s="146" t="s">
        <v>629</v>
      </c>
      <c r="C9" s="147">
        <f t="shared" ref="C9:F9" si="5">C7-C8</f>
        <v>114.49699999999984</v>
      </c>
      <c r="D9" s="147">
        <f t="shared" si="5"/>
        <v>801.47899999999845</v>
      </c>
      <c r="E9" s="147">
        <f t="shared" si="5"/>
        <v>3482.9987399999918</v>
      </c>
      <c r="F9" s="147">
        <f t="shared" si="5"/>
        <v>41795.984879999887</v>
      </c>
      <c r="G9" s="147"/>
      <c r="H9" s="136"/>
      <c r="I9" s="147">
        <f>I7-I8</f>
        <v>34505.307000000088</v>
      </c>
      <c r="J9" s="147">
        <f>J7+J8</f>
        <v>250765.11</v>
      </c>
      <c r="K9" s="147">
        <f>K7-K8</f>
        <v>-219470.89299999998</v>
      </c>
      <c r="L9" s="147"/>
      <c r="M9" s="137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ht="15.75" hidden="1" x14ac:dyDescent="0.2">
      <c r="A10" s="92"/>
      <c r="B10" s="148"/>
      <c r="C10" s="149"/>
      <c r="D10" s="149"/>
      <c r="E10" s="149"/>
      <c r="F10" s="149"/>
      <c r="G10" s="149"/>
      <c r="H10" s="150" t="s">
        <v>630</v>
      </c>
      <c r="I10" s="151">
        <f>WEEKNUM(B5,2)</f>
        <v>43</v>
      </c>
      <c r="J10" s="149"/>
      <c r="K10" s="149"/>
      <c r="L10" s="149"/>
      <c r="M10" s="137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ht="15.75" hidden="1" x14ac:dyDescent="0.2">
      <c r="A11" s="92"/>
      <c r="B11" s="92"/>
      <c r="C11" s="147"/>
      <c r="D11" s="147"/>
      <c r="E11" s="147"/>
      <c r="F11" s="147"/>
      <c r="G11" s="147"/>
      <c r="H11" s="152"/>
      <c r="I11" s="153"/>
      <c r="J11" s="147"/>
      <c r="K11" s="147"/>
      <c r="L11" s="147"/>
      <c r="M11" s="137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ht="15.75" hidden="1" x14ac:dyDescent="0.25">
      <c r="A12" s="92"/>
      <c r="B12" s="154" t="s">
        <v>538</v>
      </c>
      <c r="C12" s="155"/>
      <c r="D12" s="155">
        <f t="shared" ref="D12:F12" si="6">SUM(D13:D18)</f>
        <v>7676.4800000000005</v>
      </c>
      <c r="E12" s="155">
        <f t="shared" si="6"/>
        <v>33359.788800000002</v>
      </c>
      <c r="F12" s="155">
        <f t="shared" si="6"/>
        <v>400317.4656</v>
      </c>
      <c r="G12" s="155"/>
      <c r="H12" s="156"/>
      <c r="I12" s="155">
        <f t="shared" ref="I12:K12" si="7">SUM(I13:I18)</f>
        <v>313891.83000000007</v>
      </c>
      <c r="J12" s="155">
        <f t="shared" si="7"/>
        <v>528123.12</v>
      </c>
      <c r="K12" s="155">
        <f t="shared" si="7"/>
        <v>-214231.28999999998</v>
      </c>
      <c r="L12" s="155"/>
      <c r="M12" s="137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hidden="1" x14ac:dyDescent="0.2">
      <c r="A13" s="92"/>
      <c r="B13" s="92" t="s">
        <v>420</v>
      </c>
      <c r="C13" s="147">
        <v>295.86</v>
      </c>
      <c r="D13" s="147">
        <f t="shared" ref="D13:D18" si="8">C13*7</f>
        <v>2071.02</v>
      </c>
      <c r="E13" s="147">
        <f t="shared" ref="E13:E18" si="9">C13*30.42</f>
        <v>9000.0612000000001</v>
      </c>
      <c r="F13" s="147">
        <f t="shared" ref="F13:F18" si="10">E13*12</f>
        <v>108000.7344</v>
      </c>
      <c r="G13" s="147">
        <v>9000</v>
      </c>
      <c r="H13" s="136" t="s">
        <v>631</v>
      </c>
      <c r="I13" s="147">
        <f t="shared" ref="I13:I16" si="11">D13*$I$10</f>
        <v>89053.86</v>
      </c>
      <c r="J13" s="147">
        <f>SUMIF(DIARIO_2023!$G$7:$G$4426,PRESUPUESTO!B13,DIARIO_2023!$J$7:$J$4426)+SUMIF(DIARIO_2023!$G$7:$G$4426,PRESUPUESTO!B13,DIARIO_2023!$K$7:$K$4426)</f>
        <v>85500</v>
      </c>
      <c r="K13" s="147">
        <f t="shared" ref="K13:K18" si="12">I13-J13</f>
        <v>3553.8600000000006</v>
      </c>
      <c r="L13" s="147"/>
      <c r="M13" s="137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hidden="1" x14ac:dyDescent="0.2">
      <c r="A14" s="92"/>
      <c r="B14" s="92" t="s">
        <v>558</v>
      </c>
      <c r="C14" s="147"/>
      <c r="D14" s="147">
        <f t="shared" si="8"/>
        <v>0</v>
      </c>
      <c r="E14" s="147">
        <f t="shared" si="9"/>
        <v>0</v>
      </c>
      <c r="F14" s="147">
        <f t="shared" si="10"/>
        <v>0</v>
      </c>
      <c r="G14" s="147"/>
      <c r="H14" s="136"/>
      <c r="I14" s="147">
        <f t="shared" si="11"/>
        <v>0</v>
      </c>
      <c r="J14" s="147">
        <f>SUMIF(DIARIO_2023!$G$7:$G$4426,PRESUPUESTO!B14,DIARIO_2023!$J$7:$J$4426)+SUMIF(DIARIO_2023!$G$7:$G$4426,PRESUPUESTO!B14,DIARIO_2023!$K$7:$K$4426)</f>
        <v>0</v>
      </c>
      <c r="K14" s="147">
        <f t="shared" si="12"/>
        <v>0</v>
      </c>
      <c r="L14" s="147"/>
      <c r="M14" s="137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hidden="1" x14ac:dyDescent="0.2">
      <c r="A15" s="92"/>
      <c r="B15" s="92" t="s">
        <v>568</v>
      </c>
      <c r="C15" s="147">
        <v>679.57</v>
      </c>
      <c r="D15" s="147">
        <f t="shared" si="8"/>
        <v>4756.9900000000007</v>
      </c>
      <c r="E15" s="147">
        <f t="shared" si="9"/>
        <v>20672.519400000001</v>
      </c>
      <c r="F15" s="147">
        <f t="shared" si="10"/>
        <v>248070.2328</v>
      </c>
      <c r="G15" s="147">
        <v>4757</v>
      </c>
      <c r="H15" s="136" t="s">
        <v>632</v>
      </c>
      <c r="I15" s="147">
        <f t="shared" si="11"/>
        <v>204550.57000000004</v>
      </c>
      <c r="J15" s="147">
        <f>SUMIF(DIARIO_2023!$G$7:$G$4426,PRESUPUESTO!B15,DIARIO_2023!$J$7:$J$4426)+SUMIF(DIARIO_2023!$G$7:$G$4426,PRESUPUESTO!B15,DIARIO_2023!$K$7:$K$4426)</f>
        <v>330163.40000000002</v>
      </c>
      <c r="K15" s="147">
        <f t="shared" si="12"/>
        <v>-125612.82999999999</v>
      </c>
      <c r="L15" s="147"/>
      <c r="M15" s="137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hidden="1" x14ac:dyDescent="0.2">
      <c r="A16" s="92"/>
      <c r="B16" s="92" t="s">
        <v>577</v>
      </c>
      <c r="C16" s="147">
        <v>67.400000000000006</v>
      </c>
      <c r="D16" s="147">
        <f t="shared" si="8"/>
        <v>471.80000000000007</v>
      </c>
      <c r="E16" s="147">
        <f t="shared" si="9"/>
        <v>2050.3080000000004</v>
      </c>
      <c r="F16" s="147">
        <f t="shared" si="10"/>
        <v>24603.696000000004</v>
      </c>
      <c r="G16" s="147">
        <v>2050</v>
      </c>
      <c r="H16" s="136" t="s">
        <v>631</v>
      </c>
      <c r="I16" s="147">
        <f t="shared" si="11"/>
        <v>20287.400000000001</v>
      </c>
      <c r="J16" s="147">
        <f>SUMIF(DIARIO_2023!$G$7:$G$4426,PRESUPUESTO!B16,DIARIO_2023!$J$7:$J$4426)+SUMIF(DIARIO_2023!$G$7:$G$4426,PRESUPUESTO!B16,DIARIO_2023!$K$7:$K$4426)</f>
        <v>23833</v>
      </c>
      <c r="K16" s="147">
        <f t="shared" si="12"/>
        <v>-3545.5999999999985</v>
      </c>
      <c r="L16" s="147"/>
      <c r="M16" s="137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hidden="1" x14ac:dyDescent="0.2">
      <c r="A17" s="92"/>
      <c r="B17" s="92" t="s">
        <v>584</v>
      </c>
      <c r="C17" s="147">
        <v>53.81</v>
      </c>
      <c r="D17" s="147">
        <f t="shared" si="8"/>
        <v>376.67</v>
      </c>
      <c r="E17" s="147">
        <f t="shared" si="9"/>
        <v>1636.9002000000003</v>
      </c>
      <c r="F17" s="147">
        <f t="shared" si="10"/>
        <v>19642.802400000004</v>
      </c>
      <c r="G17" s="147"/>
      <c r="H17" s="136"/>
      <c r="I17" s="147"/>
      <c r="J17" s="147">
        <f>SUMIF(DIARIO_2023!$G$7:$G$4426,PRESUPUESTO!B17,DIARIO_2023!$J$7:$J$4426)+SUMIF(DIARIO_2023!$G$7:$G$4426,PRESUPUESTO!B17,DIARIO_2023!$K$7:$K$4426)</f>
        <v>5692.2</v>
      </c>
      <c r="K17" s="147">
        <f t="shared" si="12"/>
        <v>-5692.2</v>
      </c>
      <c r="L17" s="147"/>
      <c r="M17" s="137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hidden="1" x14ac:dyDescent="0.2">
      <c r="A18" s="92"/>
      <c r="B18" s="157" t="s">
        <v>590</v>
      </c>
      <c r="C18" s="158"/>
      <c r="D18" s="158">
        <f t="shared" si="8"/>
        <v>0</v>
      </c>
      <c r="E18" s="158">
        <f t="shared" si="9"/>
        <v>0</v>
      </c>
      <c r="F18" s="158">
        <f t="shared" si="10"/>
        <v>0</v>
      </c>
      <c r="G18" s="158"/>
      <c r="H18" s="159"/>
      <c r="I18" s="158">
        <f>D18*$I$10</f>
        <v>0</v>
      </c>
      <c r="J18" s="158">
        <f>SUMIF(DIARIO_2023!$G$7:$G$4426,PRESUPUESTO!B18,DIARIO_2023!$J$7:$J$4426)+SUMIF(DIARIO_2023!$G$7:$G$4426,PRESUPUESTO!B18,DIARIO_2023!$K$7:$K$4426)</f>
        <v>82934.51999999999</v>
      </c>
      <c r="K18" s="158">
        <f t="shared" si="12"/>
        <v>-82934.51999999999</v>
      </c>
      <c r="L18" s="158"/>
      <c r="M18" s="137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ht="7.5" hidden="1" customHeight="1" x14ac:dyDescent="0.2">
      <c r="A19" s="92"/>
      <c r="B19" s="160"/>
      <c r="C19" s="161"/>
      <c r="D19" s="161"/>
      <c r="E19" s="161"/>
      <c r="F19" s="161"/>
      <c r="G19" s="161"/>
      <c r="H19" s="162"/>
      <c r="I19" s="161"/>
      <c r="J19" s="161"/>
      <c r="K19" s="161"/>
      <c r="L19" s="161"/>
      <c r="M19" s="137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ht="15.75" hidden="1" x14ac:dyDescent="0.2">
      <c r="A20" s="92"/>
      <c r="B20" s="92"/>
      <c r="C20" s="147"/>
      <c r="D20" s="147"/>
      <c r="E20" s="147"/>
      <c r="F20" s="147"/>
      <c r="G20" s="147"/>
      <c r="H20" s="152"/>
      <c r="I20" s="153"/>
      <c r="J20" s="147"/>
      <c r="K20" s="147"/>
      <c r="L20" s="147"/>
      <c r="M20" s="137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5.75" hidden="1" customHeight="1" x14ac:dyDescent="0.25">
      <c r="A21" s="92"/>
      <c r="B21" s="154" t="s">
        <v>533</v>
      </c>
      <c r="C21" s="155"/>
      <c r="D21" s="155">
        <f>SUM(D22:D104)</f>
        <v>16066.449000000002</v>
      </c>
      <c r="E21" s="155">
        <f>SUM(E22:E104)</f>
        <v>69820.196940000009</v>
      </c>
      <c r="F21" s="155">
        <f>SUM(F22:F104)</f>
        <v>837842.36327999993</v>
      </c>
      <c r="G21" s="155"/>
      <c r="H21" s="156"/>
      <c r="I21" s="155">
        <f t="shared" ref="I21:K21" si="13">SUM(I22:I27)</f>
        <v>20401.479000000003</v>
      </c>
      <c r="J21" s="155">
        <f t="shared" si="13"/>
        <v>-27961.16</v>
      </c>
      <c r="K21" s="155">
        <f t="shared" si="13"/>
        <v>-7559.6810000000005</v>
      </c>
      <c r="L21" s="155">
        <f>K21</f>
        <v>-7559.6810000000005</v>
      </c>
      <c r="M21" s="137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ht="15.75" hidden="1" customHeight="1" x14ac:dyDescent="0.2">
      <c r="A22" s="92"/>
      <c r="B22" s="92" t="s">
        <v>544</v>
      </c>
      <c r="C22" s="147">
        <v>6</v>
      </c>
      <c r="D22" s="147">
        <f t="shared" ref="D22:D27" si="14">C22*7</f>
        <v>42</v>
      </c>
      <c r="E22" s="147">
        <f t="shared" ref="E22:E27" si="15">C22*30.42</f>
        <v>182.52</v>
      </c>
      <c r="F22" s="147">
        <f t="shared" ref="F22:F27" si="16">E22*12</f>
        <v>2190.2400000000002</v>
      </c>
      <c r="G22" s="147">
        <v>2000</v>
      </c>
      <c r="H22" s="136" t="s">
        <v>633</v>
      </c>
      <c r="I22" s="147">
        <f t="shared" ref="I22:I27" si="17">D22*$I$10</f>
        <v>1806</v>
      </c>
      <c r="J22" s="147">
        <f>SUMIF(DIARIO_2023!$G$7:$G$4426,PRESUPUESTO!B22,DIARIO_2023!$J$7:$J$4426)+SUMIF(DIARIO_2023!$G$7:$G$4426,PRESUPUESTO!B22,DIARIO_2023!$K$7:$K$4426)</f>
        <v>-1800</v>
      </c>
      <c r="K22" s="147">
        <f t="shared" ref="K22:K27" si="18">I22+J22</f>
        <v>6</v>
      </c>
      <c r="L22" s="147">
        <v>2000</v>
      </c>
      <c r="M22" s="137">
        <v>45365</v>
      </c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5.75" customHeight="1" x14ac:dyDescent="0.2">
      <c r="A23" s="92"/>
      <c r="B23" s="92" t="s">
        <v>553</v>
      </c>
      <c r="C23" s="147">
        <v>43</v>
      </c>
      <c r="D23" s="147">
        <f t="shared" si="14"/>
        <v>301</v>
      </c>
      <c r="E23" s="147">
        <f t="shared" si="15"/>
        <v>1308.0600000000002</v>
      </c>
      <c r="F23" s="147">
        <f t="shared" si="16"/>
        <v>15696.720000000001</v>
      </c>
      <c r="G23" s="147">
        <v>300</v>
      </c>
      <c r="H23" s="136" t="s">
        <v>541</v>
      </c>
      <c r="I23" s="147">
        <f t="shared" si="17"/>
        <v>12943</v>
      </c>
      <c r="J23" s="147">
        <f>SUMIF(DIARIO_2023!$G$7:$G$4426,PRESUPUESTO!B23,DIARIO_2023!$J$7:$J$4426)+SUMIF(DIARIO_2023!$G$7:$G$4426,PRESUPUESTO!B23,DIARIO_2023!$K$7:$K$4426)</f>
        <v>-6360</v>
      </c>
      <c r="K23" s="147">
        <f t="shared" si="18"/>
        <v>6583</v>
      </c>
      <c r="L23" s="147">
        <v>300</v>
      </c>
      <c r="M23" s="137">
        <v>45223</v>
      </c>
      <c r="N23" s="92" t="s">
        <v>634</v>
      </c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ht="15.75" hidden="1" customHeight="1" x14ac:dyDescent="0.2">
      <c r="A24" s="92"/>
      <c r="B24" s="92" t="s">
        <v>564</v>
      </c>
      <c r="C24" s="147">
        <v>1.51</v>
      </c>
      <c r="D24" s="147">
        <f t="shared" si="14"/>
        <v>10.57</v>
      </c>
      <c r="E24" s="147">
        <f t="shared" si="15"/>
        <v>45.934200000000004</v>
      </c>
      <c r="F24" s="147">
        <f t="shared" si="16"/>
        <v>551.21040000000005</v>
      </c>
      <c r="G24" s="147">
        <v>550</v>
      </c>
      <c r="H24" s="136" t="s">
        <v>633</v>
      </c>
      <c r="I24" s="147">
        <f t="shared" si="17"/>
        <v>454.51</v>
      </c>
      <c r="J24" s="147">
        <f>SUMIF(DIARIO_2023!$G$7:$G$4426,PRESUPUESTO!B24,DIARIO_2023!$J$7:$J$4426)+SUMIF(DIARIO_2023!$G$7:$G$4426,PRESUPUESTO!B24,DIARIO_2023!$K$7:$K$4426)</f>
        <v>-506.16</v>
      </c>
      <c r="K24" s="147">
        <f t="shared" si="18"/>
        <v>-51.650000000000034</v>
      </c>
      <c r="L24" s="147">
        <v>550</v>
      </c>
      <c r="M24" s="137">
        <v>45392</v>
      </c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5.75" hidden="1" customHeight="1" x14ac:dyDescent="0.2">
      <c r="A25" s="92"/>
      <c r="B25" s="92" t="s">
        <v>573</v>
      </c>
      <c r="C25" s="147">
        <v>2.2000000000000002</v>
      </c>
      <c r="D25" s="147">
        <f t="shared" si="14"/>
        <v>15.400000000000002</v>
      </c>
      <c r="E25" s="147">
        <f t="shared" si="15"/>
        <v>66.924000000000007</v>
      </c>
      <c r="F25" s="147">
        <f t="shared" si="16"/>
        <v>803.08800000000008</v>
      </c>
      <c r="G25" s="147">
        <v>795</v>
      </c>
      <c r="H25" s="136" t="s">
        <v>635</v>
      </c>
      <c r="I25" s="147">
        <f t="shared" si="17"/>
        <v>662.2</v>
      </c>
      <c r="J25" s="147">
        <f>SUMIF(DIARIO_2023!$G$7:$G$4426,PRESUPUESTO!B25,DIARIO_2023!$J$7:$J$4426)+SUMIF(DIARIO_2023!$G$7:$G$4426,PRESUPUESTO!B25,DIARIO_2023!$K$7:$K$4426)</f>
        <v>-651</v>
      </c>
      <c r="K25" s="147">
        <f t="shared" si="18"/>
        <v>11.200000000000045</v>
      </c>
      <c r="L25" s="147">
        <v>800</v>
      </c>
      <c r="M25" s="137">
        <v>45301</v>
      </c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ht="15.75" hidden="1" customHeight="1" x14ac:dyDescent="0.2">
      <c r="A26" s="92"/>
      <c r="B26" s="92" t="s">
        <v>581</v>
      </c>
      <c r="C26" s="147">
        <v>10.96</v>
      </c>
      <c r="D26" s="147">
        <f t="shared" si="14"/>
        <v>76.72</v>
      </c>
      <c r="E26" s="147">
        <f t="shared" si="15"/>
        <v>333.40320000000003</v>
      </c>
      <c r="F26" s="147">
        <f t="shared" si="16"/>
        <v>4000.8384000000005</v>
      </c>
      <c r="G26" s="147">
        <v>4000</v>
      </c>
      <c r="H26" s="136" t="s">
        <v>636</v>
      </c>
      <c r="I26" s="147">
        <f t="shared" si="17"/>
        <v>3298.96</v>
      </c>
      <c r="J26" s="147">
        <f>SUMIF(DIARIO_2023!$G$7:$G$4426,PRESUPUESTO!B26,DIARIO_2023!$J$7:$J$4426)+SUMIF(DIARIO_2023!$G$7:$G$4426,PRESUPUESTO!B26,DIARIO_2023!$K$7:$K$4426)</f>
        <v>-16480</v>
      </c>
      <c r="K26" s="147">
        <f t="shared" si="18"/>
        <v>-13181.04</v>
      </c>
      <c r="L26" s="147"/>
      <c r="M26" s="137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5.75" hidden="1" customHeight="1" x14ac:dyDescent="0.2">
      <c r="A27" s="92"/>
      <c r="B27" s="92" t="s">
        <v>587</v>
      </c>
      <c r="C27" s="147">
        <v>4.109</v>
      </c>
      <c r="D27" s="147">
        <f t="shared" si="14"/>
        <v>28.762999999999998</v>
      </c>
      <c r="E27" s="147">
        <f t="shared" si="15"/>
        <v>124.99578000000001</v>
      </c>
      <c r="F27" s="147">
        <f t="shared" si="16"/>
        <v>1499.9493600000001</v>
      </c>
      <c r="G27" s="147">
        <v>500</v>
      </c>
      <c r="H27" s="136" t="s">
        <v>637</v>
      </c>
      <c r="I27" s="147">
        <f t="shared" si="17"/>
        <v>1236.809</v>
      </c>
      <c r="J27" s="147">
        <f>SUMIF(DIARIO_2023!$G$7:$G$4426,PRESUPUESTO!B27,DIARIO_2023!$J$7:$J$4426)+SUMIF(DIARIO_2023!$G$7:$G$4426,PRESUPUESTO!B27,DIARIO_2023!$K$7:$K$4426)</f>
        <v>-2164</v>
      </c>
      <c r="K27" s="147">
        <f t="shared" si="18"/>
        <v>-927.19100000000003</v>
      </c>
      <c r="L27" s="147">
        <v>650</v>
      </c>
      <c r="M27" s="137">
        <v>45337</v>
      </c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ht="7.5" hidden="1" customHeight="1" x14ac:dyDescent="0.2">
      <c r="A28" s="92"/>
      <c r="B28" s="160"/>
      <c r="C28" s="161"/>
      <c r="D28" s="161"/>
      <c r="E28" s="161"/>
      <c r="F28" s="161"/>
      <c r="G28" s="161"/>
      <c r="H28" s="162"/>
      <c r="I28" s="161"/>
      <c r="J28" s="161"/>
      <c r="K28" s="161"/>
      <c r="L28" s="161"/>
      <c r="M28" s="137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5.75" hidden="1" customHeight="1" x14ac:dyDescent="0.2">
      <c r="A29" s="92"/>
      <c r="B29" s="92"/>
      <c r="C29" s="147"/>
      <c r="D29" s="147"/>
      <c r="E29" s="147"/>
      <c r="F29" s="147"/>
      <c r="G29" s="147"/>
      <c r="H29" s="152"/>
      <c r="I29" s="153"/>
      <c r="J29" s="147"/>
      <c r="K29" s="147"/>
      <c r="L29" s="147"/>
      <c r="M29" s="137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ht="15.75" hidden="1" customHeight="1" x14ac:dyDescent="0.25">
      <c r="A30" s="92"/>
      <c r="B30" s="154" t="s">
        <v>535</v>
      </c>
      <c r="C30" s="155"/>
      <c r="D30" s="155">
        <f t="shared" ref="D30:G30" si="19">SUM(D31:D32)</f>
        <v>252</v>
      </c>
      <c r="E30" s="155">
        <f t="shared" si="19"/>
        <v>1095.1200000000001</v>
      </c>
      <c r="F30" s="155">
        <f t="shared" si="19"/>
        <v>13141.440000000002</v>
      </c>
      <c r="G30" s="155">
        <f t="shared" si="19"/>
        <v>252</v>
      </c>
      <c r="H30" s="156"/>
      <c r="I30" s="155">
        <f t="shared" ref="I30:K30" si="20">SUM(I31:I32)</f>
        <v>10836</v>
      </c>
      <c r="J30" s="155">
        <f t="shared" si="20"/>
        <v>-10200</v>
      </c>
      <c r="K30" s="155">
        <f t="shared" si="20"/>
        <v>636</v>
      </c>
      <c r="L30" s="155">
        <f>K30</f>
        <v>636</v>
      </c>
      <c r="M30" s="137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5.75" hidden="1" customHeight="1" x14ac:dyDescent="0.2">
      <c r="A31" s="92"/>
      <c r="B31" s="92" t="s">
        <v>545</v>
      </c>
      <c r="C31" s="147">
        <v>18</v>
      </c>
      <c r="D31" s="147">
        <f t="shared" ref="D31:D32" si="21">C31*7</f>
        <v>126</v>
      </c>
      <c r="E31" s="147">
        <f t="shared" ref="E31:E32" si="22">C31*30.42</f>
        <v>547.56000000000006</v>
      </c>
      <c r="F31" s="147">
        <f t="shared" ref="F31:F32" si="23">E31*12</f>
        <v>6570.7200000000012</v>
      </c>
      <c r="G31" s="147">
        <v>126</v>
      </c>
      <c r="H31" s="136" t="s">
        <v>541</v>
      </c>
      <c r="I31" s="147">
        <f t="shared" ref="I31:I32" si="24">D31*$I$10</f>
        <v>5418</v>
      </c>
      <c r="J31" s="147">
        <f>SUMIF(DIARIO_2023!$G$7:$G$4426,PRESUPUESTO!B31,DIARIO_2023!$J$7:$J$4426)+SUMIF(DIARIO_2023!$G$7:$G$4426,PRESUPUESTO!B31,DIARIO_2023!$K$7:$K$4426)</f>
        <v>-350</v>
      </c>
      <c r="K31" s="147">
        <f t="shared" ref="K31:K32" si="25">I31+J31</f>
        <v>5068</v>
      </c>
      <c r="L31" s="147"/>
      <c r="M31" s="137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ht="15.75" hidden="1" customHeight="1" x14ac:dyDescent="0.2">
      <c r="A32" s="92"/>
      <c r="B32" s="157" t="s">
        <v>555</v>
      </c>
      <c r="C32" s="158">
        <v>18</v>
      </c>
      <c r="D32" s="158">
        <f t="shared" si="21"/>
        <v>126</v>
      </c>
      <c r="E32" s="158">
        <f t="shared" si="22"/>
        <v>547.56000000000006</v>
      </c>
      <c r="F32" s="158">
        <f t="shared" si="23"/>
        <v>6570.7200000000012</v>
      </c>
      <c r="G32" s="158">
        <v>126</v>
      </c>
      <c r="H32" s="159" t="s">
        <v>541</v>
      </c>
      <c r="I32" s="158">
        <f t="shared" si="24"/>
        <v>5418</v>
      </c>
      <c r="J32" s="158">
        <f>SUMIF(DIARIO_2023!$G$7:$G$4426,PRESUPUESTO!B32,DIARIO_2023!$J$7:$J$4426)+SUMIF(DIARIO_2023!$G$7:$G$4426,PRESUPUESTO!B32,DIARIO_2023!$K$7:$K$4426)</f>
        <v>-9850</v>
      </c>
      <c r="K32" s="158">
        <f t="shared" si="25"/>
        <v>-4432</v>
      </c>
      <c r="L32" s="158"/>
      <c r="M32" s="137"/>
      <c r="N32" s="92" t="s">
        <v>638</v>
      </c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7.5" hidden="1" customHeight="1" x14ac:dyDescent="0.2">
      <c r="A33" s="92"/>
      <c r="B33" s="160"/>
      <c r="C33" s="161"/>
      <c r="D33" s="161"/>
      <c r="E33" s="161"/>
      <c r="F33" s="161"/>
      <c r="G33" s="161"/>
      <c r="H33" s="162"/>
      <c r="I33" s="161"/>
      <c r="J33" s="161"/>
      <c r="K33" s="161"/>
      <c r="L33" s="161"/>
      <c r="M33" s="137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ht="15.75" hidden="1" customHeight="1" x14ac:dyDescent="0.2">
      <c r="A34" s="92"/>
      <c r="B34" s="92"/>
      <c r="C34" s="147"/>
      <c r="D34" s="147"/>
      <c r="E34" s="147"/>
      <c r="F34" s="147"/>
      <c r="G34" s="147"/>
      <c r="H34" s="152"/>
      <c r="I34" s="153"/>
      <c r="J34" s="147"/>
      <c r="K34" s="147"/>
      <c r="L34" s="147"/>
      <c r="M34" s="137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5.75" hidden="1" customHeight="1" x14ac:dyDescent="0.25">
      <c r="A35" s="92"/>
      <c r="B35" s="154" t="s">
        <v>536</v>
      </c>
      <c r="C35" s="155"/>
      <c r="D35" s="155">
        <f t="shared" ref="D35:F35" si="26">SUM(D36:D39)</f>
        <v>546</v>
      </c>
      <c r="E35" s="155">
        <f t="shared" si="26"/>
        <v>2372.7600000000002</v>
      </c>
      <c r="F35" s="155">
        <f t="shared" si="26"/>
        <v>28473.120000000003</v>
      </c>
      <c r="G35" s="155">
        <v>500</v>
      </c>
      <c r="H35" s="156"/>
      <c r="I35" s="155">
        <f t="shared" ref="I35:K35" si="27">SUM(I36:I39)</f>
        <v>23478</v>
      </c>
      <c r="J35" s="155">
        <f t="shared" si="27"/>
        <v>-28031</v>
      </c>
      <c r="K35" s="155">
        <f t="shared" si="27"/>
        <v>-4553</v>
      </c>
      <c r="L35" s="155">
        <f>K35</f>
        <v>-4553</v>
      </c>
      <c r="M35" s="137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ht="15.75" hidden="1" customHeight="1" x14ac:dyDescent="0.2">
      <c r="A36" s="92"/>
      <c r="B36" s="92" t="s">
        <v>546</v>
      </c>
      <c r="C36" s="147">
        <v>13</v>
      </c>
      <c r="D36" s="147">
        <f t="shared" ref="D36:D39" si="28">C36*7</f>
        <v>91</v>
      </c>
      <c r="E36" s="147">
        <f t="shared" ref="E36:E39" si="29">C36*30.42</f>
        <v>395.46000000000004</v>
      </c>
      <c r="F36" s="147">
        <f t="shared" ref="F36:F39" si="30">E36*12</f>
        <v>4745.5200000000004</v>
      </c>
      <c r="G36" s="147"/>
      <c r="H36" s="136" t="s">
        <v>541</v>
      </c>
      <c r="I36" s="147">
        <f t="shared" ref="I36:I39" si="31">D36*$I$10</f>
        <v>3913</v>
      </c>
      <c r="J36" s="147">
        <f>SUMIF(DIARIO_2023!$G$7:$G$4426,PRESUPUESTO!B36,DIARIO_2023!$J$7:$J$4426)+SUMIF(DIARIO_2023!$G$7:$G$4426,PRESUPUESTO!B36,DIARIO_2023!$K$7:$K$4426)</f>
        <v>-11676</v>
      </c>
      <c r="K36" s="147">
        <f t="shared" ref="K36:K39" si="32">I36+J36</f>
        <v>-7763</v>
      </c>
      <c r="L36" s="147"/>
      <c r="M36" s="137"/>
      <c r="N36" s="511"/>
      <c r="O36" s="92" t="s">
        <v>1586</v>
      </c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5.75" hidden="1" customHeight="1" x14ac:dyDescent="0.2">
      <c r="A37" s="92"/>
      <c r="B37" s="92" t="s">
        <v>556</v>
      </c>
      <c r="C37" s="147">
        <v>25</v>
      </c>
      <c r="D37" s="147">
        <f t="shared" si="28"/>
        <v>175</v>
      </c>
      <c r="E37" s="147">
        <f t="shared" si="29"/>
        <v>760.5</v>
      </c>
      <c r="F37" s="147">
        <f t="shared" si="30"/>
        <v>9126</v>
      </c>
      <c r="G37" s="147"/>
      <c r="H37" s="136" t="s">
        <v>541</v>
      </c>
      <c r="I37" s="147">
        <f t="shared" si="31"/>
        <v>7525</v>
      </c>
      <c r="J37" s="147">
        <f>SUMIF(DIARIO_2023!$G$7:$G$4426,PRESUPUESTO!B37,DIARIO_2023!$J$7:$J$4426)+SUMIF(DIARIO_2023!$G$7:$G$4426,PRESUPUESTO!B37,DIARIO_2023!$K$7:$K$4426)</f>
        <v>-16224</v>
      </c>
      <c r="K37" s="147">
        <f t="shared" si="32"/>
        <v>-8699</v>
      </c>
      <c r="L37" s="147"/>
      <c r="M37" s="137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ht="15.75" hidden="1" customHeight="1" x14ac:dyDescent="0.2">
      <c r="A38" s="92"/>
      <c r="B38" s="92" t="s">
        <v>566</v>
      </c>
      <c r="C38" s="147">
        <v>25</v>
      </c>
      <c r="D38" s="147">
        <f t="shared" si="28"/>
        <v>175</v>
      </c>
      <c r="E38" s="147">
        <f t="shared" si="29"/>
        <v>760.5</v>
      </c>
      <c r="F38" s="147">
        <f t="shared" si="30"/>
        <v>9126</v>
      </c>
      <c r="G38" s="147"/>
      <c r="H38" s="136" t="s">
        <v>541</v>
      </c>
      <c r="I38" s="147">
        <f t="shared" si="31"/>
        <v>7525</v>
      </c>
      <c r="J38" s="147">
        <f>SUMIF(DIARIO_2023!$G$7:$G$4426,PRESUPUESTO!B38,DIARIO_2023!$J$7:$J$4426)+SUMIF(DIARIO_2023!$G$7:$G$4426,PRESUPUESTO!B38,DIARIO_2023!$K$7:$K$4426)</f>
        <v>-19</v>
      </c>
      <c r="K38" s="147">
        <f t="shared" si="32"/>
        <v>7506</v>
      </c>
      <c r="L38" s="147"/>
      <c r="M38" s="137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ht="15.75" hidden="1" customHeight="1" x14ac:dyDescent="0.2">
      <c r="A39" s="92"/>
      <c r="B39" s="157" t="s">
        <v>575</v>
      </c>
      <c r="C39" s="158">
        <v>15</v>
      </c>
      <c r="D39" s="158">
        <f t="shared" si="28"/>
        <v>105</v>
      </c>
      <c r="E39" s="158">
        <f t="shared" si="29"/>
        <v>456.3</v>
      </c>
      <c r="F39" s="158">
        <f t="shared" si="30"/>
        <v>5475.6</v>
      </c>
      <c r="G39" s="158"/>
      <c r="H39" s="159" t="s">
        <v>541</v>
      </c>
      <c r="I39" s="158">
        <f t="shared" si="31"/>
        <v>4515</v>
      </c>
      <c r="J39" s="158">
        <f>SUMIF(DIARIO_2023!$G$7:$G$4426,PRESUPUESTO!B39,DIARIO_2023!$J$7:$J$4426)+SUMIF(DIARIO_2023!$G$7:$G$4426,PRESUPUESTO!B39,DIARIO_2023!$K$7:$K$4426)</f>
        <v>-112</v>
      </c>
      <c r="K39" s="158">
        <f t="shared" si="32"/>
        <v>4403</v>
      </c>
      <c r="L39" s="158"/>
      <c r="M39" s="137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ht="7.5" hidden="1" customHeight="1" x14ac:dyDescent="0.2">
      <c r="A40" s="92"/>
      <c r="B40" s="160"/>
      <c r="C40" s="161"/>
      <c r="D40" s="161"/>
      <c r="E40" s="161"/>
      <c r="F40" s="161"/>
      <c r="G40" s="161"/>
      <c r="H40" s="162"/>
      <c r="I40" s="161"/>
      <c r="J40" s="161"/>
      <c r="K40" s="161"/>
      <c r="L40" s="161"/>
      <c r="M40" s="137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5.75" hidden="1" customHeight="1" x14ac:dyDescent="0.2">
      <c r="A41" s="92"/>
      <c r="B41" s="92"/>
      <c r="C41" s="147"/>
      <c r="D41" s="147"/>
      <c r="E41" s="147"/>
      <c r="F41" s="147"/>
      <c r="G41" s="147"/>
      <c r="H41" s="152"/>
      <c r="I41" s="153"/>
      <c r="J41" s="147"/>
      <c r="K41" s="147"/>
      <c r="L41" s="147"/>
      <c r="M41" s="137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ht="15.75" hidden="1" customHeight="1" x14ac:dyDescent="0.25">
      <c r="A42" s="92"/>
      <c r="B42" s="154" t="s">
        <v>537</v>
      </c>
      <c r="C42" s="155"/>
      <c r="D42" s="155">
        <f t="shared" ref="D42:F42" si="33">SUM(D43:D48)</f>
        <v>231</v>
      </c>
      <c r="E42" s="155">
        <f t="shared" si="33"/>
        <v>1003.8600000000001</v>
      </c>
      <c r="F42" s="155">
        <f t="shared" si="33"/>
        <v>12046.320000000003</v>
      </c>
      <c r="G42" s="155"/>
      <c r="H42" s="156"/>
      <c r="I42" s="155">
        <f t="shared" ref="I42:K42" si="34">SUM(I43:I48)</f>
        <v>9933</v>
      </c>
      <c r="J42" s="155">
        <f t="shared" si="34"/>
        <v>-3675.5</v>
      </c>
      <c r="K42" s="155">
        <f t="shared" si="34"/>
        <v>6257.5</v>
      </c>
      <c r="L42" s="155">
        <f>K42</f>
        <v>6257.5</v>
      </c>
      <c r="M42" s="137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5.75" hidden="1" customHeight="1" x14ac:dyDescent="0.2">
      <c r="A43" s="92"/>
      <c r="B43" s="92" t="s">
        <v>547</v>
      </c>
      <c r="C43" s="147">
        <v>3</v>
      </c>
      <c r="D43" s="147">
        <f t="shared" ref="D43:D48" si="35">C43*7</f>
        <v>21</v>
      </c>
      <c r="E43" s="147">
        <f t="shared" ref="E43:E48" si="36">C43*30.42</f>
        <v>91.26</v>
      </c>
      <c r="F43" s="147">
        <f t="shared" ref="F43:F48" si="37">E43*12</f>
        <v>1095.1200000000001</v>
      </c>
      <c r="G43" s="147"/>
      <c r="H43" s="136"/>
      <c r="I43" s="147">
        <f t="shared" ref="I43:I48" si="38">D43*$I$10</f>
        <v>903</v>
      </c>
      <c r="J43" s="147">
        <f>SUMIF(DIARIO_2023!$G$7:$G$4426,PRESUPUESTO!B43,DIARIO_2023!$J$7:$J$4426)+SUMIF(DIARIO_2023!$G$7:$G$4426,PRESUPUESTO!B43,DIARIO_2023!$K$7:$K$4426)</f>
        <v>-1489</v>
      </c>
      <c r="K43" s="147">
        <f t="shared" ref="K43:K48" si="39">I43+J43</f>
        <v>-586</v>
      </c>
      <c r="L43" s="147"/>
      <c r="M43" s="137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ht="15.75" hidden="1" customHeight="1" x14ac:dyDescent="0.2">
      <c r="A44" s="92"/>
      <c r="B44" s="92" t="s">
        <v>557</v>
      </c>
      <c r="C44" s="147">
        <v>5</v>
      </c>
      <c r="D44" s="147">
        <f t="shared" si="35"/>
        <v>35</v>
      </c>
      <c r="E44" s="147">
        <f t="shared" si="36"/>
        <v>152.10000000000002</v>
      </c>
      <c r="F44" s="147">
        <f t="shared" si="37"/>
        <v>1825.2000000000003</v>
      </c>
      <c r="G44" s="147"/>
      <c r="H44" s="136"/>
      <c r="I44" s="147">
        <f t="shared" si="38"/>
        <v>1505</v>
      </c>
      <c r="J44" s="147">
        <f>SUMIF(DIARIO_2023!$G$7:$G$4426,PRESUPUESTO!B44,DIARIO_2023!$J$7:$J$4426)+SUMIF(DIARIO_2023!$G$7:$G$4426,PRESUPUESTO!B44,DIARIO_2023!$K$7:$K$4426)</f>
        <v>0</v>
      </c>
      <c r="K44" s="147">
        <f t="shared" si="39"/>
        <v>1505</v>
      </c>
      <c r="L44" s="147"/>
      <c r="M44" s="137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5.75" hidden="1" customHeight="1" x14ac:dyDescent="0.2">
      <c r="A45" s="92"/>
      <c r="B45" s="92" t="s">
        <v>567</v>
      </c>
      <c r="C45" s="147">
        <v>5</v>
      </c>
      <c r="D45" s="147">
        <f t="shared" si="35"/>
        <v>35</v>
      </c>
      <c r="E45" s="147">
        <f t="shared" si="36"/>
        <v>152.10000000000002</v>
      </c>
      <c r="F45" s="147">
        <f t="shared" si="37"/>
        <v>1825.2000000000003</v>
      </c>
      <c r="G45" s="147"/>
      <c r="H45" s="136"/>
      <c r="I45" s="147">
        <f t="shared" si="38"/>
        <v>1505</v>
      </c>
      <c r="J45" s="147">
        <f>SUMIF(DIARIO_2023!$G$7:$G$4426,PRESUPUESTO!B45,DIARIO_2023!$J$7:$J$4426)+SUMIF(DIARIO_2023!$G$7:$G$4426,PRESUPUESTO!B45,DIARIO_2023!$K$7:$K$4426)</f>
        <v>0</v>
      </c>
      <c r="K45" s="147">
        <f t="shared" si="39"/>
        <v>1505</v>
      </c>
      <c r="L45" s="147"/>
      <c r="M45" s="137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ht="15.75" hidden="1" customHeight="1" x14ac:dyDescent="0.2">
      <c r="A46" s="92"/>
      <c r="B46" s="92" t="s">
        <v>576</v>
      </c>
      <c r="C46" s="147">
        <v>10</v>
      </c>
      <c r="D46" s="147">
        <f t="shared" si="35"/>
        <v>70</v>
      </c>
      <c r="E46" s="147">
        <f t="shared" si="36"/>
        <v>304.20000000000005</v>
      </c>
      <c r="F46" s="147">
        <f t="shared" si="37"/>
        <v>3650.4000000000005</v>
      </c>
      <c r="G46" s="147"/>
      <c r="H46" s="136"/>
      <c r="I46" s="147">
        <f t="shared" si="38"/>
        <v>3010</v>
      </c>
      <c r="J46" s="147">
        <f>SUMIF(DIARIO_2023!$G$7:$G$4426,PRESUPUESTO!B46,DIARIO_2023!$J$7:$J$4426)+SUMIF(DIARIO_2023!$G$7:$G$4426,PRESUPUESTO!B46,DIARIO_2023!$K$7:$K$4426)</f>
        <v>-1849</v>
      </c>
      <c r="K46" s="147">
        <f t="shared" si="39"/>
        <v>1161</v>
      </c>
      <c r="L46" s="147"/>
      <c r="M46" s="137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5.75" hidden="1" customHeight="1" x14ac:dyDescent="0.2">
      <c r="A47" s="92"/>
      <c r="B47" s="92" t="s">
        <v>583</v>
      </c>
      <c r="C47" s="147">
        <v>5</v>
      </c>
      <c r="D47" s="147">
        <f t="shared" si="35"/>
        <v>35</v>
      </c>
      <c r="E47" s="147">
        <f t="shared" si="36"/>
        <v>152.10000000000002</v>
      </c>
      <c r="F47" s="147">
        <f t="shared" si="37"/>
        <v>1825.2000000000003</v>
      </c>
      <c r="G47" s="147"/>
      <c r="H47" s="136"/>
      <c r="I47" s="147">
        <f t="shared" si="38"/>
        <v>1505</v>
      </c>
      <c r="J47" s="147">
        <f>SUMIF(DIARIO_2023!$G$7:$G$4426,PRESUPUESTO!B47,DIARIO_2023!$J$7:$J$4426)+SUMIF(DIARIO_2023!$G$7:$G$4426,PRESUPUESTO!B47,DIARIO_2023!$K$7:$K$4426)</f>
        <v>-337.5</v>
      </c>
      <c r="K47" s="147">
        <f t="shared" si="39"/>
        <v>1167.5</v>
      </c>
      <c r="L47" s="147"/>
      <c r="M47" s="137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ht="15.75" hidden="1" customHeight="1" x14ac:dyDescent="0.2">
      <c r="A48" s="92"/>
      <c r="B48" s="157" t="s">
        <v>589</v>
      </c>
      <c r="C48" s="158">
        <v>5</v>
      </c>
      <c r="D48" s="158">
        <f t="shared" si="35"/>
        <v>35</v>
      </c>
      <c r="E48" s="158">
        <f t="shared" si="36"/>
        <v>152.10000000000002</v>
      </c>
      <c r="F48" s="158">
        <f t="shared" si="37"/>
        <v>1825.2000000000003</v>
      </c>
      <c r="G48" s="158"/>
      <c r="H48" s="159"/>
      <c r="I48" s="158">
        <f t="shared" si="38"/>
        <v>1505</v>
      </c>
      <c r="J48" s="158">
        <f>SUMIF(DIARIO_2023!$G$7:$G$4426,PRESUPUESTO!B48,DIARIO_2023!$J$7:$J$4426)+SUMIF(DIARIO_2023!$G$7:$G$4426,PRESUPUESTO!B48,DIARIO_2023!$K$7:$K$4426)</f>
        <v>0</v>
      </c>
      <c r="K48" s="158">
        <f t="shared" si="39"/>
        <v>1505</v>
      </c>
      <c r="L48" s="158"/>
      <c r="M48" s="137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7.5" hidden="1" customHeight="1" x14ac:dyDescent="0.2">
      <c r="A49" s="92"/>
      <c r="B49" s="160"/>
      <c r="C49" s="161"/>
      <c r="D49" s="161"/>
      <c r="E49" s="161"/>
      <c r="F49" s="161"/>
      <c r="G49" s="161"/>
      <c r="H49" s="162"/>
      <c r="I49" s="161"/>
      <c r="J49" s="161"/>
      <c r="K49" s="161"/>
      <c r="L49" s="161"/>
      <c r="M49" s="137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ht="15.75" hidden="1" customHeight="1" x14ac:dyDescent="0.2">
      <c r="A50" s="92"/>
      <c r="B50" s="92"/>
      <c r="C50" s="92"/>
      <c r="D50" s="92"/>
      <c r="E50" s="92"/>
      <c r="F50" s="92"/>
      <c r="G50" s="92"/>
      <c r="H50" s="136"/>
      <c r="I50" s="92"/>
      <c r="J50" s="92"/>
      <c r="K50" s="92"/>
      <c r="L50" s="92"/>
      <c r="M50" s="137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5.75" hidden="1" customHeight="1" x14ac:dyDescent="0.25">
      <c r="A51" s="92"/>
      <c r="B51" s="154" t="s">
        <v>539</v>
      </c>
      <c r="C51" s="155"/>
      <c r="D51" s="155">
        <f t="shared" ref="D51:F51" si="40">SUM(D52:D54)</f>
        <v>264.60000000000002</v>
      </c>
      <c r="E51" s="155">
        <f t="shared" si="40"/>
        <v>1149.8760000000002</v>
      </c>
      <c r="F51" s="155">
        <f t="shared" si="40"/>
        <v>13798.512000000001</v>
      </c>
      <c r="G51" s="155"/>
      <c r="H51" s="156"/>
      <c r="I51" s="155">
        <f t="shared" ref="I51:K51" si="41">SUM(I52:I54)</f>
        <v>11377.8</v>
      </c>
      <c r="J51" s="155">
        <f t="shared" si="41"/>
        <v>-7420</v>
      </c>
      <c r="K51" s="155">
        <f t="shared" si="41"/>
        <v>3957.8</v>
      </c>
      <c r="L51" s="155">
        <f>K51</f>
        <v>3957.8</v>
      </c>
      <c r="M51" s="137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ht="15.75" hidden="1" customHeight="1" x14ac:dyDescent="0.2">
      <c r="A52" s="92"/>
      <c r="B52" s="92" t="s">
        <v>548</v>
      </c>
      <c r="C52" s="147">
        <v>9.9</v>
      </c>
      <c r="D52" s="147">
        <f t="shared" ref="D52:D54" si="42">C52*7</f>
        <v>69.3</v>
      </c>
      <c r="E52" s="147">
        <f t="shared" ref="E52:E54" si="43">C52*30.42</f>
        <v>301.15800000000002</v>
      </c>
      <c r="F52" s="147">
        <f t="shared" ref="F52:F54" si="44">E52*12</f>
        <v>3613.8960000000002</v>
      </c>
      <c r="G52" s="147"/>
      <c r="H52" s="136"/>
      <c r="I52" s="147">
        <f t="shared" ref="I52:I54" si="45">D52*$I$10</f>
        <v>2979.9</v>
      </c>
      <c r="J52" s="147">
        <f>SUMIF(DIARIO_2023!$G$7:$G$4426,PRESUPUESTO!B52,DIARIO_2023!$J$7:$J$4426)+SUMIF(DIARIO_2023!$G$7:$G$4426,PRESUPUESTO!B52,DIARIO_2023!$K$7:$K$4426)</f>
        <v>0</v>
      </c>
      <c r="K52" s="147">
        <f t="shared" ref="K52:K54" si="46">I52+J52</f>
        <v>2979.9</v>
      </c>
      <c r="L52" s="147"/>
      <c r="M52" s="137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5.75" hidden="1" customHeight="1" x14ac:dyDescent="0.2">
      <c r="A53" s="92"/>
      <c r="B53" s="92" t="s">
        <v>559</v>
      </c>
      <c r="C53" s="147">
        <v>10.9</v>
      </c>
      <c r="D53" s="147">
        <f t="shared" si="42"/>
        <v>76.3</v>
      </c>
      <c r="E53" s="147">
        <f t="shared" si="43"/>
        <v>331.57800000000003</v>
      </c>
      <c r="F53" s="147">
        <f t="shared" si="44"/>
        <v>3978.9360000000006</v>
      </c>
      <c r="G53" s="147"/>
      <c r="H53" s="136"/>
      <c r="I53" s="147">
        <f t="shared" si="45"/>
        <v>3280.9</v>
      </c>
      <c r="J53" s="147">
        <f>SUMIF(DIARIO_2023!$G$7:$G$4426,PRESUPUESTO!B53,DIARIO_2023!$J$7:$J$4426)+SUMIF(DIARIO_2023!$G$7:$G$4426,PRESUPUESTO!B53,DIARIO_2023!$K$7:$K$4426)</f>
        <v>-3700</v>
      </c>
      <c r="K53" s="147">
        <f t="shared" si="46"/>
        <v>-419.09999999999991</v>
      </c>
      <c r="L53" s="147"/>
      <c r="M53" s="137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ht="15.75" hidden="1" customHeight="1" x14ac:dyDescent="0.2">
      <c r="A54" s="92"/>
      <c r="B54" s="157" t="s">
        <v>569</v>
      </c>
      <c r="C54" s="158">
        <v>17</v>
      </c>
      <c r="D54" s="158">
        <f t="shared" si="42"/>
        <v>119</v>
      </c>
      <c r="E54" s="158">
        <f t="shared" si="43"/>
        <v>517.14</v>
      </c>
      <c r="F54" s="158">
        <f t="shared" si="44"/>
        <v>6205.68</v>
      </c>
      <c r="G54" s="158"/>
      <c r="H54" s="159"/>
      <c r="I54" s="158">
        <f t="shared" si="45"/>
        <v>5117</v>
      </c>
      <c r="J54" s="158">
        <f>SUMIF(DIARIO_2023!$G$7:$G$4426,PRESUPUESTO!B54,DIARIO_2023!$J$7:$J$4426)+SUMIF(DIARIO_2023!$G$7:$G$4426,PRESUPUESTO!B54,DIARIO_2023!$K$7:$K$4426)</f>
        <v>-3720</v>
      </c>
      <c r="K54" s="158">
        <f t="shared" si="46"/>
        <v>1397</v>
      </c>
      <c r="L54" s="158"/>
      <c r="M54" s="137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ht="7.5" hidden="1" customHeight="1" x14ac:dyDescent="0.2">
      <c r="A55" s="92"/>
      <c r="B55" s="160"/>
      <c r="C55" s="161"/>
      <c r="D55" s="161"/>
      <c r="E55" s="161"/>
      <c r="F55" s="161"/>
      <c r="G55" s="161"/>
      <c r="H55" s="162"/>
      <c r="I55" s="161"/>
      <c r="J55" s="161"/>
      <c r="K55" s="161"/>
      <c r="L55" s="161"/>
      <c r="M55" s="137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ht="15.75" hidden="1" customHeight="1" x14ac:dyDescent="0.2">
      <c r="A56" s="92"/>
      <c r="B56" s="92"/>
      <c r="C56" s="147"/>
      <c r="D56" s="147"/>
      <c r="E56" s="147"/>
      <c r="F56" s="147"/>
      <c r="G56" s="147"/>
      <c r="H56" s="152"/>
      <c r="I56" s="153"/>
      <c r="J56" s="147"/>
      <c r="K56" s="147"/>
      <c r="L56" s="147"/>
      <c r="M56" s="137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ht="15.75" hidden="1" customHeight="1" x14ac:dyDescent="0.25">
      <c r="A57" s="92"/>
      <c r="B57" s="154" t="s">
        <v>540</v>
      </c>
      <c r="C57" s="155"/>
      <c r="D57" s="155">
        <f t="shared" ref="D57:G57" si="47">SUM(D58:D59)</f>
        <v>531.02</v>
      </c>
      <c r="E57" s="155">
        <f t="shared" si="47"/>
        <v>2307.6612</v>
      </c>
      <c r="F57" s="155">
        <f t="shared" si="47"/>
        <v>27691.934399999998</v>
      </c>
      <c r="G57" s="155">
        <f t="shared" si="47"/>
        <v>531</v>
      </c>
      <c r="H57" s="156"/>
      <c r="I57" s="155">
        <f t="shared" ref="I57:K57" si="48">SUM(I58:I59)</f>
        <v>22833</v>
      </c>
      <c r="J57" s="155">
        <f t="shared" si="48"/>
        <v>-26343</v>
      </c>
      <c r="K57" s="155">
        <f t="shared" si="48"/>
        <v>-1219</v>
      </c>
      <c r="L57" s="155">
        <f>K57</f>
        <v>-1219</v>
      </c>
      <c r="M57" s="137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ht="15.75" customHeight="1" x14ac:dyDescent="0.2">
      <c r="A58" s="92"/>
      <c r="B58" s="92" t="s">
        <v>560</v>
      </c>
      <c r="C58" s="147">
        <v>38.86</v>
      </c>
      <c r="D58" s="147">
        <f t="shared" ref="D58:D59" si="49">C58*7</f>
        <v>272.02</v>
      </c>
      <c r="E58" s="147">
        <f t="shared" ref="E58:E59" si="50">C58*30.42</f>
        <v>1182.1212</v>
      </c>
      <c r="F58" s="147">
        <f t="shared" ref="F58:F59" si="51">E58*12</f>
        <v>14185.454400000001</v>
      </c>
      <c r="G58" s="147">
        <v>272</v>
      </c>
      <c r="H58" s="136" t="s">
        <v>541</v>
      </c>
      <c r="I58" s="147">
        <f t="shared" ref="I58:I59" si="52">G58*$I$10</f>
        <v>11696</v>
      </c>
      <c r="J58" s="147">
        <f>SUMIF(DIARIO_2023!$G$7:$G$4426,PRESUPUESTO!B58,DIARIO_2023!$J$7:$J$4426)+SUMIF(DIARIO_2023!$G$7:$G$4426,PRESUPUESTO!B58,DIARIO_2023!$K$7:$K$4426)</f>
        <v>-13987</v>
      </c>
      <c r="K58" s="508">
        <f>I58+J58+O58</f>
        <v>0</v>
      </c>
      <c r="L58" s="147">
        <v>272</v>
      </c>
      <c r="M58" s="137">
        <v>45229</v>
      </c>
      <c r="N58" s="92" t="s">
        <v>639</v>
      </c>
      <c r="O58" s="548">
        <v>2291</v>
      </c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ht="15.75" hidden="1" customHeight="1" x14ac:dyDescent="0.2">
      <c r="A59" s="92"/>
      <c r="B59" s="157" t="s">
        <v>549</v>
      </c>
      <c r="C59" s="158">
        <v>37</v>
      </c>
      <c r="D59" s="158">
        <f t="shared" si="49"/>
        <v>259</v>
      </c>
      <c r="E59" s="158">
        <f t="shared" si="50"/>
        <v>1125.54</v>
      </c>
      <c r="F59" s="158">
        <f t="shared" si="51"/>
        <v>13506.48</v>
      </c>
      <c r="G59" s="158">
        <v>259</v>
      </c>
      <c r="H59" s="159" t="s">
        <v>541</v>
      </c>
      <c r="I59" s="158">
        <f t="shared" si="52"/>
        <v>11137</v>
      </c>
      <c r="J59" s="158">
        <f>SUMIF(DIARIO_2023!$G$7:$G$4426,PRESUPUESTO!B59,DIARIO_2023!$J$7:$J$4426)+SUMIF(DIARIO_2023!$G$7:$G$4426,PRESUPUESTO!B59,DIARIO_2023!$K$7:$K$4426)</f>
        <v>-12356</v>
      </c>
      <c r="K59" s="158">
        <f>I59+J59</f>
        <v>-1219</v>
      </c>
      <c r="L59" s="158"/>
      <c r="M59" s="137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ht="7.5" hidden="1" customHeight="1" x14ac:dyDescent="0.2">
      <c r="A60" s="92"/>
      <c r="B60" s="160"/>
      <c r="C60" s="161"/>
      <c r="D60" s="161"/>
      <c r="E60" s="161"/>
      <c r="F60" s="161"/>
      <c r="G60" s="161"/>
      <c r="H60" s="162"/>
      <c r="I60" s="161"/>
      <c r="J60" s="161"/>
      <c r="K60" s="161"/>
      <c r="L60" s="161"/>
      <c r="M60" s="137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ht="15.75" hidden="1" customHeight="1" x14ac:dyDescent="0.2">
      <c r="A61" s="92"/>
      <c r="B61" s="92"/>
      <c r="C61" s="147"/>
      <c r="D61" s="147"/>
      <c r="E61" s="147"/>
      <c r="F61" s="147"/>
      <c r="G61" s="147"/>
      <c r="H61" s="152"/>
      <c r="I61" s="153"/>
      <c r="J61" s="147"/>
      <c r="K61" s="147"/>
      <c r="L61" s="147"/>
      <c r="M61" s="137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ht="15.75" hidden="1" customHeight="1" x14ac:dyDescent="0.25">
      <c r="A62" s="92"/>
      <c r="B62" s="154" t="s">
        <v>541</v>
      </c>
      <c r="C62" s="155"/>
      <c r="D62" s="155">
        <f t="shared" ref="D62:G62" si="53">SUM(D63:D65)</f>
        <v>3393.9500000000003</v>
      </c>
      <c r="E62" s="155">
        <f t="shared" si="53"/>
        <v>14749.137000000002</v>
      </c>
      <c r="F62" s="155">
        <f t="shared" si="53"/>
        <v>176989.64400000003</v>
      </c>
      <c r="G62" s="155">
        <f t="shared" si="53"/>
        <v>3393</v>
      </c>
      <c r="H62" s="156"/>
      <c r="I62" s="155">
        <f t="shared" ref="I62:K62" si="54">SUM(I63:I65)</f>
        <v>145899</v>
      </c>
      <c r="J62" s="155">
        <f t="shared" si="54"/>
        <v>-140731</v>
      </c>
      <c r="K62" s="155">
        <f t="shared" si="54"/>
        <v>5922</v>
      </c>
      <c r="L62" s="155">
        <f>K62</f>
        <v>5922</v>
      </c>
      <c r="M62" s="137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ht="15.75" customHeight="1" x14ac:dyDescent="0.2">
      <c r="A63" s="92"/>
      <c r="B63" s="92" t="s">
        <v>550</v>
      </c>
      <c r="C63" s="147">
        <v>295.85000000000002</v>
      </c>
      <c r="D63" s="147">
        <f t="shared" ref="D63:D65" si="55">C63*7</f>
        <v>2070.9500000000003</v>
      </c>
      <c r="E63" s="147">
        <f t="shared" ref="E63:E65" si="56">C63*30.42</f>
        <v>8999.7570000000014</v>
      </c>
      <c r="F63" s="147">
        <f t="shared" ref="F63:F65" si="57">E63*12</f>
        <v>107997.08400000002</v>
      </c>
      <c r="G63" s="147">
        <v>2070</v>
      </c>
      <c r="H63" s="136" t="s">
        <v>640</v>
      </c>
      <c r="I63" s="147">
        <f t="shared" ref="I63:I65" si="58">G63*$I$10</f>
        <v>89010</v>
      </c>
      <c r="J63" s="147">
        <f>SUMIF(DIARIO_2023!$G$7:$G$4426,PRESUPUESTO!B63,DIARIO_2023!$J$7:$J$4426)+SUMIF(DIARIO_2023!$G$7:$G$4426,PRESUPUESTO!B63,DIARIO_2023!$K$7:$K$4426)</f>
        <v>-91834</v>
      </c>
      <c r="K63" s="508">
        <f>I63+J63+O63</f>
        <v>-2070</v>
      </c>
      <c r="L63" s="147">
        <v>2070</v>
      </c>
      <c r="M63" s="137">
        <v>45229</v>
      </c>
      <c r="N63" s="92" t="s">
        <v>639</v>
      </c>
      <c r="O63" s="548">
        <v>754</v>
      </c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ht="15.75" customHeight="1" x14ac:dyDescent="0.2">
      <c r="A64" s="92"/>
      <c r="B64" s="92" t="s">
        <v>570</v>
      </c>
      <c r="C64" s="147">
        <v>49</v>
      </c>
      <c r="D64" s="147">
        <f t="shared" si="55"/>
        <v>343</v>
      </c>
      <c r="E64" s="147">
        <f t="shared" si="56"/>
        <v>1490.5800000000002</v>
      </c>
      <c r="F64" s="147">
        <f t="shared" si="57"/>
        <v>17886.960000000003</v>
      </c>
      <c r="G64" s="147">
        <v>343</v>
      </c>
      <c r="H64" s="136" t="s">
        <v>640</v>
      </c>
      <c r="I64" s="147">
        <f t="shared" si="58"/>
        <v>14749</v>
      </c>
      <c r="J64" s="147">
        <f>SUMIF(DIARIO_2023!$G$7:$G$4426,PRESUPUESTO!B64,DIARIO_2023!$J$7:$J$4426)+SUMIF(DIARIO_2023!$G$7:$G$4426,PRESUPUESTO!B64,DIARIO_2023!$K$7:$K$4426)</f>
        <v>-12055</v>
      </c>
      <c r="K64" s="147">
        <f t="shared" ref="K64:K65" si="59">I64+J64</f>
        <v>2694</v>
      </c>
      <c r="L64" s="147">
        <v>300</v>
      </c>
      <c r="M64" s="137">
        <v>45229</v>
      </c>
      <c r="N64" s="92" t="s">
        <v>639</v>
      </c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ht="15.75" hidden="1" customHeight="1" x14ac:dyDescent="0.2">
      <c r="A65" s="92"/>
      <c r="B65" s="157" t="s">
        <v>561</v>
      </c>
      <c r="C65" s="158">
        <v>140</v>
      </c>
      <c r="D65" s="158">
        <f t="shared" si="55"/>
        <v>980</v>
      </c>
      <c r="E65" s="158">
        <f t="shared" si="56"/>
        <v>4258.8</v>
      </c>
      <c r="F65" s="158">
        <f t="shared" si="57"/>
        <v>51105.600000000006</v>
      </c>
      <c r="G65" s="158">
        <v>980</v>
      </c>
      <c r="H65" s="159" t="s">
        <v>641</v>
      </c>
      <c r="I65" s="158">
        <f t="shared" si="58"/>
        <v>42140</v>
      </c>
      <c r="J65" s="158">
        <f>SUMIF(DIARIO_2023!$G$7:$G$4426,PRESUPUESTO!B65,DIARIO_2023!$J$7:$J$4426)+SUMIF(DIARIO_2023!$G$7:$G$4426,PRESUPUESTO!B65,DIARIO_2023!$K$7:$K$4426)</f>
        <v>-36842</v>
      </c>
      <c r="K65" s="158">
        <f t="shared" si="59"/>
        <v>5298</v>
      </c>
      <c r="L65" s="158"/>
      <c r="M65" s="137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ht="7.5" hidden="1" customHeight="1" x14ac:dyDescent="0.2">
      <c r="A66" s="92"/>
      <c r="B66" s="160"/>
      <c r="C66" s="161"/>
      <c r="D66" s="161"/>
      <c r="E66" s="161"/>
      <c r="F66" s="161"/>
      <c r="G66" s="161"/>
      <c r="H66" s="162"/>
      <c r="I66" s="161"/>
      <c r="J66" s="161"/>
      <c r="K66" s="161"/>
      <c r="L66" s="161"/>
      <c r="M66" s="137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ht="15.75" hidden="1" customHeight="1" x14ac:dyDescent="0.2">
      <c r="A67" s="92"/>
      <c r="B67" s="92"/>
      <c r="C67" s="147"/>
      <c r="D67" s="147"/>
      <c r="E67" s="147"/>
      <c r="F67" s="147"/>
      <c r="G67" s="147"/>
      <c r="H67" s="152"/>
      <c r="I67" s="153"/>
      <c r="J67" s="147"/>
      <c r="K67" s="147"/>
      <c r="L67" s="147"/>
      <c r="M67" s="137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ht="15.75" hidden="1" customHeight="1" x14ac:dyDescent="0.25">
      <c r="A68" s="92"/>
      <c r="B68" s="154" t="s">
        <v>542</v>
      </c>
      <c r="C68" s="155"/>
      <c r="D68" s="155">
        <f t="shared" ref="D68:F68" si="60">SUM(D69:D86)</f>
        <v>1181.9780000000001</v>
      </c>
      <c r="E68" s="155">
        <f t="shared" si="60"/>
        <v>5136.5386800000015</v>
      </c>
      <c r="F68" s="155">
        <f t="shared" si="60"/>
        <v>61638.464160000003</v>
      </c>
      <c r="G68" s="155"/>
      <c r="H68" s="156"/>
      <c r="I68" s="155">
        <f t="shared" ref="I68:K68" si="61">SUM(I69:I86)</f>
        <v>34628.244000000006</v>
      </c>
      <c r="J68" s="155">
        <f t="shared" si="61"/>
        <v>-32996.35</v>
      </c>
      <c r="K68" s="155">
        <f t="shared" si="61"/>
        <v>1797.9840000000013</v>
      </c>
      <c r="L68" s="155">
        <f>K68</f>
        <v>1797.9840000000013</v>
      </c>
      <c r="M68" s="137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ht="15.75" hidden="1" customHeight="1" x14ac:dyDescent="0.2">
      <c r="A69" s="92"/>
      <c r="B69" s="164" t="s">
        <v>551</v>
      </c>
      <c r="C69" s="165">
        <v>13.15</v>
      </c>
      <c r="D69" s="165">
        <f t="shared" ref="D69:D86" si="62">C69*7</f>
        <v>92.05</v>
      </c>
      <c r="E69" s="165">
        <f t="shared" ref="E69:E86" si="63">C69*30.42</f>
        <v>400.02300000000002</v>
      </c>
      <c r="F69" s="165">
        <f t="shared" ref="F69:F86" si="64">E69*12</f>
        <v>4800.2759999999998</v>
      </c>
      <c r="G69" s="165">
        <v>400</v>
      </c>
      <c r="H69" s="166" t="s">
        <v>642</v>
      </c>
      <c r="I69" s="165"/>
      <c r="J69" s="165">
        <f>SUMIF(DIARIO_2023!$G$7:$G$4426,PRESUPUESTO!B69,DIARIO_2023!$J$7:$J$4426)+SUMIF(DIARIO_2023!$G$7:$G$4426,PRESUPUESTO!B69,DIARIO_2023!$K$7:$K$4426)</f>
        <v>0</v>
      </c>
      <c r="K69" s="165">
        <f t="shared" ref="K69:K84" si="65">I69+J69</f>
        <v>0</v>
      </c>
      <c r="L69" s="165"/>
      <c r="M69" s="137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ht="15.75" customHeight="1" x14ac:dyDescent="0.2">
      <c r="A70" s="92"/>
      <c r="B70" s="92" t="s">
        <v>562</v>
      </c>
      <c r="C70" s="147">
        <v>12.39</v>
      </c>
      <c r="D70" s="147">
        <f t="shared" si="62"/>
        <v>86.73</v>
      </c>
      <c r="E70" s="147">
        <f t="shared" si="63"/>
        <v>376.90380000000005</v>
      </c>
      <c r="F70" s="147">
        <f t="shared" si="64"/>
        <v>4522.8456000000006</v>
      </c>
      <c r="G70" s="147">
        <v>377</v>
      </c>
      <c r="H70" s="136" t="s">
        <v>643</v>
      </c>
      <c r="I70" s="147">
        <f t="shared" ref="I70:I71" si="66">D70*$I$10</f>
        <v>3729.3900000000003</v>
      </c>
      <c r="J70" s="147">
        <f>SUMIF(DIARIO_2023!$G$7:$G$4426,PRESUPUESTO!B70,DIARIO_2023!$J$7:$J$4426)+SUMIF(DIARIO_2023!$G$7:$G$4426,PRESUPUESTO!B70,DIARIO_2023!$K$7:$K$4426)</f>
        <v>-3111.85</v>
      </c>
      <c r="K70" s="170">
        <f>I70+J70+O70</f>
        <v>203.61000000000041</v>
      </c>
      <c r="L70" s="147">
        <v>285</v>
      </c>
      <c r="M70" s="137">
        <v>45219</v>
      </c>
      <c r="N70" s="92" t="s">
        <v>644</v>
      </c>
      <c r="O70" s="549">
        <v>-413.93</v>
      </c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ht="15.75" hidden="1" customHeight="1" x14ac:dyDescent="0.2">
      <c r="A71" s="92"/>
      <c r="B71" s="92" t="s">
        <v>571</v>
      </c>
      <c r="C71" s="147">
        <v>4.16</v>
      </c>
      <c r="D71" s="147">
        <f t="shared" si="62"/>
        <v>29.12</v>
      </c>
      <c r="E71" s="147">
        <f t="shared" si="63"/>
        <v>126.54720000000002</v>
      </c>
      <c r="F71" s="147">
        <f t="shared" si="64"/>
        <v>1518.5664000000002</v>
      </c>
      <c r="G71" s="147">
        <v>250</v>
      </c>
      <c r="H71" s="136" t="s">
        <v>645</v>
      </c>
      <c r="I71" s="147">
        <f t="shared" si="66"/>
        <v>1252.1600000000001</v>
      </c>
      <c r="J71" s="147">
        <f>SUMIF(DIARIO_2023!$G$7:$G$4426,PRESUPUESTO!B79,DIARIO_2023!$J$7:$J$4426)+SUMIF(DIARIO_2023!$G$7:$G$4426,PRESUPUESTO!B79,DIARIO_2023!$K$7:$K$4426)</f>
        <v>0</v>
      </c>
      <c r="K71" s="147">
        <f t="shared" si="65"/>
        <v>1252.1600000000001</v>
      </c>
      <c r="L71" s="147">
        <v>300</v>
      </c>
      <c r="M71" s="137">
        <v>45257</v>
      </c>
      <c r="N71" s="92" t="s">
        <v>646</v>
      </c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ht="15.75" hidden="1" customHeight="1" x14ac:dyDescent="0.2">
      <c r="A72" s="92"/>
      <c r="B72" s="164" t="s">
        <v>579</v>
      </c>
      <c r="C72" s="165">
        <v>2.4700000000000002</v>
      </c>
      <c r="D72" s="165">
        <f t="shared" si="62"/>
        <v>17.290000000000003</v>
      </c>
      <c r="E72" s="165">
        <f t="shared" si="63"/>
        <v>75.137400000000014</v>
      </c>
      <c r="F72" s="165">
        <f t="shared" si="64"/>
        <v>901.64880000000016</v>
      </c>
      <c r="G72" s="165">
        <v>150</v>
      </c>
      <c r="H72" s="166" t="s">
        <v>647</v>
      </c>
      <c r="I72" s="165"/>
      <c r="J72" s="165">
        <f>SUMIF(DIARIO_2023!$G$7:$G$4426,PRESUPUESTO!B72,DIARIO_2023!$J$7:$J$4426)+SUMIF(DIARIO_2023!$G$7:$G$4426,PRESUPUESTO!B72,DIARIO_2023!$K$7:$K$4426)</f>
        <v>0</v>
      </c>
      <c r="K72" s="165">
        <f t="shared" si="65"/>
        <v>0</v>
      </c>
      <c r="L72" s="165"/>
      <c r="M72" s="137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ht="15.75" hidden="1" customHeight="1" x14ac:dyDescent="0.2">
      <c r="A73" s="92"/>
      <c r="B73" s="92" t="s">
        <v>585</v>
      </c>
      <c r="C73" s="147">
        <v>6.58</v>
      </c>
      <c r="D73" s="147">
        <f t="shared" si="62"/>
        <v>46.06</v>
      </c>
      <c r="E73" s="147">
        <f t="shared" si="63"/>
        <v>200.1636</v>
      </c>
      <c r="F73" s="147">
        <f t="shared" si="64"/>
        <v>2401.9632000000001</v>
      </c>
      <c r="G73" s="147">
        <v>200</v>
      </c>
      <c r="H73" s="136" t="s">
        <v>648</v>
      </c>
      <c r="I73" s="147">
        <f t="shared" ref="I73:I79" si="67">D73*$I$10</f>
        <v>1980.5800000000002</v>
      </c>
      <c r="J73" s="147">
        <f>SUMIF(DIARIO_2023!$G$7:$G$4426,PRESUPUESTO!B73,DIARIO_2023!$J$7:$J$4426)+SUMIF(DIARIO_2023!$G$7:$G$4426,PRESUPUESTO!B73,DIARIO_2023!$K$7:$K$4426)</f>
        <v>-2500</v>
      </c>
      <c r="K73" s="508">
        <f>I73+J73+O73</f>
        <v>60.600000000000136</v>
      </c>
      <c r="L73" s="147">
        <v>200</v>
      </c>
      <c r="M73" s="137">
        <v>45244</v>
      </c>
      <c r="N73" s="92" t="s">
        <v>644</v>
      </c>
      <c r="O73" s="548">
        <v>580.02</v>
      </c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ht="15.75" hidden="1" customHeight="1" x14ac:dyDescent="0.2">
      <c r="A74" s="92"/>
      <c r="B74" s="92" t="s">
        <v>591</v>
      </c>
      <c r="C74" s="147">
        <v>0.5</v>
      </c>
      <c r="D74" s="147">
        <f t="shared" si="62"/>
        <v>3.5</v>
      </c>
      <c r="E74" s="147">
        <f t="shared" si="63"/>
        <v>15.21</v>
      </c>
      <c r="F74" s="147">
        <f t="shared" si="64"/>
        <v>182.52</v>
      </c>
      <c r="G74" s="147">
        <v>185</v>
      </c>
      <c r="H74" s="136" t="s">
        <v>635</v>
      </c>
      <c r="I74" s="147">
        <f t="shared" si="67"/>
        <v>150.5</v>
      </c>
      <c r="J74" s="147">
        <f>SUMIF(DIARIO_2023!$G$7:$G$4426,PRESUPUESTO!B74,DIARIO_2023!$J$7:$J$4426)+SUMIF(DIARIO_2023!$G$7:$G$4426,PRESUPUESTO!B74,DIARIO_2023!$K$7:$K$4426)</f>
        <v>-50</v>
      </c>
      <c r="K74" s="147">
        <f t="shared" si="65"/>
        <v>100.5</v>
      </c>
      <c r="L74" s="147">
        <v>200</v>
      </c>
      <c r="M74" s="137">
        <v>45301</v>
      </c>
      <c r="N74" s="92" t="s">
        <v>649</v>
      </c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ht="15.75" hidden="1" customHeight="1" x14ac:dyDescent="0.2">
      <c r="A75" s="92"/>
      <c r="B75" s="92" t="s">
        <v>594</v>
      </c>
      <c r="C75" s="147">
        <v>3</v>
      </c>
      <c r="D75" s="147">
        <f t="shared" si="62"/>
        <v>21</v>
      </c>
      <c r="E75" s="147">
        <f t="shared" si="63"/>
        <v>91.26</v>
      </c>
      <c r="F75" s="147">
        <f t="shared" si="64"/>
        <v>1095.1200000000001</v>
      </c>
      <c r="G75" s="147">
        <v>1095</v>
      </c>
      <c r="H75" s="136" t="s">
        <v>650</v>
      </c>
      <c r="I75" s="147">
        <f t="shared" si="67"/>
        <v>903</v>
      </c>
      <c r="J75" s="147">
        <f>SUMIF(DIARIO_2023!$G$7:$G$4426,PRESUPUESTO!B75,DIARIO_2023!$J$7:$J$4426)+SUMIF(DIARIO_2023!$G$7:$G$4426,PRESUPUESTO!B75,DIARIO_2023!$K$7:$K$4426)</f>
        <v>-526.5</v>
      </c>
      <c r="K75" s="147">
        <f t="shared" si="65"/>
        <v>376.5</v>
      </c>
      <c r="L75" s="147">
        <v>600</v>
      </c>
      <c r="M75" s="137">
        <v>45455</v>
      </c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ht="15.75" hidden="1" customHeight="1" x14ac:dyDescent="0.2">
      <c r="A76" s="92"/>
      <c r="B76" s="92" t="s">
        <v>596</v>
      </c>
      <c r="C76" s="147">
        <v>3</v>
      </c>
      <c r="D76" s="147">
        <f t="shared" si="62"/>
        <v>21</v>
      </c>
      <c r="E76" s="147">
        <f t="shared" si="63"/>
        <v>91.26</v>
      </c>
      <c r="F76" s="147">
        <f t="shared" si="64"/>
        <v>1095.1200000000001</v>
      </c>
      <c r="G76" s="147">
        <v>1095</v>
      </c>
      <c r="H76" s="136" t="s">
        <v>651</v>
      </c>
      <c r="I76" s="147">
        <f t="shared" si="67"/>
        <v>903</v>
      </c>
      <c r="J76" s="147">
        <f>SUMIF(DIARIO_2023!$G$7:$G$4426,PRESUPUESTO!B76,DIARIO_2023!$J$7:$J$4426)+SUMIF(DIARIO_2023!$G$7:$G$4426,PRESUPUESTO!B76,DIARIO_2023!$K$7:$K$4426)</f>
        <v>0</v>
      </c>
      <c r="K76" s="147">
        <f t="shared" si="65"/>
        <v>903</v>
      </c>
      <c r="L76" s="147"/>
      <c r="M76" s="137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ht="15.75" hidden="1" customHeight="1" x14ac:dyDescent="0.2">
      <c r="A77" s="92"/>
      <c r="B77" s="92" t="s">
        <v>599</v>
      </c>
      <c r="C77" s="147">
        <v>4.45</v>
      </c>
      <c r="D77" s="147">
        <f t="shared" si="62"/>
        <v>31.150000000000002</v>
      </c>
      <c r="E77" s="147">
        <f t="shared" si="63"/>
        <v>135.369</v>
      </c>
      <c r="F77" s="147">
        <f t="shared" si="64"/>
        <v>1624.4279999999999</v>
      </c>
      <c r="G77" s="147">
        <v>135</v>
      </c>
      <c r="H77" s="136" t="s">
        <v>648</v>
      </c>
      <c r="I77" s="147">
        <f t="shared" si="67"/>
        <v>1339.45</v>
      </c>
      <c r="J77" s="147">
        <f>SUMIF(DIARIO_2023!$G$7:$G$4426,PRESUPUESTO!B77,DIARIO_2023!$J$7:$J$4426)+SUMIF(DIARIO_2023!$G$7:$G$4426,PRESUPUESTO!B77,DIARIO_2023!$K$7:$K$4426)</f>
        <v>-1204</v>
      </c>
      <c r="K77" s="147">
        <f t="shared" si="65"/>
        <v>135.45000000000005</v>
      </c>
      <c r="L77" s="147">
        <v>134</v>
      </c>
      <c r="M77" s="137">
        <v>45244</v>
      </c>
      <c r="N77" s="92" t="s">
        <v>644</v>
      </c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ht="15.75" hidden="1" customHeight="1" x14ac:dyDescent="0.2">
      <c r="A78" s="92"/>
      <c r="B78" s="92" t="s">
        <v>602</v>
      </c>
      <c r="C78" s="147">
        <v>0.7</v>
      </c>
      <c r="D78" s="147">
        <f t="shared" si="62"/>
        <v>4.8999999999999995</v>
      </c>
      <c r="E78" s="147">
        <f t="shared" si="63"/>
        <v>21.294</v>
      </c>
      <c r="F78" s="147">
        <f t="shared" si="64"/>
        <v>255.52800000000002</v>
      </c>
      <c r="G78" s="147">
        <v>900</v>
      </c>
      <c r="H78" s="136" t="s">
        <v>652</v>
      </c>
      <c r="I78" s="147">
        <f t="shared" si="67"/>
        <v>210.7</v>
      </c>
      <c r="J78" s="147">
        <f>SUMIF(DIARIO_2023!$G$7:$G$4426,PRESUPUESTO!B78,DIARIO_2023!$J$7:$J$4426)+SUMIF(DIARIO_2023!$G$7:$G$4426,PRESUPUESTO!B78,DIARIO_2023!$K$7:$K$4426)</f>
        <v>-837</v>
      </c>
      <c r="K78" s="147">
        <f t="shared" si="65"/>
        <v>-626.29999999999995</v>
      </c>
      <c r="L78" s="147">
        <v>1100</v>
      </c>
      <c r="M78" s="137">
        <v>46454</v>
      </c>
      <c r="N78" s="92" t="s">
        <v>653</v>
      </c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ht="15.75" hidden="1" customHeight="1" x14ac:dyDescent="0.2">
      <c r="A79" s="92"/>
      <c r="B79" s="92" t="s">
        <v>605</v>
      </c>
      <c r="C79" s="147">
        <v>0.7</v>
      </c>
      <c r="D79" s="147">
        <f t="shared" si="62"/>
        <v>4.8999999999999995</v>
      </c>
      <c r="E79" s="147">
        <f t="shared" si="63"/>
        <v>21.294</v>
      </c>
      <c r="F79" s="147">
        <f t="shared" si="64"/>
        <v>255.52800000000002</v>
      </c>
      <c r="G79" s="147">
        <v>900</v>
      </c>
      <c r="H79" s="136" t="s">
        <v>654</v>
      </c>
      <c r="I79" s="147">
        <f t="shared" si="67"/>
        <v>210.7</v>
      </c>
      <c r="J79" s="147">
        <f>SUMIF(DIARIO_2023!$G$7:$G$4426,PRESUPUESTO!B79,DIARIO_2023!$J$7:$J$4426)+SUMIF(DIARIO_2023!$G$7:$G$4426,PRESUPUESTO!B79,DIARIO_2023!$K$7:$K$4426)</f>
        <v>0</v>
      </c>
      <c r="K79" s="147">
        <f t="shared" si="65"/>
        <v>210.7</v>
      </c>
      <c r="L79" s="147">
        <v>1100</v>
      </c>
      <c r="M79" s="137">
        <v>45291</v>
      </c>
      <c r="N79" s="92" t="s">
        <v>653</v>
      </c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ht="15.75" hidden="1" customHeight="1" x14ac:dyDescent="0.2">
      <c r="A80" s="92"/>
      <c r="B80" s="164" t="s">
        <v>607</v>
      </c>
      <c r="C80" s="165">
        <v>35.840000000000003</v>
      </c>
      <c r="D80" s="165">
        <f t="shared" si="62"/>
        <v>250.88000000000002</v>
      </c>
      <c r="E80" s="165">
        <f t="shared" si="63"/>
        <v>1090.2528000000002</v>
      </c>
      <c r="F80" s="165">
        <f t="shared" si="64"/>
        <v>13083.033600000002</v>
      </c>
      <c r="G80" s="165">
        <v>1090</v>
      </c>
      <c r="H80" s="166" t="s">
        <v>655</v>
      </c>
      <c r="I80" s="165"/>
      <c r="J80" s="165">
        <f>SUMIF(DIARIO_2023!$G$7:$G$4426,PRESUPUESTO!B80,DIARIO_2023!$J$7:$J$4426)+SUMIF(DIARIO_2023!$G$7:$G$4426,PRESUPUESTO!B80,DIARIO_2023!$K$7:$K$4426)</f>
        <v>0</v>
      </c>
      <c r="K80" s="165">
        <f t="shared" si="65"/>
        <v>0</v>
      </c>
      <c r="L80" s="165"/>
      <c r="M80" s="137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ht="15.75" hidden="1" customHeight="1" x14ac:dyDescent="0.2">
      <c r="A81" s="92"/>
      <c r="B81" s="92" t="s">
        <v>608</v>
      </c>
      <c r="C81" s="147">
        <v>2.4700000000000002</v>
      </c>
      <c r="D81" s="147">
        <f t="shared" si="62"/>
        <v>17.290000000000003</v>
      </c>
      <c r="E81" s="147">
        <f t="shared" si="63"/>
        <v>75.137400000000014</v>
      </c>
      <c r="F81" s="147">
        <f t="shared" si="64"/>
        <v>901.64880000000016</v>
      </c>
      <c r="G81" s="147">
        <v>910</v>
      </c>
      <c r="H81" s="136" t="s">
        <v>635</v>
      </c>
      <c r="I81" s="147">
        <f t="shared" ref="I81:I83" si="68">D81*$I$10</f>
        <v>743.47000000000014</v>
      </c>
      <c r="J81" s="147">
        <f>SUMIF(DIARIO_2023!$G$7:$G$4426,PRESUPUESTO!B81,DIARIO_2023!$J$7:$J$4426)+SUMIF(DIARIO_2023!$G$7:$G$4426,PRESUPUESTO!B81,DIARIO_2023!$K$7:$K$4426)</f>
        <v>-818</v>
      </c>
      <c r="K81" s="147">
        <f t="shared" si="65"/>
        <v>-74.529999999999859</v>
      </c>
      <c r="L81" s="147">
        <v>910</v>
      </c>
      <c r="M81" s="137">
        <v>45301</v>
      </c>
      <c r="N81" s="92" t="s">
        <v>649</v>
      </c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ht="15.75" hidden="1" customHeight="1" x14ac:dyDescent="0.2">
      <c r="A82" s="92"/>
      <c r="B82" s="92" t="s">
        <v>609</v>
      </c>
      <c r="C82" s="147">
        <v>2.4700000000000002</v>
      </c>
      <c r="D82" s="147">
        <f t="shared" si="62"/>
        <v>17.290000000000003</v>
      </c>
      <c r="E82" s="147">
        <f t="shared" si="63"/>
        <v>75.137400000000014</v>
      </c>
      <c r="F82" s="147">
        <f t="shared" si="64"/>
        <v>901.64880000000016</v>
      </c>
      <c r="G82" s="147">
        <v>910</v>
      </c>
      <c r="H82" s="136" t="s">
        <v>635</v>
      </c>
      <c r="I82" s="147">
        <f t="shared" si="68"/>
        <v>743.47000000000014</v>
      </c>
      <c r="J82" s="147">
        <f>SUMIF(DIARIO_2023!$G$7:$G$4426,PRESUPUESTO!B82,DIARIO_2023!$J$7:$J$4426)+SUMIF(DIARIO_2023!$G$7:$G$4426,PRESUPUESTO!B82,DIARIO_2023!$K$7:$K$4426)</f>
        <v>-818</v>
      </c>
      <c r="K82" s="147">
        <f t="shared" si="65"/>
        <v>-74.529999999999859</v>
      </c>
      <c r="L82" s="147">
        <v>910</v>
      </c>
      <c r="M82" s="137">
        <v>45301</v>
      </c>
      <c r="N82" s="92" t="s">
        <v>649</v>
      </c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ht="15.75" hidden="1" customHeight="1" x14ac:dyDescent="0.2">
      <c r="A83" s="92"/>
      <c r="B83" s="92" t="s">
        <v>611</v>
      </c>
      <c r="C83" s="147">
        <v>8.0540000000000003</v>
      </c>
      <c r="D83" s="147">
        <f t="shared" si="62"/>
        <v>56.378</v>
      </c>
      <c r="E83" s="147">
        <f t="shared" si="63"/>
        <v>245.00268000000003</v>
      </c>
      <c r="F83" s="147">
        <f t="shared" si="64"/>
        <v>2940.0321600000002</v>
      </c>
      <c r="G83" s="147">
        <v>245</v>
      </c>
      <c r="H83" s="136" t="s">
        <v>643</v>
      </c>
      <c r="I83" s="147">
        <f t="shared" si="68"/>
        <v>2424.2539999999999</v>
      </c>
      <c r="J83" s="147">
        <f>SUMIF(DIARIO_2023!$G$7:$G$4426,PRESUPUESTO!B83,DIARIO_2023!$J$7:$J$4426)+SUMIF(DIARIO_2023!$G$7:$G$4426,PRESUPUESTO!B83,DIARIO_2023!$K$7:$K$4426)</f>
        <v>-1641</v>
      </c>
      <c r="K83" s="147">
        <f t="shared" si="65"/>
        <v>783.25399999999991</v>
      </c>
      <c r="L83" s="147">
        <v>102</v>
      </c>
      <c r="M83" s="137">
        <v>45233</v>
      </c>
      <c r="N83" s="92" t="s">
        <v>644</v>
      </c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ht="15.75" hidden="1" customHeight="1" x14ac:dyDescent="0.2">
      <c r="A84" s="92"/>
      <c r="B84" s="164" t="s">
        <v>612</v>
      </c>
      <c r="C84" s="165">
        <v>2.35</v>
      </c>
      <c r="D84" s="165">
        <f t="shared" si="62"/>
        <v>16.45</v>
      </c>
      <c r="E84" s="165">
        <f t="shared" si="63"/>
        <v>71.487000000000009</v>
      </c>
      <c r="F84" s="165">
        <f t="shared" si="64"/>
        <v>857.84400000000005</v>
      </c>
      <c r="G84" s="165">
        <v>70</v>
      </c>
      <c r="H84" s="166" t="s">
        <v>643</v>
      </c>
      <c r="I84" s="165"/>
      <c r="J84" s="165">
        <f>SUMIF(DIARIO_2023!$G$7:$G$4426,PRESUPUESTO!B84,DIARIO_2023!$J$7:$J$4426)+SUMIF(DIARIO_2023!$G$7:$G$4426,PRESUPUESTO!B84,DIARIO_2023!$K$7:$K$4426)</f>
        <v>0</v>
      </c>
      <c r="K84" s="165">
        <f t="shared" si="65"/>
        <v>0</v>
      </c>
      <c r="L84" s="165"/>
      <c r="M84" s="137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ht="15.75" hidden="1" customHeight="1" x14ac:dyDescent="0.2">
      <c r="A85" s="92"/>
      <c r="B85" s="92" t="s">
        <v>613</v>
      </c>
      <c r="C85" s="147">
        <v>13.94</v>
      </c>
      <c r="D85" s="147">
        <f t="shared" si="62"/>
        <v>97.58</v>
      </c>
      <c r="E85" s="147">
        <f t="shared" si="63"/>
        <v>424.0548</v>
      </c>
      <c r="F85" s="147">
        <f t="shared" si="64"/>
        <v>5088.6576000000005</v>
      </c>
      <c r="G85" s="147">
        <v>424</v>
      </c>
      <c r="H85" s="136" t="s">
        <v>656</v>
      </c>
      <c r="I85" s="147">
        <f t="shared" ref="I85:I86" si="69">D85*$I$10</f>
        <v>4195.9399999999996</v>
      </c>
      <c r="J85" s="147">
        <f>SUMIF(DIARIO_2023!$G$7:$G$4426,PRESUPUESTO!B85,DIARIO_2023!$J$7:$J$4426)+SUMIF(DIARIO_2023!$G$7:$G$4426,PRESUPUESTO!B85,DIARIO_2023!$K$7:$K$4426)</f>
        <v>-3890</v>
      </c>
      <c r="K85" s="508">
        <f>I85+J85+O85</f>
        <v>305.9399999999996</v>
      </c>
      <c r="L85" s="147">
        <v>389</v>
      </c>
      <c r="M85" s="137">
        <v>45233</v>
      </c>
      <c r="N85" s="92" t="s">
        <v>644</v>
      </c>
      <c r="O85" s="548">
        <v>0</v>
      </c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ht="15.75" hidden="1" customHeight="1" x14ac:dyDescent="0.2">
      <c r="A86" s="92"/>
      <c r="B86" s="157" t="s">
        <v>57</v>
      </c>
      <c r="C86" s="158">
        <v>52.63</v>
      </c>
      <c r="D86" s="158">
        <f t="shared" si="62"/>
        <v>368.41</v>
      </c>
      <c r="E86" s="158">
        <f t="shared" si="63"/>
        <v>1601.0046000000002</v>
      </c>
      <c r="F86" s="158">
        <f t="shared" si="64"/>
        <v>19212.055200000003</v>
      </c>
      <c r="G86" s="158">
        <v>1600</v>
      </c>
      <c r="H86" s="159" t="s">
        <v>648</v>
      </c>
      <c r="I86" s="158">
        <f t="shared" si="69"/>
        <v>15841.630000000001</v>
      </c>
      <c r="J86" s="158">
        <f>SUMIF(DIARIO_2023!$G$7:$G$4426,PRESUPUESTO!B86,DIARIO_2023!$J$7:$J$4426)+SUMIF(DIARIO_2023!$G$7:$G$4426,PRESUPUESTO!B86,DIARIO_2023!$K$7:$K$4426)</f>
        <v>-17600</v>
      </c>
      <c r="K86" s="509">
        <f>I86+J86</f>
        <v>-1758.369999999999</v>
      </c>
      <c r="L86" s="158">
        <v>1600</v>
      </c>
      <c r="M86" s="168">
        <v>45244</v>
      </c>
      <c r="N86" s="157" t="s">
        <v>657</v>
      </c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ht="7.5" hidden="1" customHeight="1" x14ac:dyDescent="0.2">
      <c r="A87" s="92"/>
      <c r="B87" s="160"/>
      <c r="C87" s="161"/>
      <c r="D87" s="161"/>
      <c r="E87" s="161"/>
      <c r="F87" s="161"/>
      <c r="G87" s="161"/>
      <c r="H87" s="162"/>
      <c r="I87" s="161"/>
      <c r="J87" s="161"/>
      <c r="K87" s="161"/>
      <c r="L87" s="161"/>
      <c r="M87" s="137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ht="15.75" hidden="1" customHeight="1" x14ac:dyDescent="0.25">
      <c r="A88" s="92"/>
      <c r="B88" s="154" t="s">
        <v>543</v>
      </c>
      <c r="C88" s="155"/>
      <c r="D88" s="155">
        <f>SUM(D89:D108)</f>
        <v>1395.45</v>
      </c>
      <c r="E88" s="155">
        <f>SUM(E89:E108)</f>
        <v>6064.2270000000008</v>
      </c>
      <c r="F88" s="155">
        <f>SUM(F89:F108)</f>
        <v>72770.724000000017</v>
      </c>
      <c r="G88" s="155"/>
      <c r="H88" s="156"/>
      <c r="I88" s="155">
        <f>SUM(I89:I100)</f>
        <v>52632.86</v>
      </c>
      <c r="J88" s="155">
        <f>SUM(J89:J100)</f>
        <v>-83122.47</v>
      </c>
      <c r="K88" s="155">
        <f>SUM(K89:K100)</f>
        <v>-33077.989999999991</v>
      </c>
      <c r="L88" s="155">
        <f>K88</f>
        <v>-33077.989999999991</v>
      </c>
      <c r="M88" s="137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ht="15.75" hidden="1" customHeight="1" x14ac:dyDescent="0.2">
      <c r="A89" s="92"/>
      <c r="B89" s="169" t="s">
        <v>552</v>
      </c>
      <c r="C89" s="170">
        <v>6</v>
      </c>
      <c r="D89" s="170">
        <f t="shared" ref="D89:D99" si="70">C89*7</f>
        <v>42</v>
      </c>
      <c r="E89" s="170">
        <f t="shared" ref="E89:E99" si="71">C89*30.42</f>
        <v>182.52</v>
      </c>
      <c r="F89" s="170">
        <f t="shared" ref="F89:F99" si="72">E89*12</f>
        <v>2190.2400000000002</v>
      </c>
      <c r="G89" s="170">
        <v>190</v>
      </c>
      <c r="H89" s="171" t="s">
        <v>643</v>
      </c>
      <c r="I89" s="147">
        <f t="shared" ref="I89:I99" si="73">D89*$I$10</f>
        <v>1806</v>
      </c>
      <c r="J89" s="170">
        <f>SUMIF(DIARIO_2023!$G$7:$G$4426,PRESUPUESTO!B89,DIARIO_2023!$J$7:$J$4426)+SUMIF(DIARIO_2023!$G$7:$G$4426,PRESUPUESTO!B89,DIARIO_2023!$K$7:$K$4426)</f>
        <v>-2224</v>
      </c>
      <c r="K89" s="170">
        <f t="shared" ref="K89:K99" si="74">I89+J89</f>
        <v>-418</v>
      </c>
      <c r="L89" s="170">
        <v>405</v>
      </c>
      <c r="M89" s="137">
        <v>45233</v>
      </c>
      <c r="N89" s="92" t="s">
        <v>644</v>
      </c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ht="15.75" customHeight="1" x14ac:dyDescent="0.2">
      <c r="A90" s="92"/>
      <c r="B90" s="169" t="s">
        <v>563</v>
      </c>
      <c r="C90" s="147">
        <v>25.98</v>
      </c>
      <c r="D90" s="170">
        <f t="shared" si="70"/>
        <v>181.86</v>
      </c>
      <c r="E90" s="170">
        <f t="shared" si="71"/>
        <v>790.31160000000011</v>
      </c>
      <c r="F90" s="170">
        <f t="shared" si="72"/>
        <v>9483.7392000000018</v>
      </c>
      <c r="G90" s="170">
        <v>786</v>
      </c>
      <c r="H90" s="171" t="s">
        <v>643</v>
      </c>
      <c r="I90" s="147">
        <f t="shared" si="73"/>
        <v>7819.9800000000005</v>
      </c>
      <c r="J90" s="170">
        <f>SUMIF(DIARIO_2023!$G$7:$G$4426,PRESUPUESTO!B90,DIARIO_2023!$J$7:$J$4426)+SUMIF(DIARIO_2023!$G$7:$G$4426,PRESUPUESTO!B90,DIARIO_2023!$K$7:$K$4426)</f>
        <v>-7698.57</v>
      </c>
      <c r="K90" s="170">
        <f>I90+J90+O90</f>
        <v>810.51000000000067</v>
      </c>
      <c r="L90" s="170">
        <v>819</v>
      </c>
      <c r="M90" s="137">
        <v>45219</v>
      </c>
      <c r="N90" s="562" t="s">
        <v>1774</v>
      </c>
      <c r="O90" s="549">
        <f>828.79-139.69</f>
        <v>689.09999999999991</v>
      </c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ht="15.75" hidden="1" customHeight="1" x14ac:dyDescent="0.2">
      <c r="A91" s="92"/>
      <c r="B91" s="169" t="s">
        <v>572</v>
      </c>
      <c r="C91" s="147">
        <v>10</v>
      </c>
      <c r="D91" s="170">
        <f t="shared" si="70"/>
        <v>70</v>
      </c>
      <c r="E91" s="170">
        <f t="shared" si="71"/>
        <v>304.20000000000005</v>
      </c>
      <c r="F91" s="170">
        <f t="shared" si="72"/>
        <v>3650.4000000000005</v>
      </c>
      <c r="G91" s="170">
        <v>300</v>
      </c>
      <c r="H91" s="171" t="s">
        <v>658</v>
      </c>
      <c r="I91" s="147">
        <f t="shared" si="73"/>
        <v>3010</v>
      </c>
      <c r="J91" s="170">
        <f>SUMIF(DIARIO_2023!$G$7:$G$4426,PRESUPUESTO!B91,DIARIO_2023!$J$7:$J$4426)+SUMIF(DIARIO_2023!$G$7:$G$4426,PRESUPUESTO!B91,DIARIO_2023!$K$7:$K$4426)</f>
        <v>-3650</v>
      </c>
      <c r="K91" s="170">
        <f>I91+J91+O91</f>
        <v>30</v>
      </c>
      <c r="L91" s="170">
        <v>300</v>
      </c>
      <c r="M91" s="137">
        <v>45242</v>
      </c>
      <c r="N91" s="92" t="s">
        <v>644</v>
      </c>
      <c r="O91" s="549">
        <f>740-70</f>
        <v>670</v>
      </c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ht="15.75" hidden="1" customHeight="1" x14ac:dyDescent="0.2">
      <c r="A92" s="92"/>
      <c r="B92" s="169" t="s">
        <v>580</v>
      </c>
      <c r="C92" s="147">
        <v>5.8</v>
      </c>
      <c r="D92" s="170">
        <f t="shared" si="70"/>
        <v>40.6</v>
      </c>
      <c r="E92" s="170">
        <f t="shared" si="71"/>
        <v>176.43600000000001</v>
      </c>
      <c r="F92" s="170">
        <f t="shared" si="72"/>
        <v>2117.232</v>
      </c>
      <c r="G92" s="170">
        <v>175</v>
      </c>
      <c r="H92" s="136" t="s">
        <v>659</v>
      </c>
      <c r="I92" s="147">
        <f t="shared" si="73"/>
        <v>1745.8</v>
      </c>
      <c r="J92" s="170">
        <f>SUMIF(DIARIO_2023!$G$7:$G$4426,PRESUPUESTO!B92,DIARIO_2023!$J$7:$J$4426)+SUMIF(DIARIO_2023!$G$7:$G$4426,PRESUPUESTO!B92,DIARIO_2023!$K$7:$K$4426)</f>
        <v>-2992</v>
      </c>
      <c r="K92" s="170">
        <f t="shared" si="74"/>
        <v>-1246.2</v>
      </c>
      <c r="L92" s="170">
        <v>800</v>
      </c>
      <c r="M92" s="137">
        <v>45257</v>
      </c>
      <c r="N92" s="92" t="s">
        <v>646</v>
      </c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ht="15.75" hidden="1" customHeight="1" x14ac:dyDescent="0.2">
      <c r="A93" s="92"/>
      <c r="B93" s="169" t="s">
        <v>597</v>
      </c>
      <c r="C93" s="147">
        <v>5</v>
      </c>
      <c r="D93" s="170">
        <f t="shared" si="70"/>
        <v>35</v>
      </c>
      <c r="E93" s="170">
        <f t="shared" si="71"/>
        <v>152.10000000000002</v>
      </c>
      <c r="F93" s="170">
        <f t="shared" si="72"/>
        <v>1825.2000000000003</v>
      </c>
      <c r="G93" s="170">
        <v>600</v>
      </c>
      <c r="H93" s="136" t="s">
        <v>648</v>
      </c>
      <c r="I93" s="147">
        <f>D93*$I$10</f>
        <v>1505</v>
      </c>
      <c r="J93" s="170">
        <f>SUMIF(DIARIO_2023!$G$7:$G$4426,PRESUPUESTO!B93,DIARIO_2023!$J$7:$J$4426)+SUMIF(DIARIO_2023!$G$7:$G$4426,PRESUPUESTO!B93,DIARIO_2023!$K$7:$K$4426)</f>
        <v>-554</v>
      </c>
      <c r="K93" s="170">
        <f t="shared" si="74"/>
        <v>951</v>
      </c>
      <c r="L93" s="170"/>
      <c r="M93" s="137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ht="15.75" hidden="1" customHeight="1" x14ac:dyDescent="0.2">
      <c r="A94" s="92"/>
      <c r="B94" s="169" t="s">
        <v>600</v>
      </c>
      <c r="C94" s="147">
        <v>68</v>
      </c>
      <c r="D94" s="170">
        <f t="shared" si="70"/>
        <v>476</v>
      </c>
      <c r="E94" s="170">
        <f t="shared" si="71"/>
        <v>2068.56</v>
      </c>
      <c r="F94" s="170">
        <f t="shared" si="72"/>
        <v>24822.720000000001</v>
      </c>
      <c r="G94" s="170">
        <v>6500</v>
      </c>
      <c r="H94" s="136"/>
      <c r="I94" s="147">
        <f t="shared" si="73"/>
        <v>20468</v>
      </c>
      <c r="J94" s="170">
        <f>SUMIF(DIARIO_2023!$G$7:$G$4426,PRESUPUESTO!B94,DIARIO_2023!$J$7:$J$4426)+SUMIF(DIARIO_2023!$G$7:$G$4426,PRESUPUESTO!B94,DIARIO_2023!$K$7:$K$4426)</f>
        <v>-4585.28</v>
      </c>
      <c r="K94" s="170">
        <f>I94+J94+O94</f>
        <v>15882.720000000001</v>
      </c>
      <c r="L94" s="170">
        <v>0</v>
      </c>
      <c r="M94" s="137">
        <v>45290</v>
      </c>
      <c r="N94" s="562" t="s">
        <v>1775</v>
      </c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ht="15.75" customHeight="1" x14ac:dyDescent="0.2">
      <c r="A95" s="92"/>
      <c r="B95" s="169" t="s">
        <v>603</v>
      </c>
      <c r="C95" s="147">
        <v>54.08</v>
      </c>
      <c r="D95" s="170">
        <f t="shared" si="70"/>
        <v>378.56</v>
      </c>
      <c r="E95" s="170">
        <f t="shared" si="71"/>
        <v>1645.1136000000001</v>
      </c>
      <c r="F95" s="170">
        <f t="shared" si="72"/>
        <v>19741.3632</v>
      </c>
      <c r="G95" s="170">
        <v>1645</v>
      </c>
      <c r="H95" s="136" t="s">
        <v>660</v>
      </c>
      <c r="I95" s="147">
        <f t="shared" si="73"/>
        <v>16278.08</v>
      </c>
      <c r="J95" s="170">
        <f>SUMIF(DIARIO_2023!$G$7:$G$4426,PRESUPUESTO!B95,DIARIO_2023!$J$7:$J$4426)+SUMIF(DIARIO_2023!$G$7:$G$4426,PRESUPUESTO!B95,DIARIO_2023!$K$7:$K$4426)</f>
        <v>-10795</v>
      </c>
      <c r="K95" s="170">
        <f>I95+J95+O95</f>
        <v>1535.6000000000004</v>
      </c>
      <c r="L95" s="170">
        <v>1645</v>
      </c>
      <c r="M95" s="137">
        <v>45219</v>
      </c>
      <c r="N95" s="507" t="s">
        <v>1598</v>
      </c>
      <c r="O95" s="549">
        <f>-5592.48+1645</f>
        <v>-3947.4799999999996</v>
      </c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ht="15.75" hidden="1" customHeight="1" x14ac:dyDescent="0.2">
      <c r="A96" s="560"/>
      <c r="B96" s="169" t="s">
        <v>586</v>
      </c>
      <c r="C96" s="147"/>
      <c r="D96" s="170"/>
      <c r="E96" s="170"/>
      <c r="F96" s="170"/>
      <c r="G96" s="170"/>
      <c r="H96" s="136"/>
      <c r="I96" s="147">
        <f t="shared" ref="I96:I97" si="75">D96*$I$10</f>
        <v>0</v>
      </c>
      <c r="J96" s="170">
        <f>SUMIF(DIARIO_2023!$G$7:$G$4426,PRESUPUESTO!B96,DIARIO_2023!$J$7:$J$4426)+SUMIF(DIARIO_2023!$G$7:$G$4426,PRESUPUESTO!B96,DIARIO_2023!$K$7:$K$4426)</f>
        <v>-200</v>
      </c>
      <c r="K96" s="170">
        <f t="shared" ref="K96:K97" si="76">I96+J96+O96</f>
        <v>-200</v>
      </c>
      <c r="L96" s="170"/>
      <c r="M96" s="137"/>
      <c r="N96" s="507"/>
      <c r="O96" s="561"/>
      <c r="P96" s="560"/>
      <c r="Q96" s="560"/>
      <c r="R96" s="560"/>
      <c r="S96" s="560"/>
      <c r="T96" s="560"/>
      <c r="U96" s="560"/>
      <c r="V96" s="560"/>
      <c r="W96" s="560"/>
      <c r="X96" s="560"/>
      <c r="Y96" s="560"/>
      <c r="Z96" s="560"/>
    </row>
    <row r="97" spans="1:26" ht="15.75" hidden="1" customHeight="1" x14ac:dyDescent="0.2">
      <c r="A97" s="560"/>
      <c r="B97" s="169" t="s">
        <v>592</v>
      </c>
      <c r="C97" s="147"/>
      <c r="D97" s="170"/>
      <c r="E97" s="170"/>
      <c r="F97" s="170"/>
      <c r="G97" s="170"/>
      <c r="H97" s="136"/>
      <c r="I97" s="147">
        <f t="shared" si="75"/>
        <v>0</v>
      </c>
      <c r="J97" s="170">
        <f>SUMIF(DIARIO_2023!$G$7:$G$4426,PRESUPUESTO!B97,DIARIO_2023!$J$7:$J$4426)+SUMIF(DIARIO_2023!$G$7:$G$4426,PRESUPUESTO!B97,DIARIO_2023!$K$7:$K$4426)</f>
        <v>-39705</v>
      </c>
      <c r="K97" s="170">
        <f t="shared" si="76"/>
        <v>-39705</v>
      </c>
      <c r="L97" s="170"/>
      <c r="M97" s="137"/>
      <c r="N97" s="507"/>
      <c r="O97" s="561"/>
      <c r="P97" s="560"/>
      <c r="Q97" s="560"/>
      <c r="R97" s="560"/>
      <c r="S97" s="560"/>
      <c r="T97" s="560"/>
      <c r="U97" s="560"/>
      <c r="V97" s="560"/>
      <c r="W97" s="560"/>
      <c r="X97" s="560"/>
      <c r="Y97" s="560"/>
      <c r="Z97" s="560"/>
    </row>
    <row r="98" spans="1:26" ht="15.75" hidden="1" customHeight="1" x14ac:dyDescent="0.2">
      <c r="A98" s="560"/>
      <c r="B98" s="169" t="s">
        <v>595</v>
      </c>
      <c r="C98" s="147"/>
      <c r="D98" s="170"/>
      <c r="E98" s="170"/>
      <c r="F98" s="170"/>
      <c r="G98" s="170"/>
      <c r="H98" s="136"/>
      <c r="I98" s="147">
        <f t="shared" ref="I98" si="77">D98*$I$10</f>
        <v>0</v>
      </c>
      <c r="J98" s="170">
        <f>SUMIF(DIARIO_2023!$G$7:$G$4426,PRESUPUESTO!B98,DIARIO_2023!$J$7:$J$4426)+SUMIF(DIARIO_2023!$G$7:$G$4426,PRESUPUESTO!B98,DIARIO_2023!$K$7:$K$4426)</f>
        <v>-1000</v>
      </c>
      <c r="K98" s="170">
        <f t="shared" ref="K98" si="78">I98+J98+O98</f>
        <v>-1000</v>
      </c>
      <c r="L98" s="170"/>
      <c r="M98" s="137"/>
      <c r="N98" s="507"/>
      <c r="O98" s="561"/>
      <c r="P98" s="560"/>
      <c r="Q98" s="560"/>
      <c r="R98" s="560"/>
      <c r="S98" s="560"/>
      <c r="T98" s="560"/>
      <c r="U98" s="560"/>
      <c r="V98" s="560"/>
      <c r="W98" s="560"/>
      <c r="X98" s="560"/>
      <c r="Y98" s="560"/>
      <c r="Z98" s="560"/>
    </row>
    <row r="99" spans="1:26" ht="15.75" hidden="1" customHeight="1" x14ac:dyDescent="0.2">
      <c r="A99" s="92"/>
      <c r="B99" s="169" t="s">
        <v>606</v>
      </c>
      <c r="C99" s="147">
        <v>0</v>
      </c>
      <c r="D99" s="170">
        <f t="shared" si="70"/>
        <v>0</v>
      </c>
      <c r="E99" s="170">
        <f t="shared" si="71"/>
        <v>0</v>
      </c>
      <c r="F99" s="170">
        <f t="shared" si="72"/>
        <v>0</v>
      </c>
      <c r="G99" s="170"/>
      <c r="H99" s="136"/>
      <c r="I99" s="147">
        <f t="shared" si="73"/>
        <v>0</v>
      </c>
      <c r="J99" s="170">
        <f>SUMIF(DIARIO_2023!$G$7:$G$4426,PRESUPUESTO!B99,DIARIO_2023!$J$7:$J$4426)+SUMIF(DIARIO_2023!$G$7:$G$4426,PRESUPUESTO!B99,DIARIO_2023!$K$7:$K$4426)</f>
        <v>-9718.619999999999</v>
      </c>
      <c r="K99" s="170">
        <f t="shared" si="74"/>
        <v>-9718.619999999999</v>
      </c>
      <c r="L99" s="170"/>
      <c r="M99" s="137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ht="15.75" hidden="1" customHeight="1" x14ac:dyDescent="0.2">
      <c r="A100" s="92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5"/>
      <c r="N100" s="140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ht="15.75" hidden="1" customHeight="1" x14ac:dyDescent="0.2">
      <c r="A101" s="92"/>
      <c r="B101" s="169"/>
      <c r="C101" s="147"/>
      <c r="D101" s="170"/>
      <c r="E101" s="170"/>
      <c r="F101" s="170"/>
      <c r="G101" s="170"/>
      <c r="H101" s="136"/>
      <c r="I101" s="147"/>
      <c r="J101" s="170"/>
      <c r="K101" s="170"/>
      <c r="L101" s="170"/>
      <c r="M101" s="137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ht="15.75" hidden="1" customHeight="1" x14ac:dyDescent="0.2">
      <c r="A102" s="92"/>
      <c r="B102" s="169"/>
      <c r="C102" s="147"/>
      <c r="D102" s="170"/>
      <c r="E102" s="170"/>
      <c r="F102" s="170"/>
      <c r="G102" s="170"/>
      <c r="H102" s="136"/>
      <c r="I102" s="147"/>
      <c r="J102" s="170"/>
      <c r="K102" s="170"/>
      <c r="L102" s="170"/>
      <c r="M102" s="137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ht="15.75" hidden="1" customHeight="1" x14ac:dyDescent="0.2">
      <c r="A103" s="92"/>
      <c r="B103" s="172" t="s">
        <v>661</v>
      </c>
      <c r="C103" s="163">
        <v>2.2000000000000002</v>
      </c>
      <c r="D103" s="163">
        <f t="shared" ref="D103:D105" si="79">C103*7</f>
        <v>15.400000000000002</v>
      </c>
      <c r="E103" s="163">
        <f t="shared" ref="E103:E105" si="80">C103*30.42</f>
        <v>66.924000000000007</v>
      </c>
      <c r="F103" s="163">
        <f t="shared" ref="F103:F105" si="81">E103*12</f>
        <v>803.08800000000008</v>
      </c>
      <c r="G103" s="163">
        <v>795</v>
      </c>
      <c r="H103" s="173" t="s">
        <v>635</v>
      </c>
      <c r="I103" s="163"/>
      <c r="J103" s="163">
        <f>SUMIF(DIARIO_2023!$G$7:$G$4426,PRESUPUESTO!B103,DIARIO_2023!$J$7:$J$4426)+SUMIF(DIARIO_2023!$G$7:$G$4426,PRESUPUESTO!B103,DIARIO_2023!$K$7:$K$4426)</f>
        <v>0</v>
      </c>
      <c r="K103" s="163">
        <f t="shared" ref="K103:K105" si="82">I103+J103</f>
        <v>0</v>
      </c>
      <c r="L103" s="163"/>
      <c r="M103" s="137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ht="15.75" hidden="1" customHeight="1" x14ac:dyDescent="0.2">
      <c r="A104" s="92"/>
      <c r="B104" s="172" t="s">
        <v>662</v>
      </c>
      <c r="C104" s="163">
        <v>22.29</v>
      </c>
      <c r="D104" s="163">
        <f t="shared" si="79"/>
        <v>156.03</v>
      </c>
      <c r="E104" s="163">
        <f t="shared" si="80"/>
        <v>678.06180000000006</v>
      </c>
      <c r="F104" s="163">
        <f t="shared" si="81"/>
        <v>8136.7416000000012</v>
      </c>
      <c r="G104" s="163">
        <v>678</v>
      </c>
      <c r="H104" s="173" t="s">
        <v>663</v>
      </c>
      <c r="I104" s="163"/>
      <c r="J104" s="163">
        <f>SUMIF(DIARIO_2023!$G$7:$G$4426,PRESUPUESTO!B104,DIARIO_2023!$J$7:$J$4426)+SUMIF(DIARIO_2023!$G$7:$G$4426,PRESUPUESTO!B104,DIARIO_2023!$K$7:$K$4426)</f>
        <v>0</v>
      </c>
      <c r="K104" s="163">
        <f t="shared" si="82"/>
        <v>0</v>
      </c>
      <c r="L104" s="163"/>
      <c r="M104" s="137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ht="15.75" hidden="1" customHeight="1" x14ac:dyDescent="0.2">
      <c r="A105" s="92"/>
      <c r="B105" s="172" t="s">
        <v>610</v>
      </c>
      <c r="C105" s="163">
        <v>0</v>
      </c>
      <c r="D105" s="163">
        <f t="shared" si="79"/>
        <v>0</v>
      </c>
      <c r="E105" s="163">
        <f t="shared" si="80"/>
        <v>0</v>
      </c>
      <c r="F105" s="163">
        <f t="shared" si="81"/>
        <v>0</v>
      </c>
      <c r="G105" s="163">
        <v>0</v>
      </c>
      <c r="H105" s="173" t="s">
        <v>640</v>
      </c>
      <c r="I105" s="163">
        <f>G105*$I$10</f>
        <v>0</v>
      </c>
      <c r="J105" s="163">
        <f>SUMIF(DIARIO_2023!$G$7:$G$4426,PRESUPUESTO!B105,DIARIO_2023!$J$7:$J$4426)+SUMIF(DIARIO_2023!$G$7:$G$4426,PRESUPUESTO!B105,DIARIO_2023!$K$7:$K$4426)</f>
        <v>0</v>
      </c>
      <c r="K105" s="163">
        <f t="shared" si="82"/>
        <v>0</v>
      </c>
      <c r="L105" s="163"/>
      <c r="M105" s="174"/>
      <c r="N105" s="172" t="s">
        <v>664</v>
      </c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ht="15.75" hidden="1" customHeight="1" x14ac:dyDescent="0.2">
      <c r="A106" s="92"/>
      <c r="B106" s="169"/>
      <c r="C106" s="147"/>
      <c r="D106" s="170"/>
      <c r="E106" s="170"/>
      <c r="F106" s="170"/>
      <c r="G106" s="170"/>
      <c r="H106" s="136"/>
      <c r="I106" s="147"/>
      <c r="J106" s="170"/>
      <c r="K106" s="170"/>
      <c r="L106" s="170"/>
      <c r="M106" s="137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ht="15.75" hidden="1" customHeight="1" x14ac:dyDescent="0.2">
      <c r="A107" s="92"/>
      <c r="B107" s="169"/>
      <c r="C107" s="147"/>
      <c r="D107" s="170"/>
      <c r="E107" s="170"/>
      <c r="F107" s="170"/>
      <c r="G107" s="170"/>
      <c r="H107" s="136"/>
      <c r="I107" s="147"/>
      <c r="J107" s="170"/>
      <c r="K107" s="170"/>
      <c r="L107" s="170"/>
      <c r="M107" s="137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ht="15.75" hidden="1" customHeight="1" x14ac:dyDescent="0.2">
      <c r="A108" s="92"/>
      <c r="B108" s="92"/>
      <c r="C108" s="92"/>
      <c r="D108" s="92"/>
      <c r="E108" s="92"/>
      <c r="F108" s="92"/>
      <c r="G108" s="92"/>
      <c r="H108" s="136"/>
      <c r="I108" s="92"/>
      <c r="J108" s="92"/>
      <c r="K108" s="92"/>
      <c r="L108" s="92"/>
      <c r="M108" s="137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ht="15.75" hidden="1" customHeight="1" x14ac:dyDescent="0.2">
      <c r="A109" s="92"/>
      <c r="B109" s="175" t="s">
        <v>661</v>
      </c>
      <c r="C109" s="176">
        <v>2.2000000000000002</v>
      </c>
      <c r="D109" s="176">
        <f t="shared" ref="D109:D110" si="83">C109*7</f>
        <v>15.400000000000002</v>
      </c>
      <c r="E109" s="176">
        <f t="shared" ref="E109:E110" si="84">C109*30.42</f>
        <v>66.924000000000007</v>
      </c>
      <c r="F109" s="176">
        <f t="shared" ref="F109:F110" si="85">E109*12</f>
        <v>803.08800000000008</v>
      </c>
      <c r="G109" s="176">
        <v>795</v>
      </c>
      <c r="H109" s="177" t="s">
        <v>635</v>
      </c>
      <c r="I109" s="176">
        <f t="shared" ref="I109:I110" si="86">D109*$I$10</f>
        <v>662.2</v>
      </c>
      <c r="J109" s="176">
        <f>SUMIF(DIARIO_2023!$G$7:$G$4426,PRESUPUESTO!B109,DIARIO_2023!$J$7:$J$4426)+SUMIF(DIARIO_2023!$G$7:$G$4426,PRESUPUESTO!B109,DIARIO_2023!$K$7:$K$4426)</f>
        <v>0</v>
      </c>
      <c r="K109" s="176">
        <f t="shared" ref="K109:K110" si="87">I109+J109</f>
        <v>662.2</v>
      </c>
      <c r="L109" s="178" t="s">
        <v>665</v>
      </c>
      <c r="M109" s="137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ht="15.75" hidden="1" customHeight="1" x14ac:dyDescent="0.2">
      <c r="A110" s="92"/>
      <c r="B110" s="179" t="s">
        <v>662</v>
      </c>
      <c r="C110" s="167">
        <v>22.29</v>
      </c>
      <c r="D110" s="167">
        <f t="shared" si="83"/>
        <v>156.03</v>
      </c>
      <c r="E110" s="167">
        <f t="shared" si="84"/>
        <v>678.06180000000006</v>
      </c>
      <c r="F110" s="167">
        <f t="shared" si="85"/>
        <v>8136.7416000000012</v>
      </c>
      <c r="G110" s="167">
        <v>677.62</v>
      </c>
      <c r="H110" s="180" t="s">
        <v>666</v>
      </c>
      <c r="I110" s="167">
        <f t="shared" si="86"/>
        <v>6709.29</v>
      </c>
      <c r="J110" s="167">
        <f>SUMIF(DIARIO_2023!$G$7:$G$4426,PRESUPUESTO!B110,DIARIO_2023!$J$7:$J$4426)+SUMIF(DIARIO_2023!$G$7:$G$4426,PRESUPUESTO!B110,DIARIO_2023!$K$7:$K$4426)</f>
        <v>0</v>
      </c>
      <c r="K110" s="167">
        <f t="shared" si="87"/>
        <v>6709.29</v>
      </c>
      <c r="L110" s="181" t="s">
        <v>667</v>
      </c>
      <c r="M110" s="137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ht="15.75" hidden="1" customHeight="1" x14ac:dyDescent="0.2">
      <c r="A111" s="92"/>
      <c r="B111" s="182"/>
      <c r="C111" s="172"/>
      <c r="D111" s="172"/>
      <c r="E111" s="172"/>
      <c r="F111" s="172"/>
      <c r="G111" s="172"/>
      <c r="H111" s="173"/>
      <c r="I111" s="172"/>
      <c r="J111" s="172"/>
      <c r="K111" s="172"/>
      <c r="L111" s="181"/>
      <c r="M111" s="137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ht="15.75" hidden="1" customHeight="1" x14ac:dyDescent="0.2">
      <c r="A112" s="92"/>
      <c r="B112" s="182" t="s">
        <v>50</v>
      </c>
      <c r="C112" s="163">
        <v>5.92</v>
      </c>
      <c r="D112" s="163">
        <f t="shared" ref="D112:D114" si="88">C112*7</f>
        <v>41.44</v>
      </c>
      <c r="E112" s="163">
        <f t="shared" ref="E112:E114" si="89">C112*30.42</f>
        <v>180.0864</v>
      </c>
      <c r="F112" s="163">
        <f t="shared" ref="F112:F114" si="90">E112*12</f>
        <v>2161.0367999999999</v>
      </c>
      <c r="G112" s="163">
        <v>180</v>
      </c>
      <c r="H112" s="173" t="s">
        <v>643</v>
      </c>
      <c r="I112" s="163">
        <f t="shared" ref="I112:I114" si="91">D112*$I$10</f>
        <v>1781.9199999999998</v>
      </c>
      <c r="J112" s="163">
        <f>SUMIF(DIARIO_2023!$G$7:$G$4426,PRESUPUESTO!B112,DIARIO_2023!$J$7:$J$4426)+SUMIF(DIARIO_2023!$G$7:$G$4426,PRESUPUESTO!B112,DIARIO_2023!$K$7:$K$4426)</f>
        <v>0</v>
      </c>
      <c r="K112" s="163">
        <f t="shared" ref="K112:K114" si="92">I112+J112</f>
        <v>1781.9199999999998</v>
      </c>
      <c r="L112" s="183"/>
      <c r="M112" s="137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ht="15.75" hidden="1" customHeight="1" x14ac:dyDescent="0.2">
      <c r="A113" s="92"/>
      <c r="B113" s="182" t="s">
        <v>668</v>
      </c>
      <c r="C113" s="163">
        <v>5.66</v>
      </c>
      <c r="D113" s="163">
        <f t="shared" si="88"/>
        <v>39.620000000000005</v>
      </c>
      <c r="E113" s="163">
        <f t="shared" si="89"/>
        <v>172.17720000000003</v>
      </c>
      <c r="F113" s="163">
        <f t="shared" si="90"/>
        <v>2066.1264000000001</v>
      </c>
      <c r="G113" s="163">
        <v>344</v>
      </c>
      <c r="H113" s="173" t="s">
        <v>669</v>
      </c>
      <c r="I113" s="163">
        <f t="shared" si="91"/>
        <v>1703.6600000000003</v>
      </c>
      <c r="J113" s="163">
        <f>SUMIF(DIARIO_2023!$G$7:$G$4426,PRESUPUESTO!B113,DIARIO_2023!$J$7:$J$4426)+SUMIF(DIARIO_2023!$G$7:$G$4426,PRESUPUESTO!B113,DIARIO_2023!$K$7:$K$4426)</f>
        <v>0</v>
      </c>
      <c r="K113" s="163">
        <f t="shared" si="92"/>
        <v>1703.6600000000003</v>
      </c>
      <c r="L113" s="183"/>
      <c r="M113" s="137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ht="15.75" hidden="1" customHeight="1" x14ac:dyDescent="0.2">
      <c r="A114" s="92"/>
      <c r="B114" s="182" t="s">
        <v>670</v>
      </c>
      <c r="C114" s="163">
        <v>13.94</v>
      </c>
      <c r="D114" s="163">
        <f t="shared" si="88"/>
        <v>97.58</v>
      </c>
      <c r="E114" s="163">
        <f t="shared" si="89"/>
        <v>424.0548</v>
      </c>
      <c r="F114" s="163">
        <f t="shared" si="90"/>
        <v>5088.6576000000005</v>
      </c>
      <c r="G114" s="163">
        <v>420</v>
      </c>
      <c r="H114" s="173" t="s">
        <v>656</v>
      </c>
      <c r="I114" s="163">
        <f t="shared" si="91"/>
        <v>4195.9399999999996</v>
      </c>
      <c r="J114" s="163">
        <f>SUMIF(DIARIO_2023!$G$7:$G$4426,PRESUPUESTO!B114,DIARIO_2023!$J$7:$J$4426)+SUMIF(DIARIO_2023!$G$7:$G$4426,PRESUPUESTO!B114,DIARIO_2023!$K$7:$K$4426)</f>
        <v>0</v>
      </c>
      <c r="K114" s="163">
        <f t="shared" si="92"/>
        <v>4195.9399999999996</v>
      </c>
      <c r="L114" s="183"/>
      <c r="M114" s="137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ht="15.75" hidden="1" customHeight="1" x14ac:dyDescent="0.2">
      <c r="A115" s="92"/>
      <c r="B115" s="184"/>
      <c r="C115" s="185"/>
      <c r="D115" s="185"/>
      <c r="E115" s="185"/>
      <c r="F115" s="185"/>
      <c r="G115" s="185"/>
      <c r="H115" s="186"/>
      <c r="I115" s="185"/>
      <c r="J115" s="185"/>
      <c r="K115" s="185"/>
      <c r="L115" s="187"/>
      <c r="M115" s="137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ht="15.75" hidden="1" customHeight="1" x14ac:dyDescent="0.2">
      <c r="A116" s="92"/>
      <c r="B116" s="92"/>
      <c r="C116" s="92"/>
      <c r="D116" s="92"/>
      <c r="E116" s="92"/>
      <c r="F116" s="92"/>
      <c r="G116" s="92"/>
      <c r="H116" s="136"/>
      <c r="I116" s="92"/>
      <c r="J116" s="92"/>
      <c r="K116" s="92"/>
      <c r="L116" s="92"/>
      <c r="M116" s="137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ht="15.75" hidden="1" customHeight="1" x14ac:dyDescent="0.25">
      <c r="A117" s="92"/>
      <c r="B117" s="188" t="s">
        <v>671</v>
      </c>
      <c r="C117" s="188" t="s">
        <v>672</v>
      </c>
      <c r="D117" s="188" t="s">
        <v>673</v>
      </c>
      <c r="E117" s="92"/>
      <c r="F117" s="92"/>
      <c r="G117" s="92"/>
      <c r="H117" s="136"/>
      <c r="I117" s="92"/>
      <c r="J117" s="92"/>
      <c r="K117" s="92"/>
      <c r="L117" s="92"/>
      <c r="M117" s="137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ht="15.75" hidden="1" customHeight="1" x14ac:dyDescent="0.2">
      <c r="A118" s="92"/>
      <c r="B118" s="92" t="s">
        <v>50</v>
      </c>
      <c r="C118" s="147">
        <v>180</v>
      </c>
      <c r="D118" s="147">
        <f>C118</f>
        <v>180</v>
      </c>
      <c r="E118" s="136" t="s">
        <v>643</v>
      </c>
      <c r="F118" s="92"/>
      <c r="G118" s="92"/>
      <c r="H118" s="136"/>
      <c r="I118" s="92"/>
      <c r="J118" s="92"/>
      <c r="K118" s="92"/>
      <c r="L118" s="92"/>
      <c r="M118" s="137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ht="15.75" hidden="1" customHeight="1" x14ac:dyDescent="0.2">
      <c r="A119" s="92"/>
      <c r="B119" s="92" t="s">
        <v>668</v>
      </c>
      <c r="C119" s="147">
        <v>344</v>
      </c>
      <c r="D119" s="189">
        <f>C119/2</f>
        <v>172</v>
      </c>
      <c r="E119" s="136" t="s">
        <v>659</v>
      </c>
      <c r="F119" s="92"/>
      <c r="G119" s="92"/>
      <c r="H119" s="136"/>
      <c r="I119" s="92"/>
      <c r="J119" s="92"/>
      <c r="K119" s="92"/>
      <c r="L119" s="92"/>
      <c r="M119" s="137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ht="15.75" hidden="1" customHeight="1" x14ac:dyDescent="0.2">
      <c r="A120" s="92"/>
      <c r="B120" s="92" t="s">
        <v>674</v>
      </c>
      <c r="C120" s="147">
        <v>420</v>
      </c>
      <c r="D120" s="147">
        <f>C120</f>
        <v>420</v>
      </c>
      <c r="E120" s="136" t="s">
        <v>656</v>
      </c>
      <c r="F120" s="92"/>
      <c r="G120" s="92"/>
      <c r="H120" s="136"/>
      <c r="I120" s="92"/>
      <c r="J120" s="92"/>
      <c r="K120" s="92"/>
      <c r="L120" s="92"/>
      <c r="M120" s="137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ht="15.75" hidden="1" customHeight="1" x14ac:dyDescent="0.2">
      <c r="A121" s="92"/>
      <c r="B121" s="92" t="s">
        <v>140</v>
      </c>
      <c r="C121" s="147">
        <v>300</v>
      </c>
      <c r="D121" s="147">
        <v>300</v>
      </c>
      <c r="E121" s="136" t="s">
        <v>675</v>
      </c>
      <c r="F121" s="92"/>
      <c r="G121" s="92"/>
      <c r="H121" s="136"/>
      <c r="I121" s="92"/>
      <c r="J121" s="92"/>
      <c r="K121" s="92"/>
      <c r="L121" s="92"/>
      <c r="M121" s="137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ht="15.75" hidden="1" customHeight="1" x14ac:dyDescent="0.25">
      <c r="A122" s="92"/>
      <c r="B122" s="92"/>
      <c r="C122" s="190" t="s">
        <v>676</v>
      </c>
      <c r="D122" s="191">
        <f>SUM(D118:D121)</f>
        <v>1072</v>
      </c>
      <c r="E122" s="192"/>
      <c r="F122" s="92"/>
      <c r="G122" s="92"/>
      <c r="H122" s="136"/>
      <c r="I122" s="92"/>
      <c r="J122" s="92"/>
      <c r="K122" s="92"/>
      <c r="L122" s="92"/>
      <c r="M122" s="137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ht="15.75" hidden="1" customHeight="1" x14ac:dyDescent="0.2">
      <c r="A123" s="92"/>
      <c r="B123" s="92"/>
      <c r="C123" s="92"/>
      <c r="D123" s="92"/>
      <c r="E123" s="92"/>
      <c r="F123" s="92"/>
      <c r="G123" s="92"/>
      <c r="H123" s="136"/>
      <c r="I123" s="92"/>
      <c r="J123" s="92"/>
      <c r="K123" s="92"/>
      <c r="L123" s="92"/>
      <c r="M123" s="137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ht="15.75" hidden="1" customHeight="1" x14ac:dyDescent="0.25">
      <c r="A124" s="92"/>
      <c r="B124" s="92"/>
      <c r="C124" s="188" t="s">
        <v>541</v>
      </c>
      <c r="D124" s="193">
        <f>(D122/30.42)*7</f>
        <v>246.67981591058515</v>
      </c>
      <c r="E124" s="92"/>
      <c r="F124" s="92"/>
      <c r="G124" s="92"/>
      <c r="H124" s="136"/>
      <c r="I124" s="92"/>
      <c r="J124" s="92"/>
      <c r="K124" s="92"/>
      <c r="L124" s="92"/>
      <c r="M124" s="137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ht="15.75" customHeight="1" x14ac:dyDescent="0.2">
      <c r="A125" s="92"/>
      <c r="B125" s="92"/>
      <c r="C125" s="92"/>
      <c r="D125" s="92"/>
      <c r="E125" s="92"/>
      <c r="F125" s="92"/>
      <c r="G125" s="92"/>
      <c r="H125" s="136"/>
      <c r="I125" s="92"/>
      <c r="J125" s="92"/>
      <c r="K125" s="92"/>
      <c r="L125" s="92"/>
      <c r="M125" s="137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ht="15.75" customHeight="1" x14ac:dyDescent="0.2">
      <c r="A126" s="92"/>
      <c r="B126" s="92"/>
      <c r="C126" s="92"/>
      <c r="D126" s="92"/>
      <c r="E126" s="92"/>
      <c r="F126" s="92"/>
      <c r="G126" s="92"/>
      <c r="H126" s="136"/>
      <c r="I126" s="92"/>
      <c r="J126" s="92"/>
      <c r="K126" s="92"/>
      <c r="L126" s="92"/>
      <c r="M126" s="137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ht="15.75" customHeight="1" x14ac:dyDescent="0.2">
      <c r="A127" s="92"/>
      <c r="B127" s="92"/>
      <c r="C127" s="92"/>
      <c r="D127" s="92"/>
      <c r="E127" s="92"/>
      <c r="F127" s="92"/>
      <c r="G127" s="92"/>
      <c r="H127" s="136"/>
      <c r="I127" s="92"/>
      <c r="J127" s="92"/>
      <c r="K127" s="92"/>
      <c r="L127" s="92"/>
      <c r="M127" s="137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ht="15.75" customHeight="1" x14ac:dyDescent="0.2">
      <c r="A128" s="92"/>
      <c r="B128" s="92"/>
      <c r="C128" s="92"/>
      <c r="D128" s="92"/>
      <c r="E128" s="92"/>
      <c r="F128" s="92"/>
      <c r="G128" s="92"/>
      <c r="H128" s="136"/>
      <c r="I128" s="92"/>
      <c r="J128" s="92"/>
      <c r="K128" s="92"/>
      <c r="L128" s="92"/>
      <c r="M128" s="137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ht="15.75" customHeight="1" x14ac:dyDescent="0.2">
      <c r="A129" s="92"/>
      <c r="B129" s="92"/>
      <c r="C129" s="92"/>
      <c r="D129" s="92"/>
      <c r="E129" s="92"/>
      <c r="F129" s="92"/>
      <c r="G129" s="92"/>
      <c r="H129" s="136"/>
      <c r="I129" s="92"/>
      <c r="J129" s="92"/>
      <c r="K129" s="92"/>
      <c r="L129" s="92"/>
      <c r="M129" s="137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ht="15.75" customHeight="1" x14ac:dyDescent="0.2">
      <c r="A130" s="92"/>
      <c r="B130" s="92"/>
      <c r="C130" s="92"/>
      <c r="D130" s="92"/>
      <c r="E130" s="92"/>
      <c r="F130" s="92"/>
      <c r="G130" s="92"/>
      <c r="H130" s="136"/>
      <c r="I130" s="92"/>
      <c r="J130" s="92"/>
      <c r="K130" s="92"/>
      <c r="L130" s="92"/>
      <c r="M130" s="137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ht="15.75" customHeight="1" x14ac:dyDescent="0.2">
      <c r="A131" s="92"/>
      <c r="B131" s="92"/>
      <c r="C131" s="92"/>
      <c r="D131" s="92"/>
      <c r="E131" s="92"/>
      <c r="F131" s="92"/>
      <c r="G131" s="92"/>
      <c r="H131" s="136"/>
      <c r="I131" s="92"/>
      <c r="J131" s="92"/>
      <c r="K131" s="92"/>
      <c r="L131" s="92"/>
      <c r="M131" s="137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ht="15.75" customHeight="1" x14ac:dyDescent="0.2">
      <c r="A132" s="92"/>
      <c r="B132" s="92"/>
      <c r="C132" s="92"/>
      <c r="D132" s="92"/>
      <c r="E132" s="92"/>
      <c r="F132" s="92"/>
      <c r="G132" s="92"/>
      <c r="H132" s="136"/>
      <c r="I132" s="92"/>
      <c r="J132" s="92"/>
      <c r="K132" s="92"/>
      <c r="L132" s="92"/>
      <c r="M132" s="137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ht="15.75" customHeight="1" x14ac:dyDescent="0.2">
      <c r="A133" s="92"/>
      <c r="B133" s="92"/>
      <c r="C133" s="92"/>
      <c r="D133" s="92"/>
      <c r="E133" s="92"/>
      <c r="F133" s="92"/>
      <c r="G133" s="92"/>
      <c r="H133" s="136"/>
      <c r="I133" s="92"/>
      <c r="J133" s="92"/>
      <c r="K133" s="92"/>
      <c r="L133" s="92"/>
      <c r="M133" s="137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ht="15.75" customHeight="1" x14ac:dyDescent="0.2">
      <c r="A134" s="92"/>
      <c r="B134" s="92"/>
      <c r="C134" s="92"/>
      <c r="D134" s="92"/>
      <c r="E134" s="92"/>
      <c r="F134" s="92"/>
      <c r="G134" s="92"/>
      <c r="H134" s="136"/>
      <c r="I134" s="92"/>
      <c r="J134" s="92"/>
      <c r="K134" s="92"/>
      <c r="L134" s="92"/>
      <c r="M134" s="137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ht="15.75" customHeight="1" x14ac:dyDescent="0.2">
      <c r="A135" s="92"/>
      <c r="B135" s="92"/>
      <c r="C135" s="92"/>
      <c r="D135" s="92"/>
      <c r="E135" s="92"/>
      <c r="F135" s="92"/>
      <c r="G135" s="92"/>
      <c r="H135" s="136"/>
      <c r="I135" s="92"/>
      <c r="J135" s="92"/>
      <c r="K135" s="92"/>
      <c r="L135" s="92"/>
      <c r="M135" s="137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ht="15.75" customHeight="1" x14ac:dyDescent="0.2">
      <c r="A136" s="92"/>
      <c r="B136" s="92"/>
      <c r="C136" s="92"/>
      <c r="D136" s="92"/>
      <c r="E136" s="92"/>
      <c r="F136" s="92"/>
      <c r="G136" s="92"/>
      <c r="H136" s="136"/>
      <c r="I136" s="92"/>
      <c r="J136" s="92"/>
      <c r="K136" s="92"/>
      <c r="L136" s="92"/>
      <c r="M136" s="137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ht="15.75" customHeight="1" x14ac:dyDescent="0.2">
      <c r="A137" s="92"/>
      <c r="B137" s="92"/>
      <c r="C137" s="92"/>
      <c r="D137" s="92"/>
      <c r="E137" s="92"/>
      <c r="F137" s="92"/>
      <c r="G137" s="92"/>
      <c r="H137" s="136"/>
      <c r="I137" s="92"/>
      <c r="J137" s="92"/>
      <c r="K137" s="92"/>
      <c r="L137" s="92"/>
      <c r="M137" s="137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ht="15.75" customHeight="1" x14ac:dyDescent="0.2">
      <c r="A138" s="92"/>
      <c r="B138" s="92"/>
      <c r="C138" s="92"/>
      <c r="D138" s="92"/>
      <c r="E138" s="92"/>
      <c r="F138" s="92"/>
      <c r="G138" s="92"/>
      <c r="H138" s="136"/>
      <c r="I138" s="92"/>
      <c r="J138" s="92"/>
      <c r="K138" s="92"/>
      <c r="L138" s="92"/>
      <c r="M138" s="137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ht="15.75" customHeight="1" x14ac:dyDescent="0.2">
      <c r="A139" s="92"/>
      <c r="B139" s="92"/>
      <c r="C139" s="92"/>
      <c r="D139" s="92"/>
      <c r="E139" s="92"/>
      <c r="F139" s="92"/>
      <c r="G139" s="92"/>
      <c r="H139" s="136"/>
      <c r="I139" s="92"/>
      <c r="J139" s="92"/>
      <c r="K139" s="92"/>
      <c r="L139" s="92"/>
      <c r="M139" s="137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ht="15.75" customHeight="1" x14ac:dyDescent="0.2">
      <c r="A140" s="92"/>
      <c r="B140" s="92"/>
      <c r="C140" s="92"/>
      <c r="D140" s="92"/>
      <c r="E140" s="92"/>
      <c r="F140" s="92"/>
      <c r="G140" s="92"/>
      <c r="H140" s="136"/>
      <c r="I140" s="92"/>
      <c r="J140" s="92"/>
      <c r="K140" s="92"/>
      <c r="L140" s="92"/>
      <c r="M140" s="137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ht="15.75" customHeight="1" x14ac:dyDescent="0.2">
      <c r="A141" s="92"/>
      <c r="B141" s="92"/>
      <c r="C141" s="92"/>
      <c r="D141" s="92"/>
      <c r="E141" s="92"/>
      <c r="F141" s="92"/>
      <c r="G141" s="92"/>
      <c r="H141" s="136"/>
      <c r="I141" s="92"/>
      <c r="J141" s="92"/>
      <c r="K141" s="92"/>
      <c r="L141" s="92"/>
      <c r="M141" s="137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ht="15.75" customHeight="1" x14ac:dyDescent="0.2">
      <c r="A142" s="92"/>
      <c r="B142" s="92"/>
      <c r="C142" s="92"/>
      <c r="D142" s="92"/>
      <c r="E142" s="92"/>
      <c r="F142" s="92"/>
      <c r="G142" s="92"/>
      <c r="H142" s="136"/>
      <c r="I142" s="92"/>
      <c r="J142" s="92"/>
      <c r="K142" s="92"/>
      <c r="L142" s="92"/>
      <c r="M142" s="137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ht="15.75" customHeight="1" x14ac:dyDescent="0.2">
      <c r="A143" s="92"/>
      <c r="B143" s="92"/>
      <c r="C143" s="92"/>
      <c r="D143" s="92"/>
      <c r="E143" s="92"/>
      <c r="F143" s="92"/>
      <c r="G143" s="92"/>
      <c r="H143" s="136"/>
      <c r="I143" s="92"/>
      <c r="J143" s="92"/>
      <c r="K143" s="92"/>
      <c r="L143" s="92"/>
      <c r="M143" s="137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ht="15.75" customHeight="1" x14ac:dyDescent="0.2">
      <c r="A144" s="92"/>
      <c r="B144" s="92"/>
      <c r="C144" s="92"/>
      <c r="D144" s="92"/>
      <c r="E144" s="92"/>
      <c r="F144" s="92"/>
      <c r="G144" s="92"/>
      <c r="H144" s="136"/>
      <c r="I144" s="92"/>
      <c r="J144" s="92"/>
      <c r="K144" s="92"/>
      <c r="L144" s="92"/>
      <c r="M144" s="137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ht="15.75" customHeight="1" x14ac:dyDescent="0.2">
      <c r="A145" s="92"/>
      <c r="B145" s="92"/>
      <c r="C145" s="92"/>
      <c r="D145" s="92"/>
      <c r="E145" s="92"/>
      <c r="F145" s="92"/>
      <c r="G145" s="92"/>
      <c r="H145" s="136"/>
      <c r="I145" s="92"/>
      <c r="J145" s="92"/>
      <c r="K145" s="92"/>
      <c r="L145" s="92"/>
      <c r="M145" s="137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ht="15.75" customHeight="1" x14ac:dyDescent="0.2">
      <c r="A146" s="92"/>
      <c r="B146" s="92"/>
      <c r="C146" s="92"/>
      <c r="D146" s="92"/>
      <c r="E146" s="92"/>
      <c r="F146" s="92"/>
      <c r="G146" s="92"/>
      <c r="H146" s="136"/>
      <c r="I146" s="92"/>
      <c r="J146" s="92"/>
      <c r="K146" s="92"/>
      <c r="L146" s="92"/>
      <c r="M146" s="137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ht="15.75" customHeight="1" x14ac:dyDescent="0.2">
      <c r="A147" s="92"/>
      <c r="B147" s="92"/>
      <c r="C147" s="92"/>
      <c r="D147" s="92"/>
      <c r="E147" s="92"/>
      <c r="F147" s="92"/>
      <c r="G147" s="92"/>
      <c r="H147" s="136"/>
      <c r="I147" s="92"/>
      <c r="J147" s="92"/>
      <c r="K147" s="92"/>
      <c r="L147" s="92"/>
      <c r="M147" s="137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ht="15.75" customHeight="1" x14ac:dyDescent="0.2">
      <c r="A148" s="92"/>
      <c r="B148" s="92"/>
      <c r="C148" s="92"/>
      <c r="D148" s="92"/>
      <c r="E148" s="92"/>
      <c r="F148" s="92"/>
      <c r="G148" s="92"/>
      <c r="H148" s="136"/>
      <c r="I148" s="92"/>
      <c r="J148" s="92"/>
      <c r="K148" s="92"/>
      <c r="L148" s="92"/>
      <c r="M148" s="137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ht="15.75" customHeight="1" x14ac:dyDescent="0.2">
      <c r="A149" s="92"/>
      <c r="B149" s="92"/>
      <c r="C149" s="92"/>
      <c r="D149" s="92"/>
      <c r="E149" s="92"/>
      <c r="F149" s="92"/>
      <c r="G149" s="92"/>
      <c r="H149" s="136"/>
      <c r="I149" s="92"/>
      <c r="J149" s="92"/>
      <c r="K149" s="92"/>
      <c r="L149" s="92"/>
      <c r="M149" s="137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ht="15.75" customHeight="1" x14ac:dyDescent="0.2">
      <c r="A150" s="92"/>
      <c r="B150" s="92"/>
      <c r="C150" s="92"/>
      <c r="D150" s="92"/>
      <c r="E150" s="92"/>
      <c r="F150" s="92"/>
      <c r="G150" s="92"/>
      <c r="H150" s="136"/>
      <c r="I150" s="92"/>
      <c r="J150" s="92"/>
      <c r="K150" s="92"/>
      <c r="L150" s="92"/>
      <c r="M150" s="137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ht="15.75" customHeight="1" x14ac:dyDescent="0.2">
      <c r="A151" s="92"/>
      <c r="B151" s="92"/>
      <c r="C151" s="92"/>
      <c r="D151" s="92"/>
      <c r="E151" s="92"/>
      <c r="F151" s="92"/>
      <c r="G151" s="92"/>
      <c r="H151" s="136"/>
      <c r="I151" s="92"/>
      <c r="J151" s="92"/>
      <c r="K151" s="92"/>
      <c r="L151" s="92"/>
      <c r="M151" s="137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ht="15.75" customHeight="1" x14ac:dyDescent="0.2">
      <c r="A152" s="92"/>
      <c r="B152" s="92"/>
      <c r="C152" s="92"/>
      <c r="D152" s="92"/>
      <c r="E152" s="92"/>
      <c r="F152" s="92"/>
      <c r="G152" s="92"/>
      <c r="H152" s="136"/>
      <c r="I152" s="92"/>
      <c r="J152" s="92"/>
      <c r="K152" s="92"/>
      <c r="L152" s="92"/>
      <c r="M152" s="137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ht="15.75" customHeight="1" x14ac:dyDescent="0.2">
      <c r="A153" s="92"/>
      <c r="B153" s="92"/>
      <c r="C153" s="92"/>
      <c r="D153" s="92"/>
      <c r="E153" s="92"/>
      <c r="F153" s="92"/>
      <c r="G153" s="92"/>
      <c r="H153" s="136"/>
      <c r="I153" s="92"/>
      <c r="J153" s="92"/>
      <c r="K153" s="92"/>
      <c r="L153" s="92"/>
      <c r="M153" s="137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ht="15.75" customHeight="1" x14ac:dyDescent="0.2">
      <c r="A154" s="92"/>
      <c r="B154" s="92"/>
      <c r="C154" s="92"/>
      <c r="D154" s="92"/>
      <c r="E154" s="92"/>
      <c r="F154" s="92"/>
      <c r="G154" s="92"/>
      <c r="H154" s="136"/>
      <c r="I154" s="92"/>
      <c r="J154" s="92"/>
      <c r="K154" s="92"/>
      <c r="L154" s="92"/>
      <c r="M154" s="137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ht="15.75" customHeight="1" x14ac:dyDescent="0.2">
      <c r="A155" s="92"/>
      <c r="B155" s="92"/>
      <c r="C155" s="92"/>
      <c r="D155" s="92"/>
      <c r="E155" s="92"/>
      <c r="F155" s="92"/>
      <c r="G155" s="92"/>
      <c r="H155" s="136"/>
      <c r="I155" s="92"/>
      <c r="J155" s="92"/>
      <c r="K155" s="92"/>
      <c r="L155" s="92"/>
      <c r="M155" s="137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ht="15.75" customHeight="1" x14ac:dyDescent="0.2">
      <c r="A156" s="92"/>
      <c r="B156" s="92"/>
      <c r="C156" s="92"/>
      <c r="D156" s="92"/>
      <c r="E156" s="92"/>
      <c r="F156" s="92"/>
      <c r="G156" s="92"/>
      <c r="H156" s="136"/>
      <c r="I156" s="92"/>
      <c r="J156" s="92"/>
      <c r="K156" s="92"/>
      <c r="L156" s="92"/>
      <c r="M156" s="137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ht="15.75" customHeight="1" x14ac:dyDescent="0.2">
      <c r="A157" s="92"/>
      <c r="B157" s="92"/>
      <c r="C157" s="92"/>
      <c r="D157" s="92"/>
      <c r="E157" s="92"/>
      <c r="F157" s="92"/>
      <c r="G157" s="92"/>
      <c r="H157" s="136"/>
      <c r="I157" s="92"/>
      <c r="J157" s="92"/>
      <c r="K157" s="92"/>
      <c r="L157" s="92"/>
      <c r="M157" s="137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ht="15.75" customHeight="1" x14ac:dyDescent="0.2">
      <c r="A158" s="92"/>
      <c r="B158" s="92"/>
      <c r="C158" s="92"/>
      <c r="D158" s="92"/>
      <c r="E158" s="92"/>
      <c r="F158" s="92"/>
      <c r="G158" s="92"/>
      <c r="H158" s="136"/>
      <c r="I158" s="92"/>
      <c r="J158" s="92"/>
      <c r="K158" s="92"/>
      <c r="L158" s="92"/>
      <c r="M158" s="137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ht="15.75" customHeight="1" x14ac:dyDescent="0.2">
      <c r="A159" s="92"/>
      <c r="B159" s="92"/>
      <c r="C159" s="92"/>
      <c r="D159" s="92"/>
      <c r="E159" s="92"/>
      <c r="F159" s="92"/>
      <c r="G159" s="92"/>
      <c r="H159" s="136"/>
      <c r="I159" s="92"/>
      <c r="J159" s="92"/>
      <c r="K159" s="92"/>
      <c r="L159" s="92"/>
      <c r="M159" s="137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ht="15.75" customHeight="1" x14ac:dyDescent="0.2">
      <c r="A160" s="92"/>
      <c r="B160" s="92"/>
      <c r="C160" s="92"/>
      <c r="D160" s="92"/>
      <c r="E160" s="92"/>
      <c r="F160" s="92"/>
      <c r="G160" s="92"/>
      <c r="H160" s="136"/>
      <c r="I160" s="92"/>
      <c r="J160" s="92"/>
      <c r="K160" s="92"/>
      <c r="L160" s="92"/>
      <c r="M160" s="137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ht="15.75" customHeight="1" x14ac:dyDescent="0.2">
      <c r="A161" s="92"/>
      <c r="B161" s="92"/>
      <c r="C161" s="92"/>
      <c r="D161" s="92"/>
      <c r="E161" s="92"/>
      <c r="F161" s="92"/>
      <c r="G161" s="92"/>
      <c r="H161" s="136"/>
      <c r="I161" s="92"/>
      <c r="J161" s="92"/>
      <c r="K161" s="92"/>
      <c r="L161" s="92"/>
      <c r="M161" s="137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ht="15.75" customHeight="1" x14ac:dyDescent="0.2">
      <c r="A162" s="92"/>
      <c r="B162" s="92"/>
      <c r="C162" s="92"/>
      <c r="D162" s="92"/>
      <c r="E162" s="92"/>
      <c r="F162" s="92"/>
      <c r="G162" s="92"/>
      <c r="H162" s="136"/>
      <c r="I162" s="92"/>
      <c r="J162" s="92"/>
      <c r="K162" s="92"/>
      <c r="L162" s="92"/>
      <c r="M162" s="137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ht="15.75" customHeight="1" x14ac:dyDescent="0.2">
      <c r="A163" s="92"/>
      <c r="B163" s="92"/>
      <c r="C163" s="92"/>
      <c r="D163" s="92"/>
      <c r="E163" s="92"/>
      <c r="F163" s="92"/>
      <c r="G163" s="92"/>
      <c r="H163" s="136"/>
      <c r="I163" s="92"/>
      <c r="J163" s="92"/>
      <c r="K163" s="92"/>
      <c r="L163" s="92"/>
      <c r="M163" s="137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ht="15.75" customHeight="1" x14ac:dyDescent="0.2">
      <c r="A164" s="92"/>
      <c r="B164" s="92"/>
      <c r="C164" s="92"/>
      <c r="D164" s="92"/>
      <c r="E164" s="92"/>
      <c r="F164" s="92"/>
      <c r="G164" s="92"/>
      <c r="H164" s="136"/>
      <c r="I164" s="92"/>
      <c r="J164" s="92"/>
      <c r="K164" s="92"/>
      <c r="L164" s="92"/>
      <c r="M164" s="137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ht="15.75" customHeight="1" x14ac:dyDescent="0.2">
      <c r="A165" s="92"/>
      <c r="B165" s="92"/>
      <c r="C165" s="92"/>
      <c r="D165" s="92"/>
      <c r="E165" s="92"/>
      <c r="F165" s="92"/>
      <c r="G165" s="92"/>
      <c r="H165" s="136"/>
      <c r="I165" s="92"/>
      <c r="J165" s="92"/>
      <c r="K165" s="92"/>
      <c r="L165" s="92"/>
      <c r="M165" s="137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ht="15.75" customHeight="1" x14ac:dyDescent="0.2">
      <c r="A166" s="92"/>
      <c r="B166" s="92"/>
      <c r="C166" s="92"/>
      <c r="D166" s="92"/>
      <c r="E166" s="92"/>
      <c r="F166" s="92"/>
      <c r="G166" s="92"/>
      <c r="H166" s="136"/>
      <c r="I166" s="92"/>
      <c r="J166" s="92"/>
      <c r="K166" s="92"/>
      <c r="L166" s="92"/>
      <c r="M166" s="137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ht="15.75" customHeight="1" x14ac:dyDescent="0.2">
      <c r="A167" s="92"/>
      <c r="B167" s="92"/>
      <c r="C167" s="92"/>
      <c r="D167" s="92"/>
      <c r="E167" s="92"/>
      <c r="F167" s="92"/>
      <c r="G167" s="92"/>
      <c r="H167" s="136"/>
      <c r="I167" s="92"/>
      <c r="J167" s="92"/>
      <c r="K167" s="92"/>
      <c r="L167" s="92"/>
      <c r="M167" s="137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ht="15.75" customHeight="1" x14ac:dyDescent="0.2">
      <c r="A168" s="92"/>
      <c r="B168" s="92"/>
      <c r="C168" s="92"/>
      <c r="D168" s="92"/>
      <c r="E168" s="92"/>
      <c r="F168" s="92"/>
      <c r="G168" s="92"/>
      <c r="H168" s="136"/>
      <c r="I168" s="92"/>
      <c r="J168" s="92"/>
      <c r="K168" s="92"/>
      <c r="L168" s="92"/>
      <c r="M168" s="137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ht="15.75" customHeight="1" x14ac:dyDescent="0.2">
      <c r="A169" s="92"/>
      <c r="B169" s="92"/>
      <c r="C169" s="92"/>
      <c r="D169" s="92"/>
      <c r="E169" s="92"/>
      <c r="F169" s="92"/>
      <c r="G169" s="92"/>
      <c r="H169" s="136"/>
      <c r="I169" s="92"/>
      <c r="J169" s="92"/>
      <c r="K169" s="92"/>
      <c r="L169" s="92"/>
      <c r="M169" s="137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ht="15.75" customHeight="1" x14ac:dyDescent="0.2">
      <c r="A170" s="92"/>
      <c r="B170" s="92"/>
      <c r="C170" s="92"/>
      <c r="D170" s="92"/>
      <c r="E170" s="92"/>
      <c r="F170" s="92"/>
      <c r="G170" s="92"/>
      <c r="H170" s="136"/>
      <c r="I170" s="92"/>
      <c r="J170" s="92"/>
      <c r="K170" s="92"/>
      <c r="L170" s="92"/>
      <c r="M170" s="137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ht="15.75" customHeight="1" x14ac:dyDescent="0.2">
      <c r="A171" s="92"/>
      <c r="B171" s="92"/>
      <c r="C171" s="92"/>
      <c r="D171" s="92"/>
      <c r="E171" s="92"/>
      <c r="F171" s="92"/>
      <c r="G171" s="92"/>
      <c r="H171" s="136"/>
      <c r="I171" s="92"/>
      <c r="J171" s="92"/>
      <c r="K171" s="92"/>
      <c r="L171" s="92"/>
      <c r="M171" s="137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ht="15.75" customHeight="1" x14ac:dyDescent="0.2">
      <c r="A172" s="92"/>
      <c r="B172" s="92"/>
      <c r="C172" s="92"/>
      <c r="D172" s="92"/>
      <c r="E172" s="92"/>
      <c r="F172" s="92"/>
      <c r="G172" s="92"/>
      <c r="H172" s="136"/>
      <c r="I172" s="92"/>
      <c r="J172" s="92"/>
      <c r="K172" s="92"/>
      <c r="L172" s="92"/>
      <c r="M172" s="137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ht="15.75" customHeight="1" x14ac:dyDescent="0.2">
      <c r="A173" s="92"/>
      <c r="B173" s="92"/>
      <c r="C173" s="92"/>
      <c r="D173" s="92"/>
      <c r="E173" s="92"/>
      <c r="F173" s="92"/>
      <c r="G173" s="92"/>
      <c r="H173" s="136"/>
      <c r="I173" s="92"/>
      <c r="J173" s="92"/>
      <c r="K173" s="92"/>
      <c r="L173" s="92"/>
      <c r="M173" s="137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ht="15.75" customHeight="1" x14ac:dyDescent="0.2">
      <c r="A174" s="92"/>
      <c r="B174" s="92"/>
      <c r="C174" s="92"/>
      <c r="D174" s="92"/>
      <c r="E174" s="92"/>
      <c r="F174" s="92"/>
      <c r="G174" s="92"/>
      <c r="H174" s="136"/>
      <c r="I174" s="92"/>
      <c r="J174" s="92"/>
      <c r="K174" s="92"/>
      <c r="L174" s="92"/>
      <c r="M174" s="137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ht="15.75" customHeight="1" x14ac:dyDescent="0.2">
      <c r="A175" s="92"/>
      <c r="B175" s="92"/>
      <c r="C175" s="92"/>
      <c r="D175" s="92"/>
      <c r="E175" s="92"/>
      <c r="F175" s="92"/>
      <c r="G175" s="92"/>
      <c r="H175" s="136"/>
      <c r="I175" s="92"/>
      <c r="J175" s="92"/>
      <c r="K175" s="92"/>
      <c r="L175" s="92"/>
      <c r="M175" s="137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ht="15.75" customHeight="1" x14ac:dyDescent="0.2">
      <c r="A176" s="92"/>
      <c r="B176" s="92"/>
      <c r="C176" s="92"/>
      <c r="D176" s="92"/>
      <c r="E176" s="92"/>
      <c r="F176" s="92"/>
      <c r="G176" s="92"/>
      <c r="H176" s="136"/>
      <c r="I176" s="92"/>
      <c r="J176" s="92"/>
      <c r="K176" s="92"/>
      <c r="L176" s="92"/>
      <c r="M176" s="137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ht="15.75" customHeight="1" x14ac:dyDescent="0.2">
      <c r="A177" s="92"/>
      <c r="B177" s="92"/>
      <c r="C177" s="92"/>
      <c r="D177" s="92"/>
      <c r="E177" s="92"/>
      <c r="F177" s="92"/>
      <c r="G177" s="92"/>
      <c r="H177" s="136"/>
      <c r="I177" s="92"/>
      <c r="J177" s="92"/>
      <c r="K177" s="92"/>
      <c r="L177" s="92"/>
      <c r="M177" s="137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ht="15.75" customHeight="1" x14ac:dyDescent="0.2">
      <c r="A178" s="92"/>
      <c r="B178" s="92"/>
      <c r="C178" s="92"/>
      <c r="D178" s="92"/>
      <c r="E178" s="92"/>
      <c r="F178" s="92"/>
      <c r="G178" s="92"/>
      <c r="H178" s="136"/>
      <c r="I178" s="92"/>
      <c r="J178" s="92"/>
      <c r="K178" s="92"/>
      <c r="L178" s="92"/>
      <c r="M178" s="137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ht="15.75" customHeight="1" x14ac:dyDescent="0.2">
      <c r="A179" s="92"/>
      <c r="B179" s="92"/>
      <c r="C179" s="92"/>
      <c r="D179" s="92"/>
      <c r="E179" s="92"/>
      <c r="F179" s="92"/>
      <c r="G179" s="92"/>
      <c r="H179" s="136"/>
      <c r="I179" s="92"/>
      <c r="J179" s="92"/>
      <c r="K179" s="92"/>
      <c r="L179" s="92"/>
      <c r="M179" s="137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ht="15.75" customHeight="1" x14ac:dyDescent="0.2">
      <c r="A180" s="92"/>
      <c r="B180" s="92"/>
      <c r="C180" s="92"/>
      <c r="D180" s="92"/>
      <c r="E180" s="92"/>
      <c r="F180" s="92"/>
      <c r="G180" s="92"/>
      <c r="H180" s="136"/>
      <c r="I180" s="92"/>
      <c r="J180" s="92"/>
      <c r="K180" s="92"/>
      <c r="L180" s="92"/>
      <c r="M180" s="137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ht="15.75" customHeight="1" x14ac:dyDescent="0.2">
      <c r="A181" s="92"/>
      <c r="B181" s="92"/>
      <c r="C181" s="92"/>
      <c r="D181" s="92"/>
      <c r="E181" s="92"/>
      <c r="F181" s="92"/>
      <c r="G181" s="92"/>
      <c r="H181" s="136"/>
      <c r="I181" s="92"/>
      <c r="J181" s="92"/>
      <c r="K181" s="92"/>
      <c r="L181" s="92"/>
      <c r="M181" s="137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ht="15.75" customHeight="1" x14ac:dyDescent="0.2">
      <c r="A182" s="92"/>
      <c r="B182" s="92"/>
      <c r="C182" s="92"/>
      <c r="D182" s="92"/>
      <c r="E182" s="92"/>
      <c r="F182" s="92"/>
      <c r="G182" s="92"/>
      <c r="H182" s="136"/>
      <c r="I182" s="92"/>
      <c r="J182" s="92"/>
      <c r="K182" s="92"/>
      <c r="L182" s="92"/>
      <c r="M182" s="137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ht="15.75" customHeight="1" x14ac:dyDescent="0.2">
      <c r="A183" s="92"/>
      <c r="B183" s="92"/>
      <c r="C183" s="92"/>
      <c r="D183" s="92"/>
      <c r="E183" s="92"/>
      <c r="F183" s="92"/>
      <c r="G183" s="92"/>
      <c r="H183" s="136"/>
      <c r="I183" s="92"/>
      <c r="J183" s="92"/>
      <c r="K183" s="92"/>
      <c r="L183" s="92"/>
      <c r="M183" s="137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ht="15.75" customHeight="1" x14ac:dyDescent="0.2">
      <c r="A184" s="92"/>
      <c r="B184" s="92"/>
      <c r="C184" s="92"/>
      <c r="D184" s="92"/>
      <c r="E184" s="92"/>
      <c r="F184" s="92"/>
      <c r="G184" s="92"/>
      <c r="H184" s="136"/>
      <c r="I184" s="92"/>
      <c r="J184" s="92"/>
      <c r="K184" s="92"/>
      <c r="L184" s="92"/>
      <c r="M184" s="137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ht="15.75" customHeight="1" x14ac:dyDescent="0.2">
      <c r="A185" s="92"/>
      <c r="B185" s="92"/>
      <c r="C185" s="92"/>
      <c r="D185" s="92"/>
      <c r="E185" s="92"/>
      <c r="F185" s="92"/>
      <c r="G185" s="92"/>
      <c r="H185" s="136"/>
      <c r="I185" s="92"/>
      <c r="J185" s="92"/>
      <c r="K185" s="92"/>
      <c r="L185" s="92"/>
      <c r="M185" s="137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ht="15.75" customHeight="1" x14ac:dyDescent="0.2">
      <c r="A186" s="92"/>
      <c r="B186" s="92"/>
      <c r="C186" s="92"/>
      <c r="D186" s="92"/>
      <c r="E186" s="92"/>
      <c r="F186" s="92"/>
      <c r="G186" s="92"/>
      <c r="H186" s="136"/>
      <c r="I186" s="92"/>
      <c r="J186" s="92"/>
      <c r="K186" s="92"/>
      <c r="L186" s="92"/>
      <c r="M186" s="137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ht="15.75" customHeight="1" x14ac:dyDescent="0.2">
      <c r="A187" s="92"/>
      <c r="B187" s="92"/>
      <c r="C187" s="92"/>
      <c r="D187" s="92"/>
      <c r="E187" s="92"/>
      <c r="F187" s="92"/>
      <c r="G187" s="92"/>
      <c r="H187" s="136"/>
      <c r="I187" s="92"/>
      <c r="J187" s="92"/>
      <c r="K187" s="92"/>
      <c r="L187" s="92"/>
      <c r="M187" s="137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ht="15.75" customHeight="1" x14ac:dyDescent="0.2">
      <c r="A188" s="92"/>
      <c r="B188" s="92"/>
      <c r="C188" s="92"/>
      <c r="D188" s="92"/>
      <c r="E188" s="92"/>
      <c r="F188" s="92"/>
      <c r="G188" s="92"/>
      <c r="H188" s="136"/>
      <c r="I188" s="92"/>
      <c r="J188" s="92"/>
      <c r="K188" s="92"/>
      <c r="L188" s="92"/>
      <c r="M188" s="137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ht="15.75" customHeight="1" x14ac:dyDescent="0.2">
      <c r="A189" s="92"/>
      <c r="B189" s="92"/>
      <c r="C189" s="92"/>
      <c r="D189" s="92"/>
      <c r="E189" s="92"/>
      <c r="F189" s="92"/>
      <c r="G189" s="92"/>
      <c r="H189" s="136"/>
      <c r="I189" s="92"/>
      <c r="J189" s="92"/>
      <c r="K189" s="92"/>
      <c r="L189" s="92"/>
      <c r="M189" s="137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ht="15.75" customHeight="1" x14ac:dyDescent="0.2">
      <c r="A190" s="92"/>
      <c r="B190" s="92"/>
      <c r="C190" s="92"/>
      <c r="D190" s="92"/>
      <c r="E190" s="92"/>
      <c r="F190" s="92"/>
      <c r="G190" s="92"/>
      <c r="H190" s="136"/>
      <c r="I190" s="92"/>
      <c r="J190" s="92"/>
      <c r="K190" s="92"/>
      <c r="L190" s="92"/>
      <c r="M190" s="137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ht="15.75" customHeight="1" x14ac:dyDescent="0.2">
      <c r="A191" s="92"/>
      <c r="B191" s="92"/>
      <c r="C191" s="92"/>
      <c r="D191" s="92"/>
      <c r="E191" s="92"/>
      <c r="F191" s="92"/>
      <c r="G191" s="92"/>
      <c r="H191" s="136"/>
      <c r="I191" s="92"/>
      <c r="J191" s="92"/>
      <c r="K191" s="92"/>
      <c r="L191" s="92"/>
      <c r="M191" s="137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ht="15.75" customHeight="1" x14ac:dyDescent="0.2">
      <c r="A192" s="92"/>
      <c r="B192" s="92"/>
      <c r="C192" s="92"/>
      <c r="D192" s="92"/>
      <c r="E192" s="92"/>
      <c r="F192" s="92"/>
      <c r="G192" s="92"/>
      <c r="H192" s="136"/>
      <c r="I192" s="92"/>
      <c r="J192" s="92"/>
      <c r="K192" s="92"/>
      <c r="L192" s="92"/>
      <c r="M192" s="137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ht="15.75" customHeight="1" x14ac:dyDescent="0.2">
      <c r="A193" s="92"/>
      <c r="B193" s="92"/>
      <c r="C193" s="92"/>
      <c r="D193" s="92"/>
      <c r="E193" s="92"/>
      <c r="F193" s="92"/>
      <c r="G193" s="92"/>
      <c r="H193" s="136"/>
      <c r="I193" s="92"/>
      <c r="J193" s="92"/>
      <c r="K193" s="92"/>
      <c r="L193" s="92"/>
      <c r="M193" s="137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ht="15.75" customHeight="1" x14ac:dyDescent="0.2">
      <c r="A194" s="92"/>
      <c r="B194" s="92"/>
      <c r="C194" s="92"/>
      <c r="D194" s="92"/>
      <c r="E194" s="92"/>
      <c r="F194" s="92"/>
      <c r="G194" s="92"/>
      <c r="H194" s="136"/>
      <c r="I194" s="92"/>
      <c r="J194" s="92"/>
      <c r="K194" s="92"/>
      <c r="L194" s="92"/>
      <c r="M194" s="137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ht="15.75" customHeight="1" x14ac:dyDescent="0.2">
      <c r="A195" s="92"/>
      <c r="B195" s="92"/>
      <c r="C195" s="92"/>
      <c r="D195" s="92"/>
      <c r="E195" s="92"/>
      <c r="F195" s="92"/>
      <c r="G195" s="92"/>
      <c r="H195" s="136"/>
      <c r="I195" s="92"/>
      <c r="J195" s="92"/>
      <c r="K195" s="92"/>
      <c r="L195" s="92"/>
      <c r="M195" s="137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ht="15.75" customHeight="1" x14ac:dyDescent="0.2">
      <c r="A196" s="92"/>
      <c r="B196" s="92"/>
      <c r="C196" s="92"/>
      <c r="D196" s="92"/>
      <c r="E196" s="92"/>
      <c r="F196" s="92"/>
      <c r="G196" s="92"/>
      <c r="H196" s="136"/>
      <c r="I196" s="92"/>
      <c r="J196" s="92"/>
      <c r="K196" s="92"/>
      <c r="L196" s="92"/>
      <c r="M196" s="137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ht="15.75" customHeight="1" x14ac:dyDescent="0.2">
      <c r="A197" s="92"/>
      <c r="B197" s="92"/>
      <c r="C197" s="92"/>
      <c r="D197" s="92"/>
      <c r="E197" s="92"/>
      <c r="F197" s="92"/>
      <c r="G197" s="92"/>
      <c r="H197" s="136"/>
      <c r="I197" s="92"/>
      <c r="J197" s="92"/>
      <c r="K197" s="92"/>
      <c r="L197" s="92"/>
      <c r="M197" s="137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ht="15.75" customHeight="1" x14ac:dyDescent="0.2">
      <c r="A198" s="92"/>
      <c r="B198" s="92"/>
      <c r="C198" s="92"/>
      <c r="D198" s="92"/>
      <c r="E198" s="92"/>
      <c r="F198" s="92"/>
      <c r="G198" s="92"/>
      <c r="H198" s="136"/>
      <c r="I198" s="92"/>
      <c r="J198" s="92"/>
      <c r="K198" s="92"/>
      <c r="L198" s="92"/>
      <c r="M198" s="137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ht="15.75" customHeight="1" x14ac:dyDescent="0.2">
      <c r="A199" s="92"/>
      <c r="B199" s="92"/>
      <c r="C199" s="92"/>
      <c r="D199" s="92"/>
      <c r="E199" s="92"/>
      <c r="F199" s="92"/>
      <c r="G199" s="92"/>
      <c r="H199" s="136"/>
      <c r="I199" s="92"/>
      <c r="J199" s="92"/>
      <c r="K199" s="92"/>
      <c r="L199" s="92"/>
      <c r="M199" s="137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ht="15.75" customHeight="1" x14ac:dyDescent="0.2">
      <c r="A200" s="92"/>
      <c r="B200" s="92"/>
      <c r="C200" s="92"/>
      <c r="D200" s="92"/>
      <c r="E200" s="92"/>
      <c r="F200" s="92"/>
      <c r="G200" s="92"/>
      <c r="H200" s="136"/>
      <c r="I200" s="92"/>
      <c r="J200" s="92"/>
      <c r="K200" s="92"/>
      <c r="L200" s="92"/>
      <c r="M200" s="137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ht="15.75" customHeight="1" x14ac:dyDescent="0.2">
      <c r="A201" s="92"/>
      <c r="B201" s="92"/>
      <c r="C201" s="92"/>
      <c r="D201" s="92"/>
      <c r="E201" s="92"/>
      <c r="F201" s="92"/>
      <c r="G201" s="92"/>
      <c r="H201" s="136"/>
      <c r="I201" s="92"/>
      <c r="J201" s="92"/>
      <c r="K201" s="92"/>
      <c r="L201" s="92"/>
      <c r="M201" s="137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ht="15.75" customHeight="1" x14ac:dyDescent="0.2">
      <c r="A202" s="92"/>
      <c r="B202" s="92"/>
      <c r="C202" s="92"/>
      <c r="D202" s="92"/>
      <c r="E202" s="92"/>
      <c r="F202" s="92"/>
      <c r="G202" s="92"/>
      <c r="H202" s="136"/>
      <c r="I202" s="92"/>
      <c r="J202" s="92"/>
      <c r="K202" s="92"/>
      <c r="L202" s="92"/>
      <c r="M202" s="137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ht="15.75" customHeight="1" x14ac:dyDescent="0.2">
      <c r="A203" s="92"/>
      <c r="B203" s="92"/>
      <c r="C203" s="92"/>
      <c r="D203" s="92"/>
      <c r="E203" s="92"/>
      <c r="F203" s="92"/>
      <c r="G203" s="92"/>
      <c r="H203" s="136"/>
      <c r="I203" s="92"/>
      <c r="J203" s="92"/>
      <c r="K203" s="92"/>
      <c r="L203" s="92"/>
      <c r="M203" s="137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ht="15.75" customHeight="1" x14ac:dyDescent="0.2">
      <c r="A204" s="92"/>
      <c r="B204" s="92"/>
      <c r="C204" s="92"/>
      <c r="D204" s="92"/>
      <c r="E204" s="92"/>
      <c r="F204" s="92"/>
      <c r="G204" s="92"/>
      <c r="H204" s="136"/>
      <c r="I204" s="92"/>
      <c r="J204" s="92"/>
      <c r="K204" s="92"/>
      <c r="L204" s="92"/>
      <c r="M204" s="137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ht="15.75" customHeight="1" x14ac:dyDescent="0.2">
      <c r="A205" s="92"/>
      <c r="B205" s="92"/>
      <c r="C205" s="92"/>
      <c r="D205" s="92"/>
      <c r="E205" s="92"/>
      <c r="F205" s="92"/>
      <c r="G205" s="92"/>
      <c r="H205" s="136"/>
      <c r="I205" s="92"/>
      <c r="J205" s="92"/>
      <c r="K205" s="92"/>
      <c r="L205" s="92"/>
      <c r="M205" s="137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ht="15.75" customHeight="1" x14ac:dyDescent="0.2">
      <c r="A206" s="92"/>
      <c r="B206" s="92"/>
      <c r="C206" s="92"/>
      <c r="D206" s="92"/>
      <c r="E206" s="92"/>
      <c r="F206" s="92"/>
      <c r="G206" s="92"/>
      <c r="H206" s="136"/>
      <c r="I206" s="92"/>
      <c r="J206" s="92"/>
      <c r="K206" s="92"/>
      <c r="L206" s="92"/>
      <c r="M206" s="137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ht="15.75" customHeight="1" x14ac:dyDescent="0.2">
      <c r="A207" s="92"/>
      <c r="B207" s="92"/>
      <c r="C207" s="92"/>
      <c r="D207" s="92"/>
      <c r="E207" s="92"/>
      <c r="F207" s="92"/>
      <c r="G207" s="92"/>
      <c r="H207" s="136"/>
      <c r="I207" s="92"/>
      <c r="J207" s="92"/>
      <c r="K207" s="92"/>
      <c r="L207" s="92"/>
      <c r="M207" s="137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ht="15.75" customHeight="1" x14ac:dyDescent="0.2">
      <c r="A208" s="92"/>
      <c r="B208" s="92"/>
      <c r="C208" s="92"/>
      <c r="D208" s="92"/>
      <c r="E208" s="92"/>
      <c r="F208" s="92"/>
      <c r="G208" s="92"/>
      <c r="H208" s="136"/>
      <c r="I208" s="92"/>
      <c r="J208" s="92"/>
      <c r="K208" s="92"/>
      <c r="L208" s="92"/>
      <c r="M208" s="137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ht="15.75" customHeight="1" x14ac:dyDescent="0.2">
      <c r="A209" s="92"/>
      <c r="B209" s="92"/>
      <c r="C209" s="92"/>
      <c r="D209" s="92"/>
      <c r="E209" s="92"/>
      <c r="F209" s="92"/>
      <c r="G209" s="92"/>
      <c r="H209" s="136"/>
      <c r="I209" s="92"/>
      <c r="J209" s="92"/>
      <c r="K209" s="92"/>
      <c r="L209" s="92"/>
      <c r="M209" s="137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ht="15.75" customHeight="1" x14ac:dyDescent="0.2">
      <c r="A210" s="92"/>
      <c r="B210" s="92"/>
      <c r="C210" s="92"/>
      <c r="D210" s="92"/>
      <c r="E210" s="92"/>
      <c r="F210" s="92"/>
      <c r="G210" s="92"/>
      <c r="H210" s="136"/>
      <c r="I210" s="92"/>
      <c r="J210" s="92"/>
      <c r="K210" s="92"/>
      <c r="L210" s="92"/>
      <c r="M210" s="137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ht="15.75" customHeight="1" x14ac:dyDescent="0.2">
      <c r="A211" s="92"/>
      <c r="B211" s="92"/>
      <c r="C211" s="92"/>
      <c r="D211" s="92"/>
      <c r="E211" s="92"/>
      <c r="F211" s="92"/>
      <c r="G211" s="92"/>
      <c r="H211" s="136"/>
      <c r="I211" s="92"/>
      <c r="J211" s="92"/>
      <c r="K211" s="92"/>
      <c r="L211" s="92"/>
      <c r="M211" s="137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ht="15.75" customHeight="1" x14ac:dyDescent="0.2">
      <c r="A212" s="92"/>
      <c r="B212" s="92"/>
      <c r="C212" s="92"/>
      <c r="D212" s="92"/>
      <c r="E212" s="92"/>
      <c r="F212" s="92"/>
      <c r="G212" s="92"/>
      <c r="H212" s="136"/>
      <c r="I212" s="92"/>
      <c r="J212" s="92"/>
      <c r="K212" s="92"/>
      <c r="L212" s="92"/>
      <c r="M212" s="137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ht="15.75" customHeight="1" x14ac:dyDescent="0.2">
      <c r="A213" s="92"/>
      <c r="B213" s="92"/>
      <c r="C213" s="92"/>
      <c r="D213" s="92"/>
      <c r="E213" s="92"/>
      <c r="F213" s="92"/>
      <c r="G213" s="92"/>
      <c r="H213" s="136"/>
      <c r="I213" s="92"/>
      <c r="J213" s="92"/>
      <c r="K213" s="92"/>
      <c r="L213" s="92"/>
      <c r="M213" s="137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ht="15.75" customHeight="1" x14ac:dyDescent="0.2">
      <c r="A214" s="92"/>
      <c r="B214" s="92"/>
      <c r="C214" s="92"/>
      <c r="D214" s="92"/>
      <c r="E214" s="92"/>
      <c r="F214" s="92"/>
      <c r="G214" s="92"/>
      <c r="H214" s="136"/>
      <c r="I214" s="92"/>
      <c r="J214" s="92"/>
      <c r="K214" s="92"/>
      <c r="L214" s="92"/>
      <c r="M214" s="137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ht="15.75" customHeight="1" x14ac:dyDescent="0.2">
      <c r="A215" s="92"/>
      <c r="B215" s="92"/>
      <c r="C215" s="92"/>
      <c r="D215" s="92"/>
      <c r="E215" s="92"/>
      <c r="F215" s="92"/>
      <c r="G215" s="92"/>
      <c r="H215" s="136"/>
      <c r="I215" s="92"/>
      <c r="J215" s="92"/>
      <c r="K215" s="92"/>
      <c r="L215" s="92"/>
      <c r="M215" s="137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ht="15.75" customHeight="1" x14ac:dyDescent="0.2">
      <c r="A216" s="92"/>
      <c r="B216" s="92"/>
      <c r="C216" s="92"/>
      <c r="D216" s="92"/>
      <c r="E216" s="92"/>
      <c r="F216" s="92"/>
      <c r="G216" s="92"/>
      <c r="H216" s="136"/>
      <c r="I216" s="92"/>
      <c r="J216" s="92"/>
      <c r="K216" s="92"/>
      <c r="L216" s="92"/>
      <c r="M216" s="137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ht="15.75" customHeight="1" x14ac:dyDescent="0.2">
      <c r="A217" s="92"/>
      <c r="B217" s="92"/>
      <c r="C217" s="92"/>
      <c r="D217" s="92"/>
      <c r="E217" s="92"/>
      <c r="F217" s="92"/>
      <c r="G217" s="92"/>
      <c r="H217" s="136"/>
      <c r="I217" s="92"/>
      <c r="J217" s="92"/>
      <c r="K217" s="92"/>
      <c r="L217" s="92"/>
      <c r="M217" s="137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ht="15.75" customHeight="1" x14ac:dyDescent="0.2">
      <c r="A218" s="92"/>
      <c r="B218" s="92"/>
      <c r="C218" s="92"/>
      <c r="D218" s="92"/>
      <c r="E218" s="92"/>
      <c r="F218" s="92"/>
      <c r="G218" s="92"/>
      <c r="H218" s="136"/>
      <c r="I218" s="92"/>
      <c r="J218" s="92"/>
      <c r="K218" s="92"/>
      <c r="L218" s="92"/>
      <c r="M218" s="137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ht="15.75" customHeight="1" x14ac:dyDescent="0.2">
      <c r="A219" s="92"/>
      <c r="B219" s="92"/>
      <c r="C219" s="92"/>
      <c r="D219" s="92"/>
      <c r="E219" s="92"/>
      <c r="F219" s="92"/>
      <c r="G219" s="92"/>
      <c r="H219" s="136"/>
      <c r="I219" s="92"/>
      <c r="J219" s="92"/>
      <c r="K219" s="92"/>
      <c r="L219" s="92"/>
      <c r="M219" s="137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ht="15.75" customHeight="1" x14ac:dyDescent="0.2">
      <c r="A220" s="92"/>
      <c r="B220" s="92"/>
      <c r="C220" s="92"/>
      <c r="D220" s="92"/>
      <c r="E220" s="92"/>
      <c r="F220" s="92"/>
      <c r="G220" s="92"/>
      <c r="H220" s="136"/>
      <c r="I220" s="92"/>
      <c r="J220" s="92"/>
      <c r="K220" s="92"/>
      <c r="L220" s="92"/>
      <c r="M220" s="137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ht="15.75" customHeight="1" x14ac:dyDescent="0.2">
      <c r="A221" s="92"/>
      <c r="B221" s="92"/>
      <c r="C221" s="92"/>
      <c r="D221" s="92"/>
      <c r="E221" s="92"/>
      <c r="F221" s="92"/>
      <c r="G221" s="92"/>
      <c r="H221" s="136"/>
      <c r="I221" s="92"/>
      <c r="J221" s="92"/>
      <c r="K221" s="92"/>
      <c r="L221" s="92"/>
      <c r="M221" s="137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ht="15.75" customHeight="1" x14ac:dyDescent="0.2">
      <c r="A222" s="92"/>
      <c r="B222" s="92"/>
      <c r="C222" s="92"/>
      <c r="D222" s="92"/>
      <c r="E222" s="92"/>
      <c r="F222" s="92"/>
      <c r="G222" s="92"/>
      <c r="H222" s="136"/>
      <c r="I222" s="92"/>
      <c r="J222" s="92"/>
      <c r="K222" s="92"/>
      <c r="L222" s="92"/>
      <c r="M222" s="137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ht="15.75" customHeight="1" x14ac:dyDescent="0.2">
      <c r="A223" s="92"/>
      <c r="B223" s="92"/>
      <c r="C223" s="92"/>
      <c r="D223" s="92"/>
      <c r="E223" s="92"/>
      <c r="F223" s="92"/>
      <c r="G223" s="92"/>
      <c r="H223" s="136"/>
      <c r="I223" s="92"/>
      <c r="J223" s="92"/>
      <c r="K223" s="92"/>
      <c r="L223" s="92"/>
      <c r="M223" s="137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ht="15.75" customHeight="1" x14ac:dyDescent="0.2">
      <c r="A224" s="92"/>
      <c r="B224" s="92"/>
      <c r="C224" s="92"/>
      <c r="D224" s="92"/>
      <c r="E224" s="92"/>
      <c r="F224" s="92"/>
      <c r="G224" s="92"/>
      <c r="H224" s="136"/>
      <c r="I224" s="92"/>
      <c r="J224" s="92"/>
      <c r="K224" s="92"/>
      <c r="L224" s="92"/>
      <c r="M224" s="137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ht="15.75" customHeight="1" x14ac:dyDescent="0.2">
      <c r="A225" s="92"/>
      <c r="B225" s="92"/>
      <c r="C225" s="92"/>
      <c r="D225" s="92"/>
      <c r="E225" s="92"/>
      <c r="F225" s="92"/>
      <c r="G225" s="92"/>
      <c r="H225" s="136"/>
      <c r="I225" s="92"/>
      <c r="J225" s="92"/>
      <c r="K225" s="92"/>
      <c r="L225" s="92"/>
      <c r="M225" s="137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ht="15.75" customHeight="1" x14ac:dyDescent="0.2">
      <c r="A226" s="92"/>
      <c r="B226" s="92"/>
      <c r="C226" s="92"/>
      <c r="D226" s="92"/>
      <c r="E226" s="92"/>
      <c r="F226" s="92"/>
      <c r="G226" s="92"/>
      <c r="H226" s="136"/>
      <c r="I226" s="92"/>
      <c r="J226" s="92"/>
      <c r="K226" s="92"/>
      <c r="L226" s="92"/>
      <c r="M226" s="137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ht="15.75" customHeight="1" x14ac:dyDescent="0.2">
      <c r="A227" s="92"/>
      <c r="B227" s="92"/>
      <c r="C227" s="92"/>
      <c r="D227" s="92"/>
      <c r="E227" s="92"/>
      <c r="F227" s="92"/>
      <c r="G227" s="92"/>
      <c r="H227" s="136"/>
      <c r="I227" s="92"/>
      <c r="J227" s="92"/>
      <c r="K227" s="92"/>
      <c r="L227" s="92"/>
      <c r="M227" s="137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ht="15.75" customHeight="1" x14ac:dyDescent="0.2">
      <c r="A228" s="92"/>
      <c r="B228" s="92"/>
      <c r="C228" s="92"/>
      <c r="D228" s="92"/>
      <c r="E228" s="92"/>
      <c r="F228" s="92"/>
      <c r="G228" s="92"/>
      <c r="H228" s="136"/>
      <c r="I228" s="92"/>
      <c r="J228" s="92"/>
      <c r="K228" s="92"/>
      <c r="L228" s="92"/>
      <c r="M228" s="137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ht="15.75" customHeight="1" x14ac:dyDescent="0.2">
      <c r="A229" s="92"/>
      <c r="B229" s="92"/>
      <c r="C229" s="92"/>
      <c r="D229" s="92"/>
      <c r="E229" s="92"/>
      <c r="F229" s="92"/>
      <c r="G229" s="92"/>
      <c r="H229" s="136"/>
      <c r="I229" s="92"/>
      <c r="J229" s="92"/>
      <c r="K229" s="92"/>
      <c r="L229" s="92"/>
      <c r="M229" s="137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ht="15.75" customHeight="1" x14ac:dyDescent="0.2">
      <c r="A230" s="92"/>
      <c r="B230" s="92"/>
      <c r="C230" s="92"/>
      <c r="D230" s="92"/>
      <c r="E230" s="92"/>
      <c r="F230" s="92"/>
      <c r="G230" s="92"/>
      <c r="H230" s="136"/>
      <c r="I230" s="92"/>
      <c r="J230" s="92"/>
      <c r="K230" s="92"/>
      <c r="L230" s="92"/>
      <c r="M230" s="137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ht="15.75" customHeight="1" x14ac:dyDescent="0.2">
      <c r="A231" s="92"/>
      <c r="B231" s="92"/>
      <c r="C231" s="92"/>
      <c r="D231" s="92"/>
      <c r="E231" s="92"/>
      <c r="F231" s="92"/>
      <c r="G231" s="92"/>
      <c r="H231" s="136"/>
      <c r="I231" s="92"/>
      <c r="J231" s="92"/>
      <c r="K231" s="92"/>
      <c r="L231" s="92"/>
      <c r="M231" s="137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ht="15.75" customHeight="1" x14ac:dyDescent="0.2">
      <c r="A232" s="92"/>
      <c r="B232" s="92"/>
      <c r="C232" s="92"/>
      <c r="D232" s="92"/>
      <c r="E232" s="92"/>
      <c r="F232" s="92"/>
      <c r="G232" s="92"/>
      <c r="H232" s="136"/>
      <c r="I232" s="92"/>
      <c r="J232" s="92"/>
      <c r="K232" s="92"/>
      <c r="L232" s="92"/>
      <c r="M232" s="137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ht="15.75" customHeight="1" x14ac:dyDescent="0.2">
      <c r="A233" s="92"/>
      <c r="B233" s="92"/>
      <c r="C233" s="92"/>
      <c r="D233" s="92"/>
      <c r="E233" s="92"/>
      <c r="F233" s="92"/>
      <c r="G233" s="92"/>
      <c r="H233" s="136"/>
      <c r="I233" s="92"/>
      <c r="J233" s="92"/>
      <c r="K233" s="92"/>
      <c r="L233" s="92"/>
      <c r="M233" s="137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ht="15.75" customHeight="1" x14ac:dyDescent="0.2">
      <c r="A234" s="92"/>
      <c r="B234" s="92"/>
      <c r="C234" s="92"/>
      <c r="D234" s="92"/>
      <c r="E234" s="92"/>
      <c r="F234" s="92"/>
      <c r="G234" s="92"/>
      <c r="H234" s="136"/>
      <c r="I234" s="92"/>
      <c r="J234" s="92"/>
      <c r="K234" s="92"/>
      <c r="L234" s="92"/>
      <c r="M234" s="137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ht="15.75" customHeight="1" x14ac:dyDescent="0.2">
      <c r="A235" s="92"/>
      <c r="B235" s="92"/>
      <c r="C235" s="92"/>
      <c r="D235" s="92"/>
      <c r="E235" s="92"/>
      <c r="F235" s="92"/>
      <c r="G235" s="92"/>
      <c r="H235" s="136"/>
      <c r="I235" s="92"/>
      <c r="J235" s="92"/>
      <c r="K235" s="92"/>
      <c r="L235" s="92"/>
      <c r="M235" s="137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ht="15.75" customHeight="1" x14ac:dyDescent="0.2">
      <c r="A236" s="92"/>
      <c r="B236" s="92"/>
      <c r="C236" s="92"/>
      <c r="D236" s="92"/>
      <c r="E236" s="92"/>
      <c r="F236" s="92"/>
      <c r="G236" s="92"/>
      <c r="H236" s="136"/>
      <c r="I236" s="92"/>
      <c r="J236" s="92"/>
      <c r="K236" s="92"/>
      <c r="L236" s="92"/>
      <c r="M236" s="137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ht="15.75" customHeight="1" x14ac:dyDescent="0.2">
      <c r="A237" s="92"/>
      <c r="B237" s="92"/>
      <c r="C237" s="92"/>
      <c r="D237" s="92"/>
      <c r="E237" s="92"/>
      <c r="F237" s="92"/>
      <c r="G237" s="92"/>
      <c r="H237" s="136"/>
      <c r="I237" s="92"/>
      <c r="J237" s="92"/>
      <c r="K237" s="92"/>
      <c r="L237" s="92"/>
      <c r="M237" s="137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ht="15.75" customHeight="1" x14ac:dyDescent="0.2">
      <c r="A238" s="92"/>
      <c r="B238" s="92"/>
      <c r="C238" s="92"/>
      <c r="D238" s="92"/>
      <c r="E238" s="92"/>
      <c r="F238" s="92"/>
      <c r="G238" s="92"/>
      <c r="H238" s="136"/>
      <c r="I238" s="92"/>
      <c r="J238" s="92"/>
      <c r="K238" s="92"/>
      <c r="L238" s="92"/>
      <c r="M238" s="137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ht="15.75" customHeight="1" x14ac:dyDescent="0.2">
      <c r="A239" s="92"/>
      <c r="B239" s="92"/>
      <c r="C239" s="92"/>
      <c r="D239" s="92"/>
      <c r="E239" s="92"/>
      <c r="F239" s="92"/>
      <c r="G239" s="92"/>
      <c r="H239" s="136"/>
      <c r="I239" s="92"/>
      <c r="J239" s="92"/>
      <c r="K239" s="92"/>
      <c r="L239" s="92"/>
      <c r="M239" s="137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ht="15.75" customHeight="1" x14ac:dyDescent="0.2">
      <c r="A240" s="92"/>
      <c r="B240" s="92"/>
      <c r="C240" s="92"/>
      <c r="D240" s="92"/>
      <c r="E240" s="92"/>
      <c r="F240" s="92"/>
      <c r="G240" s="92"/>
      <c r="H240" s="136"/>
      <c r="I240" s="92"/>
      <c r="J240" s="92"/>
      <c r="K240" s="92"/>
      <c r="L240" s="92"/>
      <c r="M240" s="137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ht="15.75" customHeight="1" x14ac:dyDescent="0.2">
      <c r="A241" s="92"/>
      <c r="B241" s="92"/>
      <c r="C241" s="92"/>
      <c r="D241" s="92"/>
      <c r="E241" s="92"/>
      <c r="F241" s="92"/>
      <c r="G241" s="92"/>
      <c r="H241" s="136"/>
      <c r="I241" s="92"/>
      <c r="J241" s="92"/>
      <c r="K241" s="92"/>
      <c r="L241" s="92"/>
      <c r="M241" s="137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ht="15.75" customHeight="1" x14ac:dyDescent="0.2">
      <c r="A242" s="92"/>
      <c r="B242" s="92"/>
      <c r="C242" s="92"/>
      <c r="D242" s="92"/>
      <c r="E242" s="92"/>
      <c r="F242" s="92"/>
      <c r="G242" s="92"/>
      <c r="H242" s="136"/>
      <c r="I242" s="92"/>
      <c r="J242" s="92"/>
      <c r="K242" s="92"/>
      <c r="L242" s="92"/>
      <c r="M242" s="137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ht="15.75" customHeight="1" x14ac:dyDescent="0.2">
      <c r="A243" s="92"/>
      <c r="B243" s="92"/>
      <c r="C243" s="92"/>
      <c r="D243" s="92"/>
      <c r="E243" s="92"/>
      <c r="F243" s="92"/>
      <c r="G243" s="92"/>
      <c r="H243" s="136"/>
      <c r="I243" s="92"/>
      <c r="J243" s="92"/>
      <c r="K243" s="92"/>
      <c r="L243" s="92"/>
      <c r="M243" s="137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ht="15.75" customHeight="1" x14ac:dyDescent="0.2">
      <c r="A244" s="92"/>
      <c r="B244" s="92"/>
      <c r="C244" s="92"/>
      <c r="D244" s="92"/>
      <c r="E244" s="92"/>
      <c r="F244" s="92"/>
      <c r="G244" s="92"/>
      <c r="H244" s="136"/>
      <c r="I244" s="92"/>
      <c r="J244" s="92"/>
      <c r="K244" s="92"/>
      <c r="L244" s="92"/>
      <c r="M244" s="137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ht="15.75" customHeight="1" x14ac:dyDescent="0.2">
      <c r="A245" s="92"/>
      <c r="B245" s="92"/>
      <c r="C245" s="92"/>
      <c r="D245" s="92"/>
      <c r="E245" s="92"/>
      <c r="F245" s="92"/>
      <c r="G245" s="92"/>
      <c r="H245" s="136"/>
      <c r="I245" s="92"/>
      <c r="J245" s="92"/>
      <c r="K245" s="92"/>
      <c r="L245" s="92"/>
      <c r="M245" s="137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ht="15.75" customHeight="1" x14ac:dyDescent="0.2">
      <c r="A246" s="92"/>
      <c r="B246" s="92"/>
      <c r="C246" s="92"/>
      <c r="D246" s="92"/>
      <c r="E246" s="92"/>
      <c r="F246" s="92"/>
      <c r="G246" s="92"/>
      <c r="H246" s="136"/>
      <c r="I246" s="92"/>
      <c r="J246" s="92"/>
      <c r="K246" s="92"/>
      <c r="L246" s="92"/>
      <c r="M246" s="137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ht="15.75" customHeight="1" x14ac:dyDescent="0.2">
      <c r="A247" s="92"/>
      <c r="B247" s="92"/>
      <c r="C247" s="92"/>
      <c r="D247" s="92"/>
      <c r="E247" s="92"/>
      <c r="F247" s="92"/>
      <c r="G247" s="92"/>
      <c r="H247" s="136"/>
      <c r="I247" s="92"/>
      <c r="J247" s="92"/>
      <c r="K247" s="92"/>
      <c r="L247" s="92"/>
      <c r="M247" s="137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ht="15.75" customHeight="1" x14ac:dyDescent="0.2">
      <c r="A248" s="92"/>
      <c r="B248" s="92"/>
      <c r="C248" s="92"/>
      <c r="D248" s="92"/>
      <c r="E248" s="92"/>
      <c r="F248" s="92"/>
      <c r="G248" s="92"/>
      <c r="H248" s="136"/>
      <c r="I248" s="92"/>
      <c r="J248" s="92"/>
      <c r="K248" s="92"/>
      <c r="L248" s="92"/>
      <c r="M248" s="137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ht="15.75" customHeight="1" x14ac:dyDescent="0.2">
      <c r="A249" s="92"/>
      <c r="B249" s="92"/>
      <c r="C249" s="92"/>
      <c r="D249" s="92"/>
      <c r="E249" s="92"/>
      <c r="F249" s="92"/>
      <c r="G249" s="92"/>
      <c r="H249" s="136"/>
      <c r="I249" s="92"/>
      <c r="J249" s="92"/>
      <c r="K249" s="92"/>
      <c r="L249" s="92"/>
      <c r="M249" s="137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ht="15.75" customHeight="1" x14ac:dyDescent="0.2">
      <c r="A250" s="92"/>
      <c r="B250" s="92"/>
      <c r="C250" s="92"/>
      <c r="D250" s="92"/>
      <c r="E250" s="92"/>
      <c r="F250" s="92"/>
      <c r="G250" s="92"/>
      <c r="H250" s="136"/>
      <c r="I250" s="92"/>
      <c r="J250" s="92"/>
      <c r="K250" s="92"/>
      <c r="L250" s="92"/>
      <c r="M250" s="137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ht="15.75" customHeight="1" x14ac:dyDescent="0.2">
      <c r="A251" s="92"/>
      <c r="B251" s="92"/>
      <c r="C251" s="92"/>
      <c r="D251" s="92"/>
      <c r="E251" s="92"/>
      <c r="F251" s="92"/>
      <c r="G251" s="92"/>
      <c r="H251" s="136"/>
      <c r="I251" s="92"/>
      <c r="J251" s="92"/>
      <c r="K251" s="92"/>
      <c r="L251" s="92"/>
      <c r="M251" s="137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ht="15.75" customHeight="1" x14ac:dyDescent="0.2">
      <c r="A252" s="92"/>
      <c r="B252" s="92"/>
      <c r="C252" s="92"/>
      <c r="D252" s="92"/>
      <c r="E252" s="92"/>
      <c r="F252" s="92"/>
      <c r="G252" s="92"/>
      <c r="H252" s="136"/>
      <c r="I252" s="92"/>
      <c r="J252" s="92"/>
      <c r="K252" s="92"/>
      <c r="L252" s="92"/>
      <c r="M252" s="137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ht="15.75" customHeight="1" x14ac:dyDescent="0.2">
      <c r="A253" s="92"/>
      <c r="B253" s="92"/>
      <c r="C253" s="92"/>
      <c r="D253" s="92"/>
      <c r="E253" s="92"/>
      <c r="F253" s="92"/>
      <c r="G253" s="92"/>
      <c r="H253" s="136"/>
      <c r="I253" s="92"/>
      <c r="J253" s="92"/>
      <c r="K253" s="92"/>
      <c r="L253" s="92"/>
      <c r="M253" s="137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ht="15.75" customHeight="1" x14ac:dyDescent="0.2">
      <c r="A254" s="92"/>
      <c r="B254" s="92"/>
      <c r="C254" s="92"/>
      <c r="D254" s="92"/>
      <c r="E254" s="92"/>
      <c r="F254" s="92"/>
      <c r="G254" s="92"/>
      <c r="H254" s="136"/>
      <c r="I254" s="92"/>
      <c r="J254" s="92"/>
      <c r="K254" s="92"/>
      <c r="L254" s="92"/>
      <c r="M254" s="137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ht="15.75" customHeight="1" x14ac:dyDescent="0.2">
      <c r="A255" s="92"/>
      <c r="B255" s="92"/>
      <c r="C255" s="92"/>
      <c r="D255" s="92"/>
      <c r="E255" s="92"/>
      <c r="F255" s="92"/>
      <c r="G255" s="92"/>
      <c r="H255" s="136"/>
      <c r="I255" s="92"/>
      <c r="J255" s="92"/>
      <c r="K255" s="92"/>
      <c r="L255" s="92"/>
      <c r="M255" s="137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ht="15.75" customHeight="1" x14ac:dyDescent="0.2">
      <c r="A256" s="92"/>
      <c r="B256" s="92"/>
      <c r="C256" s="92"/>
      <c r="D256" s="92"/>
      <c r="E256" s="92"/>
      <c r="F256" s="92"/>
      <c r="G256" s="92"/>
      <c r="H256" s="136"/>
      <c r="I256" s="92"/>
      <c r="J256" s="92"/>
      <c r="K256" s="92"/>
      <c r="L256" s="92"/>
      <c r="M256" s="137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ht="15.75" customHeight="1" x14ac:dyDescent="0.2">
      <c r="A257" s="92"/>
      <c r="B257" s="92"/>
      <c r="C257" s="92"/>
      <c r="D257" s="92"/>
      <c r="E257" s="92"/>
      <c r="F257" s="92"/>
      <c r="G257" s="92"/>
      <c r="H257" s="136"/>
      <c r="I257" s="92"/>
      <c r="J257" s="92"/>
      <c r="K257" s="92"/>
      <c r="L257" s="92"/>
      <c r="M257" s="137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ht="15.75" customHeight="1" x14ac:dyDescent="0.2">
      <c r="A258" s="92"/>
      <c r="B258" s="92"/>
      <c r="C258" s="92"/>
      <c r="D258" s="92"/>
      <c r="E258" s="92"/>
      <c r="F258" s="92"/>
      <c r="G258" s="92"/>
      <c r="H258" s="136"/>
      <c r="I258" s="92"/>
      <c r="J258" s="92"/>
      <c r="K258" s="92"/>
      <c r="L258" s="92"/>
      <c r="M258" s="137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ht="15.75" customHeight="1" x14ac:dyDescent="0.2">
      <c r="A259" s="92"/>
      <c r="B259" s="92"/>
      <c r="C259" s="92"/>
      <c r="D259" s="92"/>
      <c r="E259" s="92"/>
      <c r="F259" s="92"/>
      <c r="G259" s="92"/>
      <c r="H259" s="136"/>
      <c r="I259" s="92"/>
      <c r="J259" s="92"/>
      <c r="K259" s="92"/>
      <c r="L259" s="92"/>
      <c r="M259" s="137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ht="15.75" customHeight="1" x14ac:dyDescent="0.2">
      <c r="A260" s="92"/>
      <c r="B260" s="92"/>
      <c r="C260" s="92"/>
      <c r="D260" s="92"/>
      <c r="E260" s="92"/>
      <c r="F260" s="92"/>
      <c r="G260" s="92"/>
      <c r="H260" s="136"/>
      <c r="I260" s="92"/>
      <c r="J260" s="92"/>
      <c r="K260" s="92"/>
      <c r="L260" s="92"/>
      <c r="M260" s="137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ht="15.75" customHeight="1" x14ac:dyDescent="0.2">
      <c r="A261" s="92"/>
      <c r="B261" s="92"/>
      <c r="C261" s="92"/>
      <c r="D261" s="92"/>
      <c r="E261" s="92"/>
      <c r="F261" s="92"/>
      <c r="G261" s="92"/>
      <c r="H261" s="136"/>
      <c r="I261" s="92"/>
      <c r="J261" s="92"/>
      <c r="K261" s="92"/>
      <c r="L261" s="92"/>
      <c r="M261" s="137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ht="15.75" customHeight="1" x14ac:dyDescent="0.2">
      <c r="A262" s="92"/>
      <c r="B262" s="92"/>
      <c r="C262" s="92"/>
      <c r="D262" s="92"/>
      <c r="E262" s="92"/>
      <c r="F262" s="92"/>
      <c r="G262" s="92"/>
      <c r="H262" s="136"/>
      <c r="I262" s="92"/>
      <c r="J262" s="92"/>
      <c r="K262" s="92"/>
      <c r="L262" s="92"/>
      <c r="M262" s="137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ht="15.75" customHeight="1" x14ac:dyDescent="0.2">
      <c r="A263" s="92"/>
      <c r="B263" s="92"/>
      <c r="C263" s="92"/>
      <c r="D263" s="92"/>
      <c r="E263" s="92"/>
      <c r="F263" s="92"/>
      <c r="G263" s="92"/>
      <c r="H263" s="136"/>
      <c r="I263" s="92"/>
      <c r="J263" s="92"/>
      <c r="K263" s="92"/>
      <c r="L263" s="92"/>
      <c r="M263" s="137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ht="15.75" customHeight="1" x14ac:dyDescent="0.2">
      <c r="A264" s="92"/>
      <c r="B264" s="92"/>
      <c r="C264" s="92"/>
      <c r="D264" s="92"/>
      <c r="E264" s="92"/>
      <c r="F264" s="92"/>
      <c r="G264" s="92"/>
      <c r="H264" s="136"/>
      <c r="I264" s="92"/>
      <c r="J264" s="92"/>
      <c r="K264" s="92"/>
      <c r="L264" s="92"/>
      <c r="M264" s="137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ht="15.75" customHeight="1" x14ac:dyDescent="0.2">
      <c r="A265" s="92"/>
      <c r="B265" s="92"/>
      <c r="C265" s="92"/>
      <c r="D265" s="92"/>
      <c r="E265" s="92"/>
      <c r="F265" s="92"/>
      <c r="G265" s="92"/>
      <c r="H265" s="136"/>
      <c r="I265" s="92"/>
      <c r="J265" s="92"/>
      <c r="K265" s="92"/>
      <c r="L265" s="92"/>
      <c r="M265" s="137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ht="15.75" customHeight="1" x14ac:dyDescent="0.2">
      <c r="A266" s="92"/>
      <c r="B266" s="92"/>
      <c r="C266" s="92"/>
      <c r="D266" s="92"/>
      <c r="E266" s="92"/>
      <c r="F266" s="92"/>
      <c r="G266" s="92"/>
      <c r="H266" s="136"/>
      <c r="I266" s="92"/>
      <c r="J266" s="92"/>
      <c r="K266" s="92"/>
      <c r="L266" s="92"/>
      <c r="M266" s="137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ht="15.75" customHeight="1" x14ac:dyDescent="0.2">
      <c r="A267" s="92"/>
      <c r="B267" s="92"/>
      <c r="C267" s="92"/>
      <c r="D267" s="92"/>
      <c r="E267" s="92"/>
      <c r="F267" s="92"/>
      <c r="G267" s="92"/>
      <c r="H267" s="136"/>
      <c r="I267" s="92"/>
      <c r="J267" s="92"/>
      <c r="K267" s="92"/>
      <c r="L267" s="92"/>
      <c r="M267" s="137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ht="15.75" customHeight="1" x14ac:dyDescent="0.2">
      <c r="A268" s="92"/>
      <c r="B268" s="92"/>
      <c r="C268" s="92"/>
      <c r="D268" s="92"/>
      <c r="E268" s="92"/>
      <c r="F268" s="92"/>
      <c r="G268" s="92"/>
      <c r="H268" s="136"/>
      <c r="I268" s="92"/>
      <c r="J268" s="92"/>
      <c r="K268" s="92"/>
      <c r="L268" s="92"/>
      <c r="M268" s="137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ht="15.75" customHeight="1" x14ac:dyDescent="0.2">
      <c r="A269" s="92"/>
      <c r="B269" s="92"/>
      <c r="C269" s="92"/>
      <c r="D269" s="92"/>
      <c r="E269" s="92"/>
      <c r="F269" s="92"/>
      <c r="G269" s="92"/>
      <c r="H269" s="136"/>
      <c r="I269" s="92"/>
      <c r="J269" s="92"/>
      <c r="K269" s="92"/>
      <c r="L269" s="92"/>
      <c r="M269" s="137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ht="15.75" customHeight="1" x14ac:dyDescent="0.2">
      <c r="A270" s="92"/>
      <c r="B270" s="92"/>
      <c r="C270" s="92"/>
      <c r="D270" s="92"/>
      <c r="E270" s="92"/>
      <c r="F270" s="92"/>
      <c r="G270" s="92"/>
      <c r="H270" s="136"/>
      <c r="I270" s="92"/>
      <c r="J270" s="92"/>
      <c r="K270" s="92"/>
      <c r="L270" s="92"/>
      <c r="M270" s="137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ht="15.75" customHeight="1" x14ac:dyDescent="0.2">
      <c r="A271" s="92"/>
      <c r="B271" s="92"/>
      <c r="C271" s="92"/>
      <c r="D271" s="92"/>
      <c r="E271" s="92"/>
      <c r="F271" s="92"/>
      <c r="G271" s="92"/>
      <c r="H271" s="136"/>
      <c r="I271" s="92"/>
      <c r="J271" s="92"/>
      <c r="K271" s="92"/>
      <c r="L271" s="92"/>
      <c r="M271" s="137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ht="15.75" customHeight="1" x14ac:dyDescent="0.2">
      <c r="A272" s="92"/>
      <c r="B272" s="92"/>
      <c r="C272" s="92"/>
      <c r="D272" s="92"/>
      <c r="E272" s="92"/>
      <c r="F272" s="92"/>
      <c r="G272" s="92"/>
      <c r="H272" s="136"/>
      <c r="I272" s="92"/>
      <c r="J272" s="92"/>
      <c r="K272" s="92"/>
      <c r="L272" s="92"/>
      <c r="M272" s="137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ht="15.75" customHeight="1" x14ac:dyDescent="0.2">
      <c r="A273" s="92"/>
      <c r="B273" s="92"/>
      <c r="C273" s="92"/>
      <c r="D273" s="92"/>
      <c r="E273" s="92"/>
      <c r="F273" s="92"/>
      <c r="G273" s="92"/>
      <c r="H273" s="136"/>
      <c r="I273" s="92"/>
      <c r="J273" s="92"/>
      <c r="K273" s="92"/>
      <c r="L273" s="92"/>
      <c r="M273" s="137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ht="15.75" customHeight="1" x14ac:dyDescent="0.2">
      <c r="A274" s="92"/>
      <c r="B274" s="92"/>
      <c r="C274" s="92"/>
      <c r="D274" s="92"/>
      <c r="E274" s="92"/>
      <c r="F274" s="92"/>
      <c r="G274" s="92"/>
      <c r="H274" s="136"/>
      <c r="I274" s="92"/>
      <c r="J274" s="92"/>
      <c r="K274" s="92"/>
      <c r="L274" s="92"/>
      <c r="M274" s="137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ht="15.75" customHeight="1" x14ac:dyDescent="0.2">
      <c r="A275" s="92"/>
      <c r="B275" s="92"/>
      <c r="C275" s="92"/>
      <c r="D275" s="92"/>
      <c r="E275" s="92"/>
      <c r="F275" s="92"/>
      <c r="G275" s="92"/>
      <c r="H275" s="136"/>
      <c r="I275" s="92"/>
      <c r="J275" s="92"/>
      <c r="K275" s="92"/>
      <c r="L275" s="92"/>
      <c r="M275" s="137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ht="15.75" customHeight="1" x14ac:dyDescent="0.2">
      <c r="A276" s="92"/>
      <c r="B276" s="92"/>
      <c r="C276" s="92"/>
      <c r="D276" s="92"/>
      <c r="E276" s="92"/>
      <c r="F276" s="92"/>
      <c r="G276" s="92"/>
      <c r="H276" s="136"/>
      <c r="I276" s="92"/>
      <c r="J276" s="92"/>
      <c r="K276" s="92"/>
      <c r="L276" s="92"/>
      <c r="M276" s="137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ht="15.75" customHeight="1" x14ac:dyDescent="0.2">
      <c r="A277" s="92"/>
      <c r="B277" s="92"/>
      <c r="C277" s="92"/>
      <c r="D277" s="92"/>
      <c r="E277" s="92"/>
      <c r="F277" s="92"/>
      <c r="G277" s="92"/>
      <c r="H277" s="136"/>
      <c r="I277" s="92"/>
      <c r="J277" s="92"/>
      <c r="K277" s="92"/>
      <c r="L277" s="92"/>
      <c r="M277" s="137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ht="15.75" customHeight="1" x14ac:dyDescent="0.2">
      <c r="A278" s="92"/>
      <c r="B278" s="92"/>
      <c r="C278" s="92"/>
      <c r="D278" s="92"/>
      <c r="E278" s="92"/>
      <c r="F278" s="92"/>
      <c r="G278" s="92"/>
      <c r="H278" s="136"/>
      <c r="I278" s="92"/>
      <c r="J278" s="92"/>
      <c r="K278" s="92"/>
      <c r="L278" s="92"/>
      <c r="M278" s="137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ht="15.75" customHeight="1" x14ac:dyDescent="0.2">
      <c r="A279" s="92"/>
      <c r="B279" s="92"/>
      <c r="C279" s="92"/>
      <c r="D279" s="92"/>
      <c r="E279" s="92"/>
      <c r="F279" s="92"/>
      <c r="G279" s="92"/>
      <c r="H279" s="136"/>
      <c r="I279" s="92"/>
      <c r="J279" s="92"/>
      <c r="K279" s="92"/>
      <c r="L279" s="92"/>
      <c r="M279" s="137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ht="15.75" customHeight="1" x14ac:dyDescent="0.2">
      <c r="A280" s="92"/>
      <c r="B280" s="92"/>
      <c r="C280" s="92"/>
      <c r="D280" s="92"/>
      <c r="E280" s="92"/>
      <c r="F280" s="92"/>
      <c r="G280" s="92"/>
      <c r="H280" s="136"/>
      <c r="I280" s="92"/>
      <c r="J280" s="92"/>
      <c r="K280" s="92"/>
      <c r="L280" s="92"/>
      <c r="M280" s="137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ht="15.75" customHeight="1" x14ac:dyDescent="0.2">
      <c r="A281" s="92"/>
      <c r="B281" s="92"/>
      <c r="C281" s="92"/>
      <c r="D281" s="92"/>
      <c r="E281" s="92"/>
      <c r="F281" s="92"/>
      <c r="G281" s="92"/>
      <c r="H281" s="136"/>
      <c r="I281" s="92"/>
      <c r="J281" s="92"/>
      <c r="K281" s="92"/>
      <c r="L281" s="92"/>
      <c r="M281" s="137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ht="15.75" customHeight="1" x14ac:dyDescent="0.2">
      <c r="A282" s="92"/>
      <c r="B282" s="92"/>
      <c r="C282" s="92"/>
      <c r="D282" s="92"/>
      <c r="E282" s="92"/>
      <c r="F282" s="92"/>
      <c r="G282" s="92"/>
      <c r="H282" s="136"/>
      <c r="I282" s="92"/>
      <c r="J282" s="92"/>
      <c r="K282" s="92"/>
      <c r="L282" s="92"/>
      <c r="M282" s="137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ht="15.75" customHeight="1" x14ac:dyDescent="0.2">
      <c r="A283" s="92"/>
      <c r="B283" s="92"/>
      <c r="C283" s="92"/>
      <c r="D283" s="92"/>
      <c r="E283" s="92"/>
      <c r="F283" s="92"/>
      <c r="G283" s="92"/>
      <c r="H283" s="136"/>
      <c r="I283" s="92"/>
      <c r="J283" s="92"/>
      <c r="K283" s="92"/>
      <c r="L283" s="92"/>
      <c r="M283" s="137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ht="15.75" customHeight="1" x14ac:dyDescent="0.2">
      <c r="A284" s="92"/>
      <c r="B284" s="92"/>
      <c r="C284" s="92"/>
      <c r="D284" s="92"/>
      <c r="E284" s="92"/>
      <c r="F284" s="92"/>
      <c r="G284" s="92"/>
      <c r="H284" s="136"/>
      <c r="I284" s="92"/>
      <c r="J284" s="92"/>
      <c r="K284" s="92"/>
      <c r="L284" s="92"/>
      <c r="M284" s="137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ht="15.75" customHeight="1" x14ac:dyDescent="0.2">
      <c r="A285" s="92"/>
      <c r="B285" s="92"/>
      <c r="C285" s="92"/>
      <c r="D285" s="92"/>
      <c r="E285" s="92"/>
      <c r="F285" s="92"/>
      <c r="G285" s="92"/>
      <c r="H285" s="136"/>
      <c r="I285" s="92"/>
      <c r="J285" s="92"/>
      <c r="K285" s="92"/>
      <c r="L285" s="92"/>
      <c r="M285" s="137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ht="15.75" customHeight="1" x14ac:dyDescent="0.2">
      <c r="A286" s="92"/>
      <c r="B286" s="92"/>
      <c r="C286" s="92"/>
      <c r="D286" s="92"/>
      <c r="E286" s="92"/>
      <c r="F286" s="92"/>
      <c r="G286" s="92"/>
      <c r="H286" s="136"/>
      <c r="I286" s="92"/>
      <c r="J286" s="92"/>
      <c r="K286" s="92"/>
      <c r="L286" s="92"/>
      <c r="M286" s="137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ht="15.75" customHeight="1" x14ac:dyDescent="0.2">
      <c r="A287" s="92"/>
      <c r="B287" s="92"/>
      <c r="C287" s="92"/>
      <c r="D287" s="92"/>
      <c r="E287" s="92"/>
      <c r="F287" s="92"/>
      <c r="G287" s="92"/>
      <c r="H287" s="136"/>
      <c r="I287" s="92"/>
      <c r="J287" s="92"/>
      <c r="K287" s="92"/>
      <c r="L287" s="92"/>
      <c r="M287" s="137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ht="15.75" customHeight="1" x14ac:dyDescent="0.2">
      <c r="A288" s="92"/>
      <c r="B288" s="92"/>
      <c r="C288" s="92"/>
      <c r="D288" s="92"/>
      <c r="E288" s="92"/>
      <c r="F288" s="92"/>
      <c r="G288" s="92"/>
      <c r="H288" s="136"/>
      <c r="I288" s="92"/>
      <c r="J288" s="92"/>
      <c r="K288" s="92"/>
      <c r="L288" s="92"/>
      <c r="M288" s="137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ht="15.75" customHeight="1" x14ac:dyDescent="0.2">
      <c r="A289" s="92"/>
      <c r="B289" s="92"/>
      <c r="C289" s="92"/>
      <c r="D289" s="92"/>
      <c r="E289" s="92"/>
      <c r="F289" s="92"/>
      <c r="G289" s="92"/>
      <c r="H289" s="136"/>
      <c r="I289" s="92"/>
      <c r="J289" s="92"/>
      <c r="K289" s="92"/>
      <c r="L289" s="92"/>
      <c r="M289" s="137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ht="15.75" customHeight="1" x14ac:dyDescent="0.2">
      <c r="A290" s="92"/>
      <c r="B290" s="92"/>
      <c r="C290" s="92"/>
      <c r="D290" s="92"/>
      <c r="E290" s="92"/>
      <c r="F290" s="92"/>
      <c r="G290" s="92"/>
      <c r="H290" s="136"/>
      <c r="I290" s="92"/>
      <c r="J290" s="92"/>
      <c r="K290" s="92"/>
      <c r="L290" s="92"/>
      <c r="M290" s="137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ht="15.75" customHeight="1" x14ac:dyDescent="0.2">
      <c r="A291" s="92"/>
      <c r="B291" s="92"/>
      <c r="C291" s="92"/>
      <c r="D291" s="92"/>
      <c r="E291" s="92"/>
      <c r="F291" s="92"/>
      <c r="G291" s="92"/>
      <c r="H291" s="136"/>
      <c r="I291" s="92"/>
      <c r="J291" s="92"/>
      <c r="K291" s="92"/>
      <c r="L291" s="92"/>
      <c r="M291" s="137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ht="15.75" customHeight="1" x14ac:dyDescent="0.2">
      <c r="A292" s="92"/>
      <c r="B292" s="92"/>
      <c r="C292" s="92"/>
      <c r="D292" s="92"/>
      <c r="E292" s="92"/>
      <c r="F292" s="92"/>
      <c r="G292" s="92"/>
      <c r="H292" s="136"/>
      <c r="I292" s="92"/>
      <c r="J292" s="92"/>
      <c r="K292" s="92"/>
      <c r="L292" s="92"/>
      <c r="M292" s="137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ht="15.75" customHeight="1" x14ac:dyDescent="0.2">
      <c r="A293" s="92"/>
      <c r="B293" s="92"/>
      <c r="C293" s="92"/>
      <c r="D293" s="92"/>
      <c r="E293" s="92"/>
      <c r="F293" s="92"/>
      <c r="G293" s="92"/>
      <c r="H293" s="136"/>
      <c r="I293" s="92"/>
      <c r="J293" s="92"/>
      <c r="K293" s="92"/>
      <c r="L293" s="92"/>
      <c r="M293" s="137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ht="15.75" customHeight="1" x14ac:dyDescent="0.2">
      <c r="A294" s="92"/>
      <c r="B294" s="92"/>
      <c r="C294" s="92"/>
      <c r="D294" s="92"/>
      <c r="E294" s="92"/>
      <c r="F294" s="92"/>
      <c r="G294" s="92"/>
      <c r="H294" s="136"/>
      <c r="I294" s="92"/>
      <c r="J294" s="92"/>
      <c r="K294" s="92"/>
      <c r="L294" s="92"/>
      <c r="M294" s="137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ht="15.75" customHeight="1" x14ac:dyDescent="0.2">
      <c r="A295" s="92"/>
      <c r="B295" s="92"/>
      <c r="C295" s="92"/>
      <c r="D295" s="92"/>
      <c r="E295" s="92"/>
      <c r="F295" s="92"/>
      <c r="G295" s="92"/>
      <c r="H295" s="136"/>
      <c r="I295" s="92"/>
      <c r="J295" s="92"/>
      <c r="K295" s="92"/>
      <c r="L295" s="92"/>
      <c r="M295" s="137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ht="15.75" customHeight="1" x14ac:dyDescent="0.2">
      <c r="A296" s="92"/>
      <c r="B296" s="92"/>
      <c r="C296" s="92"/>
      <c r="D296" s="92"/>
      <c r="E296" s="92"/>
      <c r="F296" s="92"/>
      <c r="G296" s="92"/>
      <c r="H296" s="136"/>
      <c r="I296" s="92"/>
      <c r="J296" s="92"/>
      <c r="K296" s="92"/>
      <c r="L296" s="92"/>
      <c r="M296" s="137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ht="15.75" customHeight="1" x14ac:dyDescent="0.2">
      <c r="A297" s="92"/>
      <c r="B297" s="92"/>
      <c r="C297" s="92"/>
      <c r="D297" s="92"/>
      <c r="E297" s="92"/>
      <c r="F297" s="92"/>
      <c r="G297" s="92"/>
      <c r="H297" s="136"/>
      <c r="I297" s="92"/>
      <c r="J297" s="92"/>
      <c r="K297" s="92"/>
      <c r="L297" s="92"/>
      <c r="M297" s="137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ht="15.75" customHeight="1" x14ac:dyDescent="0.2">
      <c r="A298" s="92"/>
      <c r="B298" s="92"/>
      <c r="C298" s="92"/>
      <c r="D298" s="92"/>
      <c r="E298" s="92"/>
      <c r="F298" s="92"/>
      <c r="G298" s="92"/>
      <c r="H298" s="136"/>
      <c r="I298" s="92"/>
      <c r="J298" s="92"/>
      <c r="K298" s="92"/>
      <c r="L298" s="92"/>
      <c r="M298" s="137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ht="15.75" customHeight="1" x14ac:dyDescent="0.2">
      <c r="A299" s="92"/>
      <c r="B299" s="92"/>
      <c r="C299" s="92"/>
      <c r="D299" s="92"/>
      <c r="E299" s="92"/>
      <c r="F299" s="92"/>
      <c r="G299" s="92"/>
      <c r="H299" s="136"/>
      <c r="I299" s="92"/>
      <c r="J299" s="92"/>
      <c r="K299" s="92"/>
      <c r="L299" s="92"/>
      <c r="M299" s="137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ht="15.75" customHeight="1" x14ac:dyDescent="0.2">
      <c r="A300" s="92"/>
      <c r="B300" s="92"/>
      <c r="C300" s="92"/>
      <c r="D300" s="92"/>
      <c r="E300" s="92"/>
      <c r="F300" s="92"/>
      <c r="G300" s="92"/>
      <c r="H300" s="136"/>
      <c r="I300" s="92"/>
      <c r="J300" s="92"/>
      <c r="K300" s="92"/>
      <c r="L300" s="92"/>
      <c r="M300" s="137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ht="15.75" customHeight="1" x14ac:dyDescent="0.2">
      <c r="A301" s="92"/>
      <c r="B301" s="92"/>
      <c r="C301" s="92"/>
      <c r="D301" s="92"/>
      <c r="E301" s="92"/>
      <c r="F301" s="92"/>
      <c r="G301" s="92"/>
      <c r="H301" s="136"/>
      <c r="I301" s="92"/>
      <c r="J301" s="92"/>
      <c r="K301" s="92"/>
      <c r="L301" s="92"/>
      <c r="M301" s="137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ht="15.75" customHeight="1" x14ac:dyDescent="0.2">
      <c r="A302" s="92"/>
      <c r="B302" s="92"/>
      <c r="C302" s="92"/>
      <c r="D302" s="92"/>
      <c r="E302" s="92"/>
      <c r="F302" s="92"/>
      <c r="G302" s="92"/>
      <c r="H302" s="136"/>
      <c r="I302" s="92"/>
      <c r="J302" s="92"/>
      <c r="K302" s="92"/>
      <c r="L302" s="92"/>
      <c r="M302" s="137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ht="15.75" customHeight="1" x14ac:dyDescent="0.2">
      <c r="A303" s="92"/>
      <c r="B303" s="92"/>
      <c r="C303" s="92"/>
      <c r="D303" s="92"/>
      <c r="E303" s="92"/>
      <c r="F303" s="92"/>
      <c r="G303" s="92"/>
      <c r="H303" s="136"/>
      <c r="I303" s="92"/>
      <c r="J303" s="92"/>
      <c r="K303" s="92"/>
      <c r="L303" s="92"/>
      <c r="M303" s="137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ht="15.75" customHeight="1" x14ac:dyDescent="0.2">
      <c r="A304" s="92"/>
      <c r="B304" s="92"/>
      <c r="C304" s="92"/>
      <c r="D304" s="92"/>
      <c r="E304" s="92"/>
      <c r="F304" s="92"/>
      <c r="G304" s="92"/>
      <c r="H304" s="136"/>
      <c r="I304" s="92"/>
      <c r="J304" s="92"/>
      <c r="K304" s="92"/>
      <c r="L304" s="92"/>
      <c r="M304" s="137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ht="15.75" customHeight="1" x14ac:dyDescent="0.2">
      <c r="A305" s="92"/>
      <c r="B305" s="92"/>
      <c r="C305" s="92"/>
      <c r="D305" s="92"/>
      <c r="E305" s="92"/>
      <c r="F305" s="92"/>
      <c r="G305" s="92"/>
      <c r="H305" s="136"/>
      <c r="I305" s="92"/>
      <c r="J305" s="92"/>
      <c r="K305" s="92"/>
      <c r="L305" s="92"/>
      <c r="M305" s="137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ht="15.75" customHeight="1" x14ac:dyDescent="0.2">
      <c r="A306" s="92"/>
      <c r="B306" s="92"/>
      <c r="C306" s="92"/>
      <c r="D306" s="92"/>
      <c r="E306" s="92"/>
      <c r="F306" s="92"/>
      <c r="G306" s="92"/>
      <c r="H306" s="136"/>
      <c r="I306" s="92"/>
      <c r="J306" s="92"/>
      <c r="K306" s="92"/>
      <c r="L306" s="92"/>
      <c r="M306" s="137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ht="15.75" customHeight="1" x14ac:dyDescent="0.2">
      <c r="A307" s="92"/>
      <c r="B307" s="92"/>
      <c r="C307" s="92"/>
      <c r="D307" s="92"/>
      <c r="E307" s="92"/>
      <c r="F307" s="92"/>
      <c r="G307" s="92"/>
      <c r="H307" s="136"/>
      <c r="I307" s="92"/>
      <c r="J307" s="92"/>
      <c r="K307" s="92"/>
      <c r="L307" s="92"/>
      <c r="M307" s="137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ht="15.75" customHeight="1" x14ac:dyDescent="0.2">
      <c r="A308" s="92"/>
      <c r="B308" s="92"/>
      <c r="C308" s="92"/>
      <c r="D308" s="92"/>
      <c r="E308" s="92"/>
      <c r="F308" s="92"/>
      <c r="G308" s="92"/>
      <c r="H308" s="136"/>
      <c r="I308" s="92"/>
      <c r="J308" s="92"/>
      <c r="K308" s="92"/>
      <c r="L308" s="92"/>
      <c r="M308" s="137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ht="15.75" customHeight="1" x14ac:dyDescent="0.2">
      <c r="A309" s="92"/>
      <c r="B309" s="92"/>
      <c r="C309" s="92"/>
      <c r="D309" s="92"/>
      <c r="E309" s="92"/>
      <c r="F309" s="92"/>
      <c r="G309" s="92"/>
      <c r="H309" s="136"/>
      <c r="I309" s="92"/>
      <c r="J309" s="92"/>
      <c r="K309" s="92"/>
      <c r="L309" s="92"/>
      <c r="M309" s="137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ht="15.75" customHeight="1" x14ac:dyDescent="0.2">
      <c r="A310" s="92"/>
      <c r="B310" s="92"/>
      <c r="C310" s="92"/>
      <c r="D310" s="92"/>
      <c r="E310" s="92"/>
      <c r="F310" s="92"/>
      <c r="G310" s="92"/>
      <c r="H310" s="136"/>
      <c r="I310" s="92"/>
      <c r="J310" s="92"/>
      <c r="K310" s="92"/>
      <c r="L310" s="92"/>
      <c r="M310" s="137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ht="15.75" customHeight="1" x14ac:dyDescent="0.2">
      <c r="A311" s="92"/>
      <c r="B311" s="92"/>
      <c r="C311" s="92"/>
      <c r="D311" s="92"/>
      <c r="E311" s="92"/>
      <c r="F311" s="92"/>
      <c r="G311" s="92"/>
      <c r="H311" s="136"/>
      <c r="I311" s="92"/>
      <c r="J311" s="92"/>
      <c r="K311" s="92"/>
      <c r="L311" s="92"/>
      <c r="M311" s="137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ht="15.75" customHeight="1" x14ac:dyDescent="0.2">
      <c r="A312" s="92"/>
      <c r="B312" s="92"/>
      <c r="C312" s="92"/>
      <c r="D312" s="92"/>
      <c r="E312" s="92"/>
      <c r="F312" s="92"/>
      <c r="G312" s="92"/>
      <c r="H312" s="136"/>
      <c r="I312" s="92"/>
      <c r="J312" s="92"/>
      <c r="K312" s="92"/>
      <c r="L312" s="92"/>
      <c r="M312" s="137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ht="15.75" customHeight="1" x14ac:dyDescent="0.2">
      <c r="A313" s="92"/>
      <c r="B313" s="92"/>
      <c r="C313" s="92"/>
      <c r="D313" s="92"/>
      <c r="E313" s="92"/>
      <c r="F313" s="92"/>
      <c r="G313" s="92"/>
      <c r="H313" s="136"/>
      <c r="I313" s="92"/>
      <c r="J313" s="92"/>
      <c r="K313" s="92"/>
      <c r="L313" s="92"/>
      <c r="M313" s="137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ht="15.75" customHeight="1" x14ac:dyDescent="0.2">
      <c r="A314" s="92"/>
      <c r="B314" s="92"/>
      <c r="C314" s="92"/>
      <c r="D314" s="92"/>
      <c r="E314" s="92"/>
      <c r="F314" s="92"/>
      <c r="G314" s="92"/>
      <c r="H314" s="136"/>
      <c r="I314" s="92"/>
      <c r="J314" s="92"/>
      <c r="K314" s="92"/>
      <c r="L314" s="92"/>
      <c r="M314" s="137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ht="15.75" customHeight="1" x14ac:dyDescent="0.2">
      <c r="A315" s="92"/>
      <c r="B315" s="92"/>
      <c r="C315" s="92"/>
      <c r="D315" s="92"/>
      <c r="E315" s="92"/>
      <c r="F315" s="92"/>
      <c r="G315" s="92"/>
      <c r="H315" s="136"/>
      <c r="I315" s="92"/>
      <c r="J315" s="92"/>
      <c r="K315" s="92"/>
      <c r="L315" s="92"/>
      <c r="M315" s="137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ht="15.75" customHeight="1" x14ac:dyDescent="0.2">
      <c r="A316" s="92"/>
      <c r="B316" s="92"/>
      <c r="C316" s="92"/>
      <c r="D316" s="92"/>
      <c r="E316" s="92"/>
      <c r="F316" s="92"/>
      <c r="G316" s="92"/>
      <c r="H316" s="136"/>
      <c r="I316" s="92"/>
      <c r="J316" s="92"/>
      <c r="K316" s="92"/>
      <c r="L316" s="92"/>
      <c r="M316" s="137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ht="15.75" customHeight="1" x14ac:dyDescent="0.2">
      <c r="A317" s="92"/>
      <c r="B317" s="92"/>
      <c r="C317" s="92"/>
      <c r="D317" s="92"/>
      <c r="E317" s="92"/>
      <c r="F317" s="92"/>
      <c r="G317" s="92"/>
      <c r="H317" s="136"/>
      <c r="I317" s="92"/>
      <c r="J317" s="92"/>
      <c r="K317" s="92"/>
      <c r="L317" s="92"/>
      <c r="M317" s="137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ht="15.75" customHeight="1" x14ac:dyDescent="0.2">
      <c r="A318" s="92"/>
      <c r="B318" s="92"/>
      <c r="C318" s="92"/>
      <c r="D318" s="92"/>
      <c r="E318" s="92"/>
      <c r="F318" s="92"/>
      <c r="G318" s="92"/>
      <c r="H318" s="136"/>
      <c r="I318" s="92"/>
      <c r="J318" s="92"/>
      <c r="K318" s="92"/>
      <c r="L318" s="92"/>
      <c r="M318" s="137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ht="15.75" customHeight="1" x14ac:dyDescent="0.2">
      <c r="A319" s="92"/>
      <c r="B319" s="92"/>
      <c r="C319" s="92"/>
      <c r="D319" s="92"/>
      <c r="E319" s="92"/>
      <c r="F319" s="92"/>
      <c r="G319" s="92"/>
      <c r="H319" s="136"/>
      <c r="I319" s="92"/>
      <c r="J319" s="92"/>
      <c r="K319" s="92"/>
      <c r="L319" s="92"/>
      <c r="M319" s="137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ht="15.75" customHeight="1" x14ac:dyDescent="0.2">
      <c r="A320" s="92"/>
      <c r="B320" s="92"/>
      <c r="C320" s="92"/>
      <c r="D320" s="92"/>
      <c r="E320" s="92"/>
      <c r="F320" s="92"/>
      <c r="G320" s="92"/>
      <c r="H320" s="136"/>
      <c r="I320" s="92"/>
      <c r="J320" s="92"/>
      <c r="K320" s="92"/>
      <c r="L320" s="92"/>
      <c r="M320" s="137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ht="15.75" customHeight="1" x14ac:dyDescent="0.2">
      <c r="A321" s="92"/>
      <c r="B321" s="92"/>
      <c r="C321" s="92"/>
      <c r="D321" s="92"/>
      <c r="E321" s="92"/>
      <c r="F321" s="92"/>
      <c r="G321" s="92"/>
      <c r="H321" s="136"/>
      <c r="I321" s="92"/>
      <c r="J321" s="92"/>
      <c r="K321" s="92"/>
      <c r="L321" s="92"/>
      <c r="M321" s="137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ht="15.75" customHeight="1" x14ac:dyDescent="0.2">
      <c r="A322" s="92"/>
      <c r="B322" s="92"/>
      <c r="C322" s="92"/>
      <c r="D322" s="92"/>
      <c r="E322" s="92"/>
      <c r="F322" s="92"/>
      <c r="G322" s="92"/>
      <c r="H322" s="136"/>
      <c r="I322" s="92"/>
      <c r="J322" s="92"/>
      <c r="K322" s="92"/>
      <c r="L322" s="92"/>
      <c r="M322" s="137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ht="15.75" customHeight="1" x14ac:dyDescent="0.2">
      <c r="A323" s="92"/>
      <c r="B323" s="92"/>
      <c r="C323" s="92"/>
      <c r="D323" s="92"/>
      <c r="E323" s="92"/>
      <c r="F323" s="92"/>
      <c r="G323" s="92"/>
      <c r="H323" s="136"/>
      <c r="I323" s="92"/>
      <c r="J323" s="92"/>
      <c r="K323" s="92"/>
      <c r="L323" s="92"/>
      <c r="M323" s="137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ht="15.75" customHeight="1" x14ac:dyDescent="0.2">
      <c r="A324" s="92"/>
      <c r="B324" s="92"/>
      <c r="C324" s="92"/>
      <c r="D324" s="92"/>
      <c r="E324" s="92"/>
      <c r="F324" s="92"/>
      <c r="G324" s="92"/>
      <c r="H324" s="136"/>
      <c r="I324" s="92"/>
      <c r="J324" s="92"/>
      <c r="K324" s="92"/>
      <c r="L324" s="92"/>
      <c r="M324" s="137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ht="15.75" customHeight="1" x14ac:dyDescent="0.2">
      <c r="A325" s="92"/>
      <c r="B325" s="92"/>
      <c r="C325" s="92"/>
      <c r="D325" s="92"/>
      <c r="E325" s="92"/>
      <c r="F325" s="92"/>
      <c r="G325" s="92"/>
      <c r="H325" s="136"/>
      <c r="I325" s="92"/>
      <c r="J325" s="92"/>
      <c r="K325" s="92"/>
      <c r="L325" s="92"/>
      <c r="M325" s="137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ht="15.75" customHeight="1" x14ac:dyDescent="0.2">
      <c r="A326" s="92"/>
      <c r="B326" s="92"/>
      <c r="C326" s="92"/>
      <c r="D326" s="92"/>
      <c r="E326" s="92"/>
      <c r="F326" s="92"/>
      <c r="G326" s="92"/>
      <c r="H326" s="136"/>
      <c r="I326" s="92"/>
      <c r="J326" s="92"/>
      <c r="K326" s="92"/>
      <c r="L326" s="92"/>
      <c r="M326" s="137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ht="15.75" customHeight="1" x14ac:dyDescent="0.2">
      <c r="A327" s="92"/>
      <c r="B327" s="92"/>
      <c r="C327" s="92"/>
      <c r="D327" s="92"/>
      <c r="E327" s="92"/>
      <c r="F327" s="92"/>
      <c r="G327" s="92"/>
      <c r="H327" s="136"/>
      <c r="I327" s="92"/>
      <c r="J327" s="92"/>
      <c r="K327" s="92"/>
      <c r="L327" s="92"/>
      <c r="M327" s="137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ht="15.75" customHeight="1" x14ac:dyDescent="0.2">
      <c r="A328" s="92"/>
      <c r="B328" s="92"/>
      <c r="C328" s="92"/>
      <c r="D328" s="92"/>
      <c r="E328" s="92"/>
      <c r="F328" s="92"/>
      <c r="G328" s="92"/>
      <c r="H328" s="136"/>
      <c r="I328" s="92"/>
      <c r="J328" s="92"/>
      <c r="K328" s="92"/>
      <c r="L328" s="92"/>
      <c r="M328" s="137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ht="15.75" customHeight="1" x14ac:dyDescent="0.2">
      <c r="A329" s="92"/>
      <c r="B329" s="92"/>
      <c r="C329" s="92"/>
      <c r="D329" s="92"/>
      <c r="E329" s="92"/>
      <c r="F329" s="92"/>
      <c r="G329" s="92"/>
      <c r="H329" s="136"/>
      <c r="I329" s="92"/>
      <c r="J329" s="92"/>
      <c r="K329" s="92"/>
      <c r="L329" s="92"/>
      <c r="M329" s="137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ht="15.75" customHeight="1" x14ac:dyDescent="0.2">
      <c r="A330" s="92"/>
      <c r="B330" s="92"/>
      <c r="C330" s="92"/>
      <c r="D330" s="92"/>
      <c r="E330" s="92"/>
      <c r="F330" s="92"/>
      <c r="G330" s="92"/>
      <c r="H330" s="136"/>
      <c r="I330" s="92"/>
      <c r="J330" s="92"/>
      <c r="K330" s="92"/>
      <c r="L330" s="92"/>
      <c r="M330" s="137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ht="15.75" customHeight="1" x14ac:dyDescent="0.2">
      <c r="A331" s="92"/>
      <c r="B331" s="92"/>
      <c r="C331" s="92"/>
      <c r="D331" s="92"/>
      <c r="E331" s="92"/>
      <c r="F331" s="92"/>
      <c r="G331" s="92"/>
      <c r="H331" s="136"/>
      <c r="I331" s="92"/>
      <c r="J331" s="92"/>
      <c r="K331" s="92"/>
      <c r="L331" s="92"/>
      <c r="M331" s="137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ht="15.75" customHeight="1" x14ac:dyDescent="0.2">
      <c r="A332" s="92"/>
      <c r="B332" s="92"/>
      <c r="C332" s="92"/>
      <c r="D332" s="92"/>
      <c r="E332" s="92"/>
      <c r="F332" s="92"/>
      <c r="G332" s="92"/>
      <c r="H332" s="136"/>
      <c r="I332" s="92"/>
      <c r="J332" s="92"/>
      <c r="K332" s="92"/>
      <c r="L332" s="92"/>
      <c r="M332" s="137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ht="15.75" customHeight="1" x14ac:dyDescent="0.2">
      <c r="A333" s="92"/>
      <c r="B333" s="92"/>
      <c r="C333" s="92"/>
      <c r="D333" s="92"/>
      <c r="E333" s="92"/>
      <c r="F333" s="92"/>
      <c r="G333" s="92"/>
      <c r="H333" s="136"/>
      <c r="I333" s="92"/>
      <c r="J333" s="92"/>
      <c r="K333" s="92"/>
      <c r="L333" s="92"/>
      <c r="M333" s="137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ht="15.75" customHeight="1" x14ac:dyDescent="0.2">
      <c r="A334" s="92"/>
      <c r="B334" s="92"/>
      <c r="C334" s="92"/>
      <c r="D334" s="92"/>
      <c r="E334" s="92"/>
      <c r="F334" s="92"/>
      <c r="G334" s="92"/>
      <c r="H334" s="136"/>
      <c r="I334" s="92"/>
      <c r="J334" s="92"/>
      <c r="K334" s="92"/>
      <c r="L334" s="92"/>
      <c r="M334" s="137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ht="15.75" customHeight="1" x14ac:dyDescent="0.2">
      <c r="A335" s="92"/>
      <c r="B335" s="92"/>
      <c r="C335" s="92"/>
      <c r="D335" s="92"/>
      <c r="E335" s="92"/>
      <c r="F335" s="92"/>
      <c r="G335" s="92"/>
      <c r="H335" s="136"/>
      <c r="I335" s="92"/>
      <c r="J335" s="92"/>
      <c r="K335" s="92"/>
      <c r="L335" s="92"/>
      <c r="M335" s="137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ht="15.75" customHeight="1" x14ac:dyDescent="0.2">
      <c r="A336" s="92"/>
      <c r="B336" s="92"/>
      <c r="C336" s="92"/>
      <c r="D336" s="92"/>
      <c r="E336" s="92"/>
      <c r="F336" s="92"/>
      <c r="G336" s="92"/>
      <c r="H336" s="136"/>
      <c r="I336" s="92"/>
      <c r="J336" s="92"/>
      <c r="K336" s="92"/>
      <c r="L336" s="92"/>
      <c r="M336" s="137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ht="15.75" customHeight="1" x14ac:dyDescent="0.2">
      <c r="A337" s="92"/>
      <c r="B337" s="92"/>
      <c r="C337" s="92"/>
      <c r="D337" s="92"/>
      <c r="E337" s="92"/>
      <c r="F337" s="92"/>
      <c r="G337" s="92"/>
      <c r="H337" s="136"/>
      <c r="I337" s="92"/>
      <c r="J337" s="92"/>
      <c r="K337" s="92"/>
      <c r="L337" s="92"/>
      <c r="M337" s="137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ht="15.75" customHeight="1" x14ac:dyDescent="0.2">
      <c r="A338" s="92"/>
      <c r="B338" s="92"/>
      <c r="C338" s="92"/>
      <c r="D338" s="92"/>
      <c r="E338" s="92"/>
      <c r="F338" s="92"/>
      <c r="G338" s="92"/>
      <c r="H338" s="136"/>
      <c r="I338" s="92"/>
      <c r="J338" s="92"/>
      <c r="K338" s="92"/>
      <c r="L338" s="92"/>
      <c r="M338" s="137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ht="15.75" customHeight="1" x14ac:dyDescent="0.2">
      <c r="A339" s="92"/>
      <c r="B339" s="92"/>
      <c r="C339" s="92"/>
      <c r="D339" s="92"/>
      <c r="E339" s="92"/>
      <c r="F339" s="92"/>
      <c r="G339" s="92"/>
      <c r="H339" s="136"/>
      <c r="I339" s="92"/>
      <c r="J339" s="92"/>
      <c r="K339" s="92"/>
      <c r="L339" s="92"/>
      <c r="M339" s="137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ht="15.75" customHeight="1" x14ac:dyDescent="0.2">
      <c r="A340" s="92"/>
      <c r="B340" s="92"/>
      <c r="C340" s="92"/>
      <c r="D340" s="92"/>
      <c r="E340" s="92"/>
      <c r="F340" s="92"/>
      <c r="G340" s="92"/>
      <c r="H340" s="136"/>
      <c r="I340" s="92"/>
      <c r="J340" s="92"/>
      <c r="K340" s="92"/>
      <c r="L340" s="92"/>
      <c r="M340" s="137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ht="15.75" customHeight="1" x14ac:dyDescent="0.2">
      <c r="A341" s="92"/>
      <c r="B341" s="92"/>
      <c r="C341" s="92"/>
      <c r="D341" s="92"/>
      <c r="E341" s="92"/>
      <c r="F341" s="92"/>
      <c r="G341" s="92"/>
      <c r="H341" s="136"/>
      <c r="I341" s="92"/>
      <c r="J341" s="92"/>
      <c r="K341" s="92"/>
      <c r="L341" s="92"/>
      <c r="M341" s="137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ht="15.75" customHeight="1" x14ac:dyDescent="0.2">
      <c r="A342" s="92"/>
      <c r="B342" s="92"/>
      <c r="C342" s="92"/>
      <c r="D342" s="92"/>
      <c r="E342" s="92"/>
      <c r="F342" s="92"/>
      <c r="G342" s="92"/>
      <c r="H342" s="136"/>
      <c r="I342" s="92"/>
      <c r="J342" s="92"/>
      <c r="K342" s="92"/>
      <c r="L342" s="92"/>
      <c r="M342" s="137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ht="15.75" customHeight="1" x14ac:dyDescent="0.2">
      <c r="A343" s="92"/>
      <c r="B343" s="92"/>
      <c r="C343" s="92"/>
      <c r="D343" s="92"/>
      <c r="E343" s="92"/>
      <c r="F343" s="92"/>
      <c r="G343" s="92"/>
      <c r="H343" s="136"/>
      <c r="I343" s="92"/>
      <c r="J343" s="92"/>
      <c r="K343" s="92"/>
      <c r="L343" s="92"/>
      <c r="M343" s="137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ht="15.75" customHeight="1" x14ac:dyDescent="0.2">
      <c r="A344" s="92"/>
      <c r="B344" s="92"/>
      <c r="C344" s="92"/>
      <c r="D344" s="92"/>
      <c r="E344" s="92"/>
      <c r="F344" s="92"/>
      <c r="G344" s="92"/>
      <c r="H344" s="136"/>
      <c r="I344" s="92"/>
      <c r="J344" s="92"/>
      <c r="K344" s="92"/>
      <c r="L344" s="92"/>
      <c r="M344" s="137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ht="15.75" customHeight="1" x14ac:dyDescent="0.2">
      <c r="A345" s="92"/>
      <c r="B345" s="92"/>
      <c r="C345" s="92"/>
      <c r="D345" s="92"/>
      <c r="E345" s="92"/>
      <c r="F345" s="92"/>
      <c r="G345" s="92"/>
      <c r="H345" s="136"/>
      <c r="I345" s="92"/>
      <c r="J345" s="92"/>
      <c r="K345" s="92"/>
      <c r="L345" s="92"/>
      <c r="M345" s="137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ht="15.75" customHeight="1" x14ac:dyDescent="0.2">
      <c r="A346" s="92"/>
      <c r="B346" s="92"/>
      <c r="C346" s="92"/>
      <c r="D346" s="92"/>
      <c r="E346" s="92"/>
      <c r="F346" s="92"/>
      <c r="G346" s="92"/>
      <c r="H346" s="136"/>
      <c r="I346" s="92"/>
      <c r="J346" s="92"/>
      <c r="K346" s="92"/>
      <c r="L346" s="92"/>
      <c r="M346" s="137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ht="15.75" customHeight="1" x14ac:dyDescent="0.2">
      <c r="A347" s="92"/>
      <c r="B347" s="92"/>
      <c r="C347" s="92"/>
      <c r="D347" s="92"/>
      <c r="E347" s="92"/>
      <c r="F347" s="92"/>
      <c r="G347" s="92"/>
      <c r="H347" s="136"/>
      <c r="I347" s="92"/>
      <c r="J347" s="92"/>
      <c r="K347" s="92"/>
      <c r="L347" s="92"/>
      <c r="M347" s="137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ht="15.75" customHeight="1" x14ac:dyDescent="0.2">
      <c r="A348" s="92"/>
      <c r="B348" s="92"/>
      <c r="C348" s="92"/>
      <c r="D348" s="92"/>
      <c r="E348" s="92"/>
      <c r="F348" s="92"/>
      <c r="G348" s="92"/>
      <c r="H348" s="136"/>
      <c r="I348" s="92"/>
      <c r="J348" s="92"/>
      <c r="K348" s="92"/>
      <c r="L348" s="92"/>
      <c r="M348" s="137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ht="15.75" customHeight="1" x14ac:dyDescent="0.2">
      <c r="A349" s="92"/>
      <c r="B349" s="92"/>
      <c r="C349" s="92"/>
      <c r="D349" s="92"/>
      <c r="E349" s="92"/>
      <c r="F349" s="92"/>
      <c r="G349" s="92"/>
      <c r="H349" s="136"/>
      <c r="I349" s="92"/>
      <c r="J349" s="92"/>
      <c r="K349" s="92"/>
      <c r="L349" s="92"/>
      <c r="M349" s="137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ht="15.75" customHeight="1" x14ac:dyDescent="0.2">
      <c r="A350" s="92"/>
      <c r="B350" s="92"/>
      <c r="C350" s="92"/>
      <c r="D350" s="92"/>
      <c r="E350" s="92"/>
      <c r="F350" s="92"/>
      <c r="G350" s="92"/>
      <c r="H350" s="136"/>
      <c r="I350" s="92"/>
      <c r="J350" s="92"/>
      <c r="K350" s="92"/>
      <c r="L350" s="92"/>
      <c r="M350" s="137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ht="15.75" customHeight="1" x14ac:dyDescent="0.2">
      <c r="A351" s="92"/>
      <c r="B351" s="92"/>
      <c r="C351" s="92"/>
      <c r="D351" s="92"/>
      <c r="E351" s="92"/>
      <c r="F351" s="92"/>
      <c r="G351" s="92"/>
      <c r="H351" s="136"/>
      <c r="I351" s="92"/>
      <c r="J351" s="92"/>
      <c r="K351" s="92"/>
      <c r="L351" s="92"/>
      <c r="M351" s="137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ht="15.75" customHeight="1" x14ac:dyDescent="0.2">
      <c r="A352" s="92"/>
      <c r="B352" s="92"/>
      <c r="C352" s="92"/>
      <c r="D352" s="92"/>
      <c r="E352" s="92"/>
      <c r="F352" s="92"/>
      <c r="G352" s="92"/>
      <c r="H352" s="136"/>
      <c r="I352" s="92"/>
      <c r="J352" s="92"/>
      <c r="K352" s="92"/>
      <c r="L352" s="92"/>
      <c r="M352" s="137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ht="15.75" customHeight="1" x14ac:dyDescent="0.2">
      <c r="A353" s="92"/>
      <c r="B353" s="92"/>
      <c r="C353" s="92"/>
      <c r="D353" s="92"/>
      <c r="E353" s="92"/>
      <c r="F353" s="92"/>
      <c r="G353" s="92"/>
      <c r="H353" s="136"/>
      <c r="I353" s="92"/>
      <c r="J353" s="92"/>
      <c r="K353" s="92"/>
      <c r="L353" s="92"/>
      <c r="M353" s="137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ht="15.75" customHeight="1" x14ac:dyDescent="0.2">
      <c r="A354" s="92"/>
      <c r="B354" s="92"/>
      <c r="C354" s="92"/>
      <c r="D354" s="92"/>
      <c r="E354" s="92"/>
      <c r="F354" s="92"/>
      <c r="G354" s="92"/>
      <c r="H354" s="136"/>
      <c r="I354" s="92"/>
      <c r="J354" s="92"/>
      <c r="K354" s="92"/>
      <c r="L354" s="92"/>
      <c r="M354" s="137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ht="15.75" customHeight="1" x14ac:dyDescent="0.2">
      <c r="A355" s="92"/>
      <c r="B355" s="92"/>
      <c r="C355" s="92"/>
      <c r="D355" s="92"/>
      <c r="E355" s="92"/>
      <c r="F355" s="92"/>
      <c r="G355" s="92"/>
      <c r="H355" s="136"/>
      <c r="I355" s="92"/>
      <c r="J355" s="92"/>
      <c r="K355" s="92"/>
      <c r="L355" s="92"/>
      <c r="M355" s="137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ht="15.75" customHeight="1" x14ac:dyDescent="0.2">
      <c r="A356" s="92"/>
      <c r="B356" s="92"/>
      <c r="C356" s="92"/>
      <c r="D356" s="92"/>
      <c r="E356" s="92"/>
      <c r="F356" s="92"/>
      <c r="G356" s="92"/>
      <c r="H356" s="136"/>
      <c r="I356" s="92"/>
      <c r="J356" s="92"/>
      <c r="K356" s="92"/>
      <c r="L356" s="92"/>
      <c r="M356" s="137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ht="15.75" customHeight="1" x14ac:dyDescent="0.2">
      <c r="A357" s="92"/>
      <c r="B357" s="92"/>
      <c r="C357" s="92"/>
      <c r="D357" s="92"/>
      <c r="E357" s="92"/>
      <c r="F357" s="92"/>
      <c r="G357" s="92"/>
      <c r="H357" s="136"/>
      <c r="I357" s="92"/>
      <c r="J357" s="92"/>
      <c r="K357" s="92"/>
      <c r="L357" s="92"/>
      <c r="M357" s="137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ht="15.75" customHeight="1" x14ac:dyDescent="0.2">
      <c r="A358" s="92"/>
      <c r="B358" s="92"/>
      <c r="C358" s="92"/>
      <c r="D358" s="92"/>
      <c r="E358" s="92"/>
      <c r="F358" s="92"/>
      <c r="G358" s="92"/>
      <c r="H358" s="136"/>
      <c r="I358" s="92"/>
      <c r="J358" s="92"/>
      <c r="K358" s="92"/>
      <c r="L358" s="92"/>
      <c r="M358" s="137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ht="15.75" customHeight="1" x14ac:dyDescent="0.2">
      <c r="A359" s="92"/>
      <c r="B359" s="92"/>
      <c r="C359" s="92"/>
      <c r="D359" s="92"/>
      <c r="E359" s="92"/>
      <c r="F359" s="92"/>
      <c r="G359" s="92"/>
      <c r="H359" s="136"/>
      <c r="I359" s="92"/>
      <c r="J359" s="92"/>
      <c r="K359" s="92"/>
      <c r="L359" s="92"/>
      <c r="M359" s="137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ht="15.75" customHeight="1" x14ac:dyDescent="0.2">
      <c r="A360" s="92"/>
      <c r="B360" s="92"/>
      <c r="C360" s="92"/>
      <c r="D360" s="92"/>
      <c r="E360" s="92"/>
      <c r="F360" s="92"/>
      <c r="G360" s="92"/>
      <c r="H360" s="136"/>
      <c r="I360" s="92"/>
      <c r="J360" s="92"/>
      <c r="K360" s="92"/>
      <c r="L360" s="92"/>
      <c r="M360" s="137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ht="15.75" customHeight="1" x14ac:dyDescent="0.2">
      <c r="A361" s="92"/>
      <c r="B361" s="92"/>
      <c r="C361" s="92"/>
      <c r="D361" s="92"/>
      <c r="E361" s="92"/>
      <c r="F361" s="92"/>
      <c r="G361" s="92"/>
      <c r="H361" s="136"/>
      <c r="I361" s="92"/>
      <c r="J361" s="92"/>
      <c r="K361" s="92"/>
      <c r="L361" s="92"/>
      <c r="M361" s="137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ht="15.75" customHeight="1" x14ac:dyDescent="0.2">
      <c r="A362" s="92"/>
      <c r="B362" s="92"/>
      <c r="C362" s="92"/>
      <c r="D362" s="92"/>
      <c r="E362" s="92"/>
      <c r="F362" s="92"/>
      <c r="G362" s="92"/>
      <c r="H362" s="136"/>
      <c r="I362" s="92"/>
      <c r="J362" s="92"/>
      <c r="K362" s="92"/>
      <c r="L362" s="92"/>
      <c r="M362" s="137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ht="15.75" customHeight="1" x14ac:dyDescent="0.2">
      <c r="A363" s="92"/>
      <c r="B363" s="92"/>
      <c r="C363" s="92"/>
      <c r="D363" s="92"/>
      <c r="E363" s="92"/>
      <c r="F363" s="92"/>
      <c r="G363" s="92"/>
      <c r="H363" s="136"/>
      <c r="I363" s="92"/>
      <c r="J363" s="92"/>
      <c r="K363" s="92"/>
      <c r="L363" s="92"/>
      <c r="M363" s="137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ht="15.75" customHeight="1" x14ac:dyDescent="0.2">
      <c r="A364" s="92"/>
      <c r="B364" s="92"/>
      <c r="C364" s="92"/>
      <c r="D364" s="92"/>
      <c r="E364" s="92"/>
      <c r="F364" s="92"/>
      <c r="G364" s="92"/>
      <c r="H364" s="136"/>
      <c r="I364" s="92"/>
      <c r="J364" s="92"/>
      <c r="K364" s="92"/>
      <c r="L364" s="92"/>
      <c r="M364" s="137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ht="15.75" customHeight="1" x14ac:dyDescent="0.2">
      <c r="A365" s="92"/>
      <c r="B365" s="92"/>
      <c r="C365" s="92"/>
      <c r="D365" s="92"/>
      <c r="E365" s="92"/>
      <c r="F365" s="92"/>
      <c r="G365" s="92"/>
      <c r="H365" s="136"/>
      <c r="I365" s="92"/>
      <c r="J365" s="92"/>
      <c r="K365" s="92"/>
      <c r="L365" s="92"/>
      <c r="M365" s="137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ht="15.75" customHeight="1" x14ac:dyDescent="0.2">
      <c r="A366" s="92"/>
      <c r="B366" s="92"/>
      <c r="C366" s="92"/>
      <c r="D366" s="92"/>
      <c r="E366" s="92"/>
      <c r="F366" s="92"/>
      <c r="G366" s="92"/>
      <c r="H366" s="136"/>
      <c r="I366" s="92"/>
      <c r="J366" s="92"/>
      <c r="K366" s="92"/>
      <c r="L366" s="92"/>
      <c r="M366" s="137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ht="15.75" customHeight="1" x14ac:dyDescent="0.2">
      <c r="A367" s="92"/>
      <c r="B367" s="92"/>
      <c r="C367" s="92"/>
      <c r="D367" s="92"/>
      <c r="E367" s="92"/>
      <c r="F367" s="92"/>
      <c r="G367" s="92"/>
      <c r="H367" s="136"/>
      <c r="I367" s="92"/>
      <c r="J367" s="92"/>
      <c r="K367" s="92"/>
      <c r="L367" s="92"/>
      <c r="M367" s="137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ht="15.75" customHeight="1" x14ac:dyDescent="0.2">
      <c r="A368" s="92"/>
      <c r="B368" s="92"/>
      <c r="C368" s="92"/>
      <c r="D368" s="92"/>
      <c r="E368" s="92"/>
      <c r="F368" s="92"/>
      <c r="G368" s="92"/>
      <c r="H368" s="136"/>
      <c r="I368" s="92"/>
      <c r="J368" s="92"/>
      <c r="K368" s="92"/>
      <c r="L368" s="92"/>
      <c r="M368" s="137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ht="15.75" customHeight="1" x14ac:dyDescent="0.2">
      <c r="A369" s="92"/>
      <c r="B369" s="92"/>
      <c r="C369" s="92"/>
      <c r="D369" s="92"/>
      <c r="E369" s="92"/>
      <c r="F369" s="92"/>
      <c r="G369" s="92"/>
      <c r="H369" s="136"/>
      <c r="I369" s="92"/>
      <c r="J369" s="92"/>
      <c r="K369" s="92"/>
      <c r="L369" s="92"/>
      <c r="M369" s="137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ht="15.75" customHeight="1" x14ac:dyDescent="0.2">
      <c r="A370" s="92"/>
      <c r="B370" s="92"/>
      <c r="C370" s="92"/>
      <c r="D370" s="92"/>
      <c r="E370" s="92"/>
      <c r="F370" s="92"/>
      <c r="G370" s="92"/>
      <c r="H370" s="136"/>
      <c r="I370" s="92"/>
      <c r="J370" s="92"/>
      <c r="K370" s="92"/>
      <c r="L370" s="92"/>
      <c r="M370" s="137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ht="15.75" customHeight="1" x14ac:dyDescent="0.2">
      <c r="A371" s="92"/>
      <c r="B371" s="92"/>
      <c r="C371" s="92"/>
      <c r="D371" s="92"/>
      <c r="E371" s="92"/>
      <c r="F371" s="92"/>
      <c r="G371" s="92"/>
      <c r="H371" s="136"/>
      <c r="I371" s="92"/>
      <c r="J371" s="92"/>
      <c r="K371" s="92"/>
      <c r="L371" s="92"/>
      <c r="M371" s="137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ht="15.75" customHeight="1" x14ac:dyDescent="0.2">
      <c r="A372" s="92"/>
      <c r="B372" s="92"/>
      <c r="C372" s="92"/>
      <c r="D372" s="92"/>
      <c r="E372" s="92"/>
      <c r="F372" s="92"/>
      <c r="G372" s="92"/>
      <c r="H372" s="136"/>
      <c r="I372" s="92"/>
      <c r="J372" s="92"/>
      <c r="K372" s="92"/>
      <c r="L372" s="92"/>
      <c r="M372" s="137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ht="15.75" customHeight="1" x14ac:dyDescent="0.2">
      <c r="A373" s="92"/>
      <c r="B373" s="92"/>
      <c r="C373" s="92"/>
      <c r="D373" s="92"/>
      <c r="E373" s="92"/>
      <c r="F373" s="92"/>
      <c r="G373" s="92"/>
      <c r="H373" s="136"/>
      <c r="I373" s="92"/>
      <c r="J373" s="92"/>
      <c r="K373" s="92"/>
      <c r="L373" s="92"/>
      <c r="M373" s="137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ht="15.75" customHeight="1" x14ac:dyDescent="0.2">
      <c r="A374" s="92"/>
      <c r="B374" s="92"/>
      <c r="C374" s="92"/>
      <c r="D374" s="92"/>
      <c r="E374" s="92"/>
      <c r="F374" s="92"/>
      <c r="G374" s="92"/>
      <c r="H374" s="136"/>
      <c r="I374" s="92"/>
      <c r="J374" s="92"/>
      <c r="K374" s="92"/>
      <c r="L374" s="92"/>
      <c r="M374" s="137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ht="15.75" customHeight="1" x14ac:dyDescent="0.2">
      <c r="A375" s="92"/>
      <c r="B375" s="92"/>
      <c r="C375" s="92"/>
      <c r="D375" s="92"/>
      <c r="E375" s="92"/>
      <c r="F375" s="92"/>
      <c r="G375" s="92"/>
      <c r="H375" s="136"/>
      <c r="I375" s="92"/>
      <c r="J375" s="92"/>
      <c r="K375" s="92"/>
      <c r="L375" s="92"/>
      <c r="M375" s="137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ht="15.75" customHeight="1" x14ac:dyDescent="0.2">
      <c r="A376" s="92"/>
      <c r="B376" s="92"/>
      <c r="C376" s="92"/>
      <c r="D376" s="92"/>
      <c r="E376" s="92"/>
      <c r="F376" s="92"/>
      <c r="G376" s="92"/>
      <c r="H376" s="136"/>
      <c r="I376" s="92"/>
      <c r="J376" s="92"/>
      <c r="K376" s="92"/>
      <c r="L376" s="92"/>
      <c r="M376" s="137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ht="15.75" customHeight="1" x14ac:dyDescent="0.2">
      <c r="A377" s="92"/>
      <c r="B377" s="92"/>
      <c r="C377" s="92"/>
      <c r="D377" s="92"/>
      <c r="E377" s="92"/>
      <c r="F377" s="92"/>
      <c r="G377" s="92"/>
      <c r="H377" s="136"/>
      <c r="I377" s="92"/>
      <c r="J377" s="92"/>
      <c r="K377" s="92"/>
      <c r="L377" s="92"/>
      <c r="M377" s="137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ht="15.75" customHeight="1" x14ac:dyDescent="0.2">
      <c r="A378" s="92"/>
      <c r="B378" s="92"/>
      <c r="C378" s="92"/>
      <c r="D378" s="92"/>
      <c r="E378" s="92"/>
      <c r="F378" s="92"/>
      <c r="G378" s="92"/>
      <c r="H378" s="136"/>
      <c r="I378" s="92"/>
      <c r="J378" s="92"/>
      <c r="K378" s="92"/>
      <c r="L378" s="92"/>
      <c r="M378" s="137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ht="15.75" customHeight="1" x14ac:dyDescent="0.2">
      <c r="A379" s="92"/>
      <c r="B379" s="92"/>
      <c r="C379" s="92"/>
      <c r="D379" s="92"/>
      <c r="E379" s="92"/>
      <c r="F379" s="92"/>
      <c r="G379" s="92"/>
      <c r="H379" s="136"/>
      <c r="I379" s="92"/>
      <c r="J379" s="92"/>
      <c r="K379" s="92"/>
      <c r="L379" s="92"/>
      <c r="M379" s="137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ht="15.75" customHeight="1" x14ac:dyDescent="0.2">
      <c r="A380" s="92"/>
      <c r="B380" s="92"/>
      <c r="C380" s="92"/>
      <c r="D380" s="92"/>
      <c r="E380" s="92"/>
      <c r="F380" s="92"/>
      <c r="G380" s="92"/>
      <c r="H380" s="136"/>
      <c r="I380" s="92"/>
      <c r="J380" s="92"/>
      <c r="K380" s="92"/>
      <c r="L380" s="92"/>
      <c r="M380" s="137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ht="15.75" customHeight="1" x14ac:dyDescent="0.2">
      <c r="A381" s="92"/>
      <c r="B381" s="92"/>
      <c r="C381" s="92"/>
      <c r="D381" s="92"/>
      <c r="E381" s="92"/>
      <c r="F381" s="92"/>
      <c r="G381" s="92"/>
      <c r="H381" s="136"/>
      <c r="I381" s="92"/>
      <c r="J381" s="92"/>
      <c r="K381" s="92"/>
      <c r="L381" s="92"/>
      <c r="M381" s="137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ht="15.75" customHeight="1" x14ac:dyDescent="0.2">
      <c r="A382" s="92"/>
      <c r="B382" s="92"/>
      <c r="C382" s="92"/>
      <c r="D382" s="92"/>
      <c r="E382" s="92"/>
      <c r="F382" s="92"/>
      <c r="G382" s="92"/>
      <c r="H382" s="136"/>
      <c r="I382" s="92"/>
      <c r="J382" s="92"/>
      <c r="K382" s="92"/>
      <c r="L382" s="92"/>
      <c r="M382" s="137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ht="15.75" customHeight="1" x14ac:dyDescent="0.2">
      <c r="A383" s="92"/>
      <c r="B383" s="92"/>
      <c r="C383" s="92"/>
      <c r="D383" s="92"/>
      <c r="E383" s="92"/>
      <c r="F383" s="92"/>
      <c r="G383" s="92"/>
      <c r="H383" s="136"/>
      <c r="I383" s="92"/>
      <c r="J383" s="92"/>
      <c r="K383" s="92"/>
      <c r="L383" s="92"/>
      <c r="M383" s="137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ht="15.75" customHeight="1" x14ac:dyDescent="0.2">
      <c r="A384" s="92"/>
      <c r="B384" s="92"/>
      <c r="C384" s="92"/>
      <c r="D384" s="92"/>
      <c r="E384" s="92"/>
      <c r="F384" s="92"/>
      <c r="G384" s="92"/>
      <c r="H384" s="136"/>
      <c r="I384" s="92"/>
      <c r="J384" s="92"/>
      <c r="K384" s="92"/>
      <c r="L384" s="92"/>
      <c r="M384" s="137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ht="15.75" customHeight="1" x14ac:dyDescent="0.2">
      <c r="A385" s="92"/>
      <c r="B385" s="92"/>
      <c r="C385" s="92"/>
      <c r="D385" s="92"/>
      <c r="E385" s="92"/>
      <c r="F385" s="92"/>
      <c r="G385" s="92"/>
      <c r="H385" s="136"/>
      <c r="I385" s="92"/>
      <c r="J385" s="92"/>
      <c r="K385" s="92"/>
      <c r="L385" s="92"/>
      <c r="M385" s="137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ht="15.75" customHeight="1" x14ac:dyDescent="0.2">
      <c r="A386" s="92"/>
      <c r="B386" s="92"/>
      <c r="C386" s="92"/>
      <c r="D386" s="92"/>
      <c r="E386" s="92"/>
      <c r="F386" s="92"/>
      <c r="G386" s="92"/>
      <c r="H386" s="136"/>
      <c r="I386" s="92"/>
      <c r="J386" s="92"/>
      <c r="K386" s="92"/>
      <c r="L386" s="92"/>
      <c r="M386" s="137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ht="15.75" customHeight="1" x14ac:dyDescent="0.2">
      <c r="A387" s="92"/>
      <c r="B387" s="92"/>
      <c r="C387" s="92"/>
      <c r="D387" s="92"/>
      <c r="E387" s="92"/>
      <c r="F387" s="92"/>
      <c r="G387" s="92"/>
      <c r="H387" s="136"/>
      <c r="I387" s="92"/>
      <c r="J387" s="92"/>
      <c r="K387" s="92"/>
      <c r="L387" s="92"/>
      <c r="M387" s="137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ht="15.75" customHeight="1" x14ac:dyDescent="0.2">
      <c r="A388" s="92"/>
      <c r="B388" s="92"/>
      <c r="C388" s="92"/>
      <c r="D388" s="92"/>
      <c r="E388" s="92"/>
      <c r="F388" s="92"/>
      <c r="G388" s="92"/>
      <c r="H388" s="136"/>
      <c r="I388" s="92"/>
      <c r="J388" s="92"/>
      <c r="K388" s="92"/>
      <c r="L388" s="92"/>
      <c r="M388" s="137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ht="15.75" customHeight="1" x14ac:dyDescent="0.2">
      <c r="A389" s="92"/>
      <c r="B389" s="92"/>
      <c r="C389" s="92"/>
      <c r="D389" s="92"/>
      <c r="E389" s="92"/>
      <c r="F389" s="92"/>
      <c r="G389" s="92"/>
      <c r="H389" s="136"/>
      <c r="I389" s="92"/>
      <c r="J389" s="92"/>
      <c r="K389" s="92"/>
      <c r="L389" s="92"/>
      <c r="M389" s="137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ht="15.75" customHeight="1" x14ac:dyDescent="0.2">
      <c r="A390" s="92"/>
      <c r="B390" s="92"/>
      <c r="C390" s="92"/>
      <c r="D390" s="92"/>
      <c r="E390" s="92"/>
      <c r="F390" s="92"/>
      <c r="G390" s="92"/>
      <c r="H390" s="136"/>
      <c r="I390" s="92"/>
      <c r="J390" s="92"/>
      <c r="K390" s="92"/>
      <c r="L390" s="92"/>
      <c r="M390" s="137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ht="15.75" customHeight="1" x14ac:dyDescent="0.2">
      <c r="A391" s="92"/>
      <c r="B391" s="92"/>
      <c r="C391" s="92"/>
      <c r="D391" s="92"/>
      <c r="E391" s="92"/>
      <c r="F391" s="92"/>
      <c r="G391" s="92"/>
      <c r="H391" s="136"/>
      <c r="I391" s="92"/>
      <c r="J391" s="92"/>
      <c r="K391" s="92"/>
      <c r="L391" s="92"/>
      <c r="M391" s="137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ht="15.75" customHeight="1" x14ac:dyDescent="0.2">
      <c r="A392" s="92"/>
      <c r="B392" s="92"/>
      <c r="C392" s="92"/>
      <c r="D392" s="92"/>
      <c r="E392" s="92"/>
      <c r="F392" s="92"/>
      <c r="G392" s="92"/>
      <c r="H392" s="136"/>
      <c r="I392" s="92"/>
      <c r="J392" s="92"/>
      <c r="K392" s="92"/>
      <c r="L392" s="92"/>
      <c r="M392" s="137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ht="15.75" customHeight="1" x14ac:dyDescent="0.2">
      <c r="A393" s="92"/>
      <c r="B393" s="92"/>
      <c r="C393" s="92"/>
      <c r="D393" s="92"/>
      <c r="E393" s="92"/>
      <c r="F393" s="92"/>
      <c r="G393" s="92"/>
      <c r="H393" s="136"/>
      <c r="I393" s="92"/>
      <c r="J393" s="92"/>
      <c r="K393" s="92"/>
      <c r="L393" s="92"/>
      <c r="M393" s="137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ht="15.75" customHeight="1" x14ac:dyDescent="0.2">
      <c r="A394" s="92"/>
      <c r="B394" s="92"/>
      <c r="C394" s="92"/>
      <c r="D394" s="92"/>
      <c r="E394" s="92"/>
      <c r="F394" s="92"/>
      <c r="G394" s="92"/>
      <c r="H394" s="136"/>
      <c r="I394" s="92"/>
      <c r="J394" s="92"/>
      <c r="K394" s="92"/>
      <c r="L394" s="92"/>
      <c r="M394" s="137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ht="15.75" customHeight="1" x14ac:dyDescent="0.2">
      <c r="A395" s="92"/>
      <c r="B395" s="92"/>
      <c r="C395" s="92"/>
      <c r="D395" s="92"/>
      <c r="E395" s="92"/>
      <c r="F395" s="92"/>
      <c r="G395" s="92"/>
      <c r="H395" s="136"/>
      <c r="I395" s="92"/>
      <c r="J395" s="92"/>
      <c r="K395" s="92"/>
      <c r="L395" s="92"/>
      <c r="M395" s="137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ht="15.75" customHeight="1" x14ac:dyDescent="0.2">
      <c r="A396" s="92"/>
      <c r="B396" s="92"/>
      <c r="C396" s="92"/>
      <c r="D396" s="92"/>
      <c r="E396" s="92"/>
      <c r="F396" s="92"/>
      <c r="G396" s="92"/>
      <c r="H396" s="136"/>
      <c r="I396" s="92"/>
      <c r="J396" s="92"/>
      <c r="K396" s="92"/>
      <c r="L396" s="92"/>
      <c r="M396" s="137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ht="15.75" customHeight="1" x14ac:dyDescent="0.2">
      <c r="A397" s="92"/>
      <c r="B397" s="92"/>
      <c r="C397" s="92"/>
      <c r="D397" s="92"/>
      <c r="E397" s="92"/>
      <c r="F397" s="92"/>
      <c r="G397" s="92"/>
      <c r="H397" s="136"/>
      <c r="I397" s="92"/>
      <c r="J397" s="92"/>
      <c r="K397" s="92"/>
      <c r="L397" s="92"/>
      <c r="M397" s="137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ht="15.75" customHeight="1" x14ac:dyDescent="0.2">
      <c r="A398" s="92"/>
      <c r="B398" s="92"/>
      <c r="C398" s="92"/>
      <c r="D398" s="92"/>
      <c r="E398" s="92"/>
      <c r="F398" s="92"/>
      <c r="G398" s="92"/>
      <c r="H398" s="136"/>
      <c r="I398" s="92"/>
      <c r="J398" s="92"/>
      <c r="K398" s="92"/>
      <c r="L398" s="92"/>
      <c r="M398" s="137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ht="15.75" customHeight="1" x14ac:dyDescent="0.2">
      <c r="A399" s="92"/>
      <c r="B399" s="92"/>
      <c r="C399" s="92"/>
      <c r="D399" s="92"/>
      <c r="E399" s="92"/>
      <c r="F399" s="92"/>
      <c r="G399" s="92"/>
      <c r="H399" s="136"/>
      <c r="I399" s="92"/>
      <c r="J399" s="92"/>
      <c r="K399" s="92"/>
      <c r="L399" s="92"/>
      <c r="M399" s="137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ht="15.75" customHeight="1" x14ac:dyDescent="0.2">
      <c r="A400" s="92"/>
      <c r="B400" s="92"/>
      <c r="C400" s="92"/>
      <c r="D400" s="92"/>
      <c r="E400" s="92"/>
      <c r="F400" s="92"/>
      <c r="G400" s="92"/>
      <c r="H400" s="136"/>
      <c r="I400" s="92"/>
      <c r="J400" s="92"/>
      <c r="K400" s="92"/>
      <c r="L400" s="92"/>
      <c r="M400" s="137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ht="15.75" customHeight="1" x14ac:dyDescent="0.2">
      <c r="A401" s="92"/>
      <c r="B401" s="92"/>
      <c r="C401" s="92"/>
      <c r="D401" s="92"/>
      <c r="E401" s="92"/>
      <c r="F401" s="92"/>
      <c r="G401" s="92"/>
      <c r="H401" s="136"/>
      <c r="I401" s="92"/>
      <c r="J401" s="92"/>
      <c r="K401" s="92"/>
      <c r="L401" s="92"/>
      <c r="M401" s="137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ht="15.75" customHeight="1" x14ac:dyDescent="0.2">
      <c r="A402" s="92"/>
      <c r="B402" s="92"/>
      <c r="C402" s="92"/>
      <c r="D402" s="92"/>
      <c r="E402" s="92"/>
      <c r="F402" s="92"/>
      <c r="G402" s="92"/>
      <c r="H402" s="136"/>
      <c r="I402" s="92"/>
      <c r="J402" s="92"/>
      <c r="K402" s="92"/>
      <c r="L402" s="92"/>
      <c r="M402" s="137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ht="15.75" customHeight="1" x14ac:dyDescent="0.2">
      <c r="A403" s="92"/>
      <c r="B403" s="92"/>
      <c r="C403" s="92"/>
      <c r="D403" s="92"/>
      <c r="E403" s="92"/>
      <c r="F403" s="92"/>
      <c r="G403" s="92"/>
      <c r="H403" s="136"/>
      <c r="I403" s="92"/>
      <c r="J403" s="92"/>
      <c r="K403" s="92"/>
      <c r="L403" s="92"/>
      <c r="M403" s="137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ht="15.75" customHeight="1" x14ac:dyDescent="0.2">
      <c r="A404" s="92"/>
      <c r="B404" s="92"/>
      <c r="C404" s="92"/>
      <c r="D404" s="92"/>
      <c r="E404" s="92"/>
      <c r="F404" s="92"/>
      <c r="G404" s="92"/>
      <c r="H404" s="136"/>
      <c r="I404" s="92"/>
      <c r="J404" s="92"/>
      <c r="K404" s="92"/>
      <c r="L404" s="92"/>
      <c r="M404" s="137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ht="15.75" customHeight="1" x14ac:dyDescent="0.2">
      <c r="A405" s="92"/>
      <c r="B405" s="92"/>
      <c r="C405" s="92"/>
      <c r="D405" s="92"/>
      <c r="E405" s="92"/>
      <c r="F405" s="92"/>
      <c r="G405" s="92"/>
      <c r="H405" s="136"/>
      <c r="I405" s="92"/>
      <c r="J405" s="92"/>
      <c r="K405" s="92"/>
      <c r="L405" s="92"/>
      <c r="M405" s="137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ht="15.75" customHeight="1" x14ac:dyDescent="0.2">
      <c r="A406" s="92"/>
      <c r="B406" s="92"/>
      <c r="C406" s="92"/>
      <c r="D406" s="92"/>
      <c r="E406" s="92"/>
      <c r="F406" s="92"/>
      <c r="G406" s="92"/>
      <c r="H406" s="136"/>
      <c r="I406" s="92"/>
      <c r="J406" s="92"/>
      <c r="K406" s="92"/>
      <c r="L406" s="92"/>
      <c r="M406" s="137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ht="15.75" customHeight="1" x14ac:dyDescent="0.2">
      <c r="A407" s="92"/>
      <c r="B407" s="92"/>
      <c r="C407" s="92"/>
      <c r="D407" s="92"/>
      <c r="E407" s="92"/>
      <c r="F407" s="92"/>
      <c r="G407" s="92"/>
      <c r="H407" s="136"/>
      <c r="I407" s="92"/>
      <c r="J407" s="92"/>
      <c r="K407" s="92"/>
      <c r="L407" s="92"/>
      <c r="M407" s="137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ht="15.75" customHeight="1" x14ac:dyDescent="0.2">
      <c r="A408" s="92"/>
      <c r="B408" s="92"/>
      <c r="C408" s="92"/>
      <c r="D408" s="92"/>
      <c r="E408" s="92"/>
      <c r="F408" s="92"/>
      <c r="G408" s="92"/>
      <c r="H408" s="136"/>
      <c r="I408" s="92"/>
      <c r="J408" s="92"/>
      <c r="K408" s="92"/>
      <c r="L408" s="92"/>
      <c r="M408" s="137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ht="15.75" customHeight="1" x14ac:dyDescent="0.2">
      <c r="A409" s="92"/>
      <c r="B409" s="92"/>
      <c r="C409" s="92"/>
      <c r="D409" s="92"/>
      <c r="E409" s="92"/>
      <c r="F409" s="92"/>
      <c r="G409" s="92"/>
      <c r="H409" s="136"/>
      <c r="I409" s="92"/>
      <c r="J409" s="92"/>
      <c r="K409" s="92"/>
      <c r="L409" s="92"/>
      <c r="M409" s="137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ht="15.75" customHeight="1" x14ac:dyDescent="0.2">
      <c r="A410" s="92"/>
      <c r="B410" s="92"/>
      <c r="C410" s="92"/>
      <c r="D410" s="92"/>
      <c r="E410" s="92"/>
      <c r="F410" s="92"/>
      <c r="G410" s="92"/>
      <c r="H410" s="136"/>
      <c r="I410" s="92"/>
      <c r="J410" s="92"/>
      <c r="K410" s="92"/>
      <c r="L410" s="92"/>
      <c r="M410" s="137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ht="15.75" customHeight="1" x14ac:dyDescent="0.2">
      <c r="A411" s="92"/>
      <c r="B411" s="92"/>
      <c r="C411" s="92"/>
      <c r="D411" s="92"/>
      <c r="E411" s="92"/>
      <c r="F411" s="92"/>
      <c r="G411" s="92"/>
      <c r="H411" s="136"/>
      <c r="I411" s="92"/>
      <c r="J411" s="92"/>
      <c r="K411" s="92"/>
      <c r="L411" s="92"/>
      <c r="M411" s="137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ht="15.75" customHeight="1" x14ac:dyDescent="0.2">
      <c r="A412" s="92"/>
      <c r="B412" s="92"/>
      <c r="C412" s="92"/>
      <c r="D412" s="92"/>
      <c r="E412" s="92"/>
      <c r="F412" s="92"/>
      <c r="G412" s="92"/>
      <c r="H412" s="136"/>
      <c r="I412" s="92"/>
      <c r="J412" s="92"/>
      <c r="K412" s="92"/>
      <c r="L412" s="92"/>
      <c r="M412" s="137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ht="15.75" customHeight="1" x14ac:dyDescent="0.2">
      <c r="A413" s="92"/>
      <c r="B413" s="92"/>
      <c r="C413" s="92"/>
      <c r="D413" s="92"/>
      <c r="E413" s="92"/>
      <c r="F413" s="92"/>
      <c r="G413" s="92"/>
      <c r="H413" s="136"/>
      <c r="I413" s="92"/>
      <c r="J413" s="92"/>
      <c r="K413" s="92"/>
      <c r="L413" s="92"/>
      <c r="M413" s="137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ht="15.75" customHeight="1" x14ac:dyDescent="0.2">
      <c r="A414" s="92"/>
      <c r="B414" s="92"/>
      <c r="C414" s="92"/>
      <c r="D414" s="92"/>
      <c r="E414" s="92"/>
      <c r="F414" s="92"/>
      <c r="G414" s="92"/>
      <c r="H414" s="136"/>
      <c r="I414" s="92"/>
      <c r="J414" s="92"/>
      <c r="K414" s="92"/>
      <c r="L414" s="92"/>
      <c r="M414" s="137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ht="15.75" customHeight="1" x14ac:dyDescent="0.2">
      <c r="A415" s="92"/>
      <c r="B415" s="92"/>
      <c r="C415" s="92"/>
      <c r="D415" s="92"/>
      <c r="E415" s="92"/>
      <c r="F415" s="92"/>
      <c r="G415" s="92"/>
      <c r="H415" s="136"/>
      <c r="I415" s="92"/>
      <c r="J415" s="92"/>
      <c r="K415" s="92"/>
      <c r="L415" s="92"/>
      <c r="M415" s="137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ht="15.75" customHeight="1" x14ac:dyDescent="0.2">
      <c r="A416" s="92"/>
      <c r="B416" s="92"/>
      <c r="C416" s="92"/>
      <c r="D416" s="92"/>
      <c r="E416" s="92"/>
      <c r="F416" s="92"/>
      <c r="G416" s="92"/>
      <c r="H416" s="136"/>
      <c r="I416" s="92"/>
      <c r="J416" s="92"/>
      <c r="K416" s="92"/>
      <c r="L416" s="92"/>
      <c r="M416" s="137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ht="15.75" customHeight="1" x14ac:dyDescent="0.2">
      <c r="A417" s="92"/>
      <c r="B417" s="92"/>
      <c r="C417" s="92"/>
      <c r="D417" s="92"/>
      <c r="E417" s="92"/>
      <c r="F417" s="92"/>
      <c r="G417" s="92"/>
      <c r="H417" s="136"/>
      <c r="I417" s="92"/>
      <c r="J417" s="92"/>
      <c r="K417" s="92"/>
      <c r="L417" s="92"/>
      <c r="M417" s="137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ht="15.75" customHeight="1" x14ac:dyDescent="0.2">
      <c r="A418" s="92"/>
      <c r="B418" s="92"/>
      <c r="C418" s="92"/>
      <c r="D418" s="92"/>
      <c r="E418" s="92"/>
      <c r="F418" s="92"/>
      <c r="G418" s="92"/>
      <c r="H418" s="136"/>
      <c r="I418" s="92"/>
      <c r="J418" s="92"/>
      <c r="K418" s="92"/>
      <c r="L418" s="92"/>
      <c r="M418" s="137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ht="15.75" customHeight="1" x14ac:dyDescent="0.2">
      <c r="A419" s="92"/>
      <c r="B419" s="92"/>
      <c r="C419" s="92"/>
      <c r="D419" s="92"/>
      <c r="E419" s="92"/>
      <c r="F419" s="92"/>
      <c r="G419" s="92"/>
      <c r="H419" s="136"/>
      <c r="I419" s="92"/>
      <c r="J419" s="92"/>
      <c r="K419" s="92"/>
      <c r="L419" s="92"/>
      <c r="M419" s="137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ht="15.75" customHeight="1" x14ac:dyDescent="0.2">
      <c r="A420" s="92"/>
      <c r="B420" s="92"/>
      <c r="C420" s="92"/>
      <c r="D420" s="92"/>
      <c r="E420" s="92"/>
      <c r="F420" s="92"/>
      <c r="G420" s="92"/>
      <c r="H420" s="136"/>
      <c r="I420" s="92"/>
      <c r="J420" s="92"/>
      <c r="K420" s="92"/>
      <c r="L420" s="92"/>
      <c r="M420" s="137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ht="15.75" customHeight="1" x14ac:dyDescent="0.2">
      <c r="A421" s="92"/>
      <c r="B421" s="92"/>
      <c r="C421" s="92"/>
      <c r="D421" s="92"/>
      <c r="E421" s="92"/>
      <c r="F421" s="92"/>
      <c r="G421" s="92"/>
      <c r="H421" s="136"/>
      <c r="I421" s="92"/>
      <c r="J421" s="92"/>
      <c r="K421" s="92"/>
      <c r="L421" s="92"/>
      <c r="M421" s="137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ht="15.75" customHeight="1" x14ac:dyDescent="0.2">
      <c r="A422" s="92"/>
      <c r="B422" s="92"/>
      <c r="C422" s="92"/>
      <c r="D422" s="92"/>
      <c r="E422" s="92"/>
      <c r="F422" s="92"/>
      <c r="G422" s="92"/>
      <c r="H422" s="136"/>
      <c r="I422" s="92"/>
      <c r="J422" s="92"/>
      <c r="K422" s="92"/>
      <c r="L422" s="92"/>
      <c r="M422" s="137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ht="15.75" customHeight="1" x14ac:dyDescent="0.2">
      <c r="A423" s="92"/>
      <c r="B423" s="92"/>
      <c r="C423" s="92"/>
      <c r="D423" s="92"/>
      <c r="E423" s="92"/>
      <c r="F423" s="92"/>
      <c r="G423" s="92"/>
      <c r="H423" s="136"/>
      <c r="I423" s="92"/>
      <c r="J423" s="92"/>
      <c r="K423" s="92"/>
      <c r="L423" s="92"/>
      <c r="M423" s="137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ht="15.75" customHeight="1" x14ac:dyDescent="0.2">
      <c r="A424" s="92"/>
      <c r="B424" s="92"/>
      <c r="C424" s="92"/>
      <c r="D424" s="92"/>
      <c r="E424" s="92"/>
      <c r="F424" s="92"/>
      <c r="G424" s="92"/>
      <c r="H424" s="136"/>
      <c r="I424" s="92"/>
      <c r="J424" s="92"/>
      <c r="K424" s="92"/>
      <c r="L424" s="92"/>
      <c r="M424" s="137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ht="15.75" customHeight="1" x14ac:dyDescent="0.2">
      <c r="A425" s="92"/>
      <c r="B425" s="92"/>
      <c r="C425" s="92"/>
      <c r="D425" s="92"/>
      <c r="E425" s="92"/>
      <c r="F425" s="92"/>
      <c r="G425" s="92"/>
      <c r="H425" s="136"/>
      <c r="I425" s="92"/>
      <c r="J425" s="92"/>
      <c r="K425" s="92"/>
      <c r="L425" s="92"/>
      <c r="M425" s="137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ht="15.75" customHeight="1" x14ac:dyDescent="0.2">
      <c r="A426" s="92"/>
      <c r="B426" s="92"/>
      <c r="C426" s="92"/>
      <c r="D426" s="92"/>
      <c r="E426" s="92"/>
      <c r="F426" s="92"/>
      <c r="G426" s="92"/>
      <c r="H426" s="136"/>
      <c r="I426" s="92"/>
      <c r="J426" s="92"/>
      <c r="K426" s="92"/>
      <c r="L426" s="92"/>
      <c r="M426" s="137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ht="15.75" customHeight="1" x14ac:dyDescent="0.2">
      <c r="A427" s="92"/>
      <c r="B427" s="92"/>
      <c r="C427" s="92"/>
      <c r="D427" s="92"/>
      <c r="E427" s="92"/>
      <c r="F427" s="92"/>
      <c r="G427" s="92"/>
      <c r="H427" s="136"/>
      <c r="I427" s="92"/>
      <c r="J427" s="92"/>
      <c r="K427" s="92"/>
      <c r="L427" s="92"/>
      <c r="M427" s="137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ht="15.75" customHeight="1" x14ac:dyDescent="0.2">
      <c r="A428" s="92"/>
      <c r="B428" s="92"/>
      <c r="C428" s="92"/>
      <c r="D428" s="92"/>
      <c r="E428" s="92"/>
      <c r="F428" s="92"/>
      <c r="G428" s="92"/>
      <c r="H428" s="136"/>
      <c r="I428" s="92"/>
      <c r="J428" s="92"/>
      <c r="K428" s="92"/>
      <c r="L428" s="92"/>
      <c r="M428" s="137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ht="15.75" customHeight="1" x14ac:dyDescent="0.2">
      <c r="A429" s="92"/>
      <c r="B429" s="92"/>
      <c r="C429" s="92"/>
      <c r="D429" s="92"/>
      <c r="E429" s="92"/>
      <c r="F429" s="92"/>
      <c r="G429" s="92"/>
      <c r="H429" s="136"/>
      <c r="I429" s="92"/>
      <c r="J429" s="92"/>
      <c r="K429" s="92"/>
      <c r="L429" s="92"/>
      <c r="M429" s="137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ht="15.75" customHeight="1" x14ac:dyDescent="0.2">
      <c r="A430" s="92"/>
      <c r="B430" s="92"/>
      <c r="C430" s="92"/>
      <c r="D430" s="92"/>
      <c r="E430" s="92"/>
      <c r="F430" s="92"/>
      <c r="G430" s="92"/>
      <c r="H430" s="136"/>
      <c r="I430" s="92"/>
      <c r="J430" s="92"/>
      <c r="K430" s="92"/>
      <c r="L430" s="92"/>
      <c r="M430" s="137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ht="15.75" customHeight="1" x14ac:dyDescent="0.2">
      <c r="A431" s="92"/>
      <c r="B431" s="92"/>
      <c r="C431" s="92"/>
      <c r="D431" s="92"/>
      <c r="E431" s="92"/>
      <c r="F431" s="92"/>
      <c r="G431" s="92"/>
      <c r="H431" s="136"/>
      <c r="I431" s="92"/>
      <c r="J431" s="92"/>
      <c r="K431" s="92"/>
      <c r="L431" s="92"/>
      <c r="M431" s="137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ht="15.75" customHeight="1" x14ac:dyDescent="0.2">
      <c r="A432" s="92"/>
      <c r="B432" s="92"/>
      <c r="C432" s="92"/>
      <c r="D432" s="92"/>
      <c r="E432" s="92"/>
      <c r="F432" s="92"/>
      <c r="G432" s="92"/>
      <c r="H432" s="136"/>
      <c r="I432" s="92"/>
      <c r="J432" s="92"/>
      <c r="K432" s="92"/>
      <c r="L432" s="92"/>
      <c r="M432" s="137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ht="15.75" customHeight="1" x14ac:dyDescent="0.2">
      <c r="A433" s="92"/>
      <c r="B433" s="92"/>
      <c r="C433" s="92"/>
      <c r="D433" s="92"/>
      <c r="E433" s="92"/>
      <c r="F433" s="92"/>
      <c r="G433" s="92"/>
      <c r="H433" s="136"/>
      <c r="I433" s="92"/>
      <c r="J433" s="92"/>
      <c r="K433" s="92"/>
      <c r="L433" s="92"/>
      <c r="M433" s="137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ht="15.75" customHeight="1" x14ac:dyDescent="0.2">
      <c r="A434" s="92"/>
      <c r="B434" s="92"/>
      <c r="C434" s="92"/>
      <c r="D434" s="92"/>
      <c r="E434" s="92"/>
      <c r="F434" s="92"/>
      <c r="G434" s="92"/>
      <c r="H434" s="136"/>
      <c r="I434" s="92"/>
      <c r="J434" s="92"/>
      <c r="K434" s="92"/>
      <c r="L434" s="92"/>
      <c r="M434" s="137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ht="15.75" customHeight="1" x14ac:dyDescent="0.2">
      <c r="A435" s="92"/>
      <c r="B435" s="92"/>
      <c r="C435" s="92"/>
      <c r="D435" s="92"/>
      <c r="E435" s="92"/>
      <c r="F435" s="92"/>
      <c r="G435" s="92"/>
      <c r="H435" s="136"/>
      <c r="I435" s="92"/>
      <c r="J435" s="92"/>
      <c r="K435" s="92"/>
      <c r="L435" s="92"/>
      <c r="M435" s="137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ht="15.75" customHeight="1" x14ac:dyDescent="0.2">
      <c r="A436" s="92"/>
      <c r="B436" s="92"/>
      <c r="C436" s="92"/>
      <c r="D436" s="92"/>
      <c r="E436" s="92"/>
      <c r="F436" s="92"/>
      <c r="G436" s="92"/>
      <c r="H436" s="136"/>
      <c r="I436" s="92"/>
      <c r="J436" s="92"/>
      <c r="K436" s="92"/>
      <c r="L436" s="92"/>
      <c r="M436" s="137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ht="15.75" customHeight="1" x14ac:dyDescent="0.2">
      <c r="A437" s="92"/>
      <c r="B437" s="92"/>
      <c r="C437" s="92"/>
      <c r="D437" s="92"/>
      <c r="E437" s="92"/>
      <c r="F437" s="92"/>
      <c r="G437" s="92"/>
      <c r="H437" s="136"/>
      <c r="I437" s="92"/>
      <c r="J437" s="92"/>
      <c r="K437" s="92"/>
      <c r="L437" s="92"/>
      <c r="M437" s="137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ht="15.75" customHeight="1" x14ac:dyDescent="0.2">
      <c r="A438" s="92"/>
      <c r="B438" s="92"/>
      <c r="C438" s="92"/>
      <c r="D438" s="92"/>
      <c r="E438" s="92"/>
      <c r="F438" s="92"/>
      <c r="G438" s="92"/>
      <c r="H438" s="136"/>
      <c r="I438" s="92"/>
      <c r="J438" s="92"/>
      <c r="K438" s="92"/>
      <c r="L438" s="92"/>
      <c r="M438" s="137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ht="15.75" customHeight="1" x14ac:dyDescent="0.2">
      <c r="A439" s="92"/>
      <c r="B439" s="92"/>
      <c r="C439" s="92"/>
      <c r="D439" s="92"/>
      <c r="E439" s="92"/>
      <c r="F439" s="92"/>
      <c r="G439" s="92"/>
      <c r="H439" s="136"/>
      <c r="I439" s="92"/>
      <c r="J439" s="92"/>
      <c r="K439" s="92"/>
      <c r="L439" s="92"/>
      <c r="M439" s="137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ht="15.75" customHeight="1" x14ac:dyDescent="0.2">
      <c r="A440" s="92"/>
      <c r="B440" s="92"/>
      <c r="C440" s="92"/>
      <c r="D440" s="92"/>
      <c r="E440" s="92"/>
      <c r="F440" s="92"/>
      <c r="G440" s="92"/>
      <c r="H440" s="136"/>
      <c r="I440" s="92"/>
      <c r="J440" s="92"/>
      <c r="K440" s="92"/>
      <c r="L440" s="92"/>
      <c r="M440" s="137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ht="15.75" customHeight="1" x14ac:dyDescent="0.2">
      <c r="A441" s="92"/>
      <c r="B441" s="92"/>
      <c r="C441" s="92"/>
      <c r="D441" s="92"/>
      <c r="E441" s="92"/>
      <c r="F441" s="92"/>
      <c r="G441" s="92"/>
      <c r="H441" s="136"/>
      <c r="I441" s="92"/>
      <c r="J441" s="92"/>
      <c r="K441" s="92"/>
      <c r="L441" s="92"/>
      <c r="M441" s="137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ht="15.75" customHeight="1" x14ac:dyDescent="0.2">
      <c r="A442" s="92"/>
      <c r="B442" s="92"/>
      <c r="C442" s="92"/>
      <c r="D442" s="92"/>
      <c r="E442" s="92"/>
      <c r="F442" s="92"/>
      <c r="G442" s="92"/>
      <c r="H442" s="136"/>
      <c r="I442" s="92"/>
      <c r="J442" s="92"/>
      <c r="K442" s="92"/>
      <c r="L442" s="92"/>
      <c r="M442" s="137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ht="15.75" customHeight="1" x14ac:dyDescent="0.2">
      <c r="A443" s="92"/>
      <c r="B443" s="92"/>
      <c r="C443" s="92"/>
      <c r="D443" s="92"/>
      <c r="E443" s="92"/>
      <c r="F443" s="92"/>
      <c r="G443" s="92"/>
      <c r="H443" s="136"/>
      <c r="I443" s="92"/>
      <c r="J443" s="92"/>
      <c r="K443" s="92"/>
      <c r="L443" s="92"/>
      <c r="M443" s="137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ht="15.75" customHeight="1" x14ac:dyDescent="0.2">
      <c r="A444" s="92"/>
      <c r="B444" s="92"/>
      <c r="C444" s="92"/>
      <c r="D444" s="92"/>
      <c r="E444" s="92"/>
      <c r="F444" s="92"/>
      <c r="G444" s="92"/>
      <c r="H444" s="136"/>
      <c r="I444" s="92"/>
      <c r="J444" s="92"/>
      <c r="K444" s="92"/>
      <c r="L444" s="92"/>
      <c r="M444" s="137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ht="15.75" customHeight="1" x14ac:dyDescent="0.2">
      <c r="A445" s="92"/>
      <c r="B445" s="92"/>
      <c r="C445" s="92"/>
      <c r="D445" s="92"/>
      <c r="E445" s="92"/>
      <c r="F445" s="92"/>
      <c r="G445" s="92"/>
      <c r="H445" s="136"/>
      <c r="I445" s="92"/>
      <c r="J445" s="92"/>
      <c r="K445" s="92"/>
      <c r="L445" s="92"/>
      <c r="M445" s="137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ht="15.75" customHeight="1" x14ac:dyDescent="0.2">
      <c r="A446" s="92"/>
      <c r="B446" s="92"/>
      <c r="C446" s="92"/>
      <c r="D446" s="92"/>
      <c r="E446" s="92"/>
      <c r="F446" s="92"/>
      <c r="G446" s="92"/>
      <c r="H446" s="136"/>
      <c r="I446" s="92"/>
      <c r="J446" s="92"/>
      <c r="K446" s="92"/>
      <c r="L446" s="92"/>
      <c r="M446" s="137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ht="15.75" customHeight="1" x14ac:dyDescent="0.2">
      <c r="A447" s="92"/>
      <c r="B447" s="92"/>
      <c r="C447" s="92"/>
      <c r="D447" s="92"/>
      <c r="E447" s="92"/>
      <c r="F447" s="92"/>
      <c r="G447" s="92"/>
      <c r="H447" s="136"/>
      <c r="I447" s="92"/>
      <c r="J447" s="92"/>
      <c r="K447" s="92"/>
      <c r="L447" s="92"/>
      <c r="M447" s="137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ht="15.75" customHeight="1" x14ac:dyDescent="0.2">
      <c r="A448" s="92"/>
      <c r="B448" s="92"/>
      <c r="C448" s="92"/>
      <c r="D448" s="92"/>
      <c r="E448" s="92"/>
      <c r="F448" s="92"/>
      <c r="G448" s="92"/>
      <c r="H448" s="136"/>
      <c r="I448" s="92"/>
      <c r="J448" s="92"/>
      <c r="K448" s="92"/>
      <c r="L448" s="92"/>
      <c r="M448" s="137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ht="15.75" customHeight="1" x14ac:dyDescent="0.2">
      <c r="A449" s="92"/>
      <c r="B449" s="92"/>
      <c r="C449" s="92"/>
      <c r="D449" s="92"/>
      <c r="E449" s="92"/>
      <c r="F449" s="92"/>
      <c r="G449" s="92"/>
      <c r="H449" s="136"/>
      <c r="I449" s="92"/>
      <c r="J449" s="92"/>
      <c r="K449" s="92"/>
      <c r="L449" s="92"/>
      <c r="M449" s="137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ht="15.75" customHeight="1" x14ac:dyDescent="0.2">
      <c r="A450" s="92"/>
      <c r="B450" s="92"/>
      <c r="C450" s="92"/>
      <c r="D450" s="92"/>
      <c r="E450" s="92"/>
      <c r="F450" s="92"/>
      <c r="G450" s="92"/>
      <c r="H450" s="136"/>
      <c r="I450" s="92"/>
      <c r="J450" s="92"/>
      <c r="K450" s="92"/>
      <c r="L450" s="92"/>
      <c r="M450" s="137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ht="15.75" customHeight="1" x14ac:dyDescent="0.2">
      <c r="A451" s="92"/>
      <c r="B451" s="92"/>
      <c r="C451" s="92"/>
      <c r="D451" s="92"/>
      <c r="E451" s="92"/>
      <c r="F451" s="92"/>
      <c r="G451" s="92"/>
      <c r="H451" s="136"/>
      <c r="I451" s="92"/>
      <c r="J451" s="92"/>
      <c r="K451" s="92"/>
      <c r="L451" s="92"/>
      <c r="M451" s="137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ht="15.75" customHeight="1" x14ac:dyDescent="0.2">
      <c r="A452" s="92"/>
      <c r="B452" s="92"/>
      <c r="C452" s="92"/>
      <c r="D452" s="92"/>
      <c r="E452" s="92"/>
      <c r="F452" s="92"/>
      <c r="G452" s="92"/>
      <c r="H452" s="136"/>
      <c r="I452" s="92"/>
      <c r="J452" s="92"/>
      <c r="K452" s="92"/>
      <c r="L452" s="92"/>
      <c r="M452" s="137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ht="15.75" customHeight="1" x14ac:dyDescent="0.2">
      <c r="A453" s="92"/>
      <c r="B453" s="92"/>
      <c r="C453" s="92"/>
      <c r="D453" s="92"/>
      <c r="E453" s="92"/>
      <c r="F453" s="92"/>
      <c r="G453" s="92"/>
      <c r="H453" s="136"/>
      <c r="I453" s="92"/>
      <c r="J453" s="92"/>
      <c r="K453" s="92"/>
      <c r="L453" s="92"/>
      <c r="M453" s="137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ht="15.75" customHeight="1" x14ac:dyDescent="0.2">
      <c r="A454" s="92"/>
      <c r="B454" s="92"/>
      <c r="C454" s="92"/>
      <c r="D454" s="92"/>
      <c r="E454" s="92"/>
      <c r="F454" s="92"/>
      <c r="G454" s="92"/>
      <c r="H454" s="136"/>
      <c r="I454" s="92"/>
      <c r="J454" s="92"/>
      <c r="K454" s="92"/>
      <c r="L454" s="92"/>
      <c r="M454" s="137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ht="15.75" customHeight="1" x14ac:dyDescent="0.2">
      <c r="A455" s="92"/>
      <c r="B455" s="92"/>
      <c r="C455" s="92"/>
      <c r="D455" s="92"/>
      <c r="E455" s="92"/>
      <c r="F455" s="92"/>
      <c r="G455" s="92"/>
      <c r="H455" s="136"/>
      <c r="I455" s="92"/>
      <c r="J455" s="92"/>
      <c r="K455" s="92"/>
      <c r="L455" s="92"/>
      <c r="M455" s="137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ht="15.75" customHeight="1" x14ac:dyDescent="0.2">
      <c r="A456" s="92"/>
      <c r="B456" s="92"/>
      <c r="C456" s="92"/>
      <c r="D456" s="92"/>
      <c r="E456" s="92"/>
      <c r="F456" s="92"/>
      <c r="G456" s="92"/>
      <c r="H456" s="136"/>
      <c r="I456" s="92"/>
      <c r="J456" s="92"/>
      <c r="K456" s="92"/>
      <c r="L456" s="92"/>
      <c r="M456" s="137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ht="15.75" customHeight="1" x14ac:dyDescent="0.2">
      <c r="A457" s="92"/>
      <c r="B457" s="92"/>
      <c r="C457" s="92"/>
      <c r="D457" s="92"/>
      <c r="E457" s="92"/>
      <c r="F457" s="92"/>
      <c r="G457" s="92"/>
      <c r="H457" s="136"/>
      <c r="I457" s="92"/>
      <c r="J457" s="92"/>
      <c r="K457" s="92"/>
      <c r="L457" s="92"/>
      <c r="M457" s="137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ht="15.75" customHeight="1" x14ac:dyDescent="0.2">
      <c r="A458" s="92"/>
      <c r="B458" s="92"/>
      <c r="C458" s="92"/>
      <c r="D458" s="92"/>
      <c r="E458" s="92"/>
      <c r="F458" s="92"/>
      <c r="G458" s="92"/>
      <c r="H458" s="136"/>
      <c r="I458" s="92"/>
      <c r="J458" s="92"/>
      <c r="K458" s="92"/>
      <c r="L458" s="92"/>
      <c r="M458" s="137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ht="15.75" customHeight="1" x14ac:dyDescent="0.2">
      <c r="A459" s="92"/>
      <c r="B459" s="92"/>
      <c r="C459" s="92"/>
      <c r="D459" s="92"/>
      <c r="E459" s="92"/>
      <c r="F459" s="92"/>
      <c r="G459" s="92"/>
      <c r="H459" s="136"/>
      <c r="I459" s="92"/>
      <c r="J459" s="92"/>
      <c r="K459" s="92"/>
      <c r="L459" s="92"/>
      <c r="M459" s="137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ht="15.75" customHeight="1" x14ac:dyDescent="0.2">
      <c r="A460" s="92"/>
      <c r="B460" s="92"/>
      <c r="C460" s="92"/>
      <c r="D460" s="92"/>
      <c r="E460" s="92"/>
      <c r="F460" s="92"/>
      <c r="G460" s="92"/>
      <c r="H460" s="136"/>
      <c r="I460" s="92"/>
      <c r="J460" s="92"/>
      <c r="K460" s="92"/>
      <c r="L460" s="92"/>
      <c r="M460" s="137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ht="15.75" customHeight="1" x14ac:dyDescent="0.2">
      <c r="A461" s="92"/>
      <c r="B461" s="92"/>
      <c r="C461" s="92"/>
      <c r="D461" s="92"/>
      <c r="E461" s="92"/>
      <c r="F461" s="92"/>
      <c r="G461" s="92"/>
      <c r="H461" s="136"/>
      <c r="I461" s="92"/>
      <c r="J461" s="92"/>
      <c r="K461" s="92"/>
      <c r="L461" s="92"/>
      <c r="M461" s="137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ht="15.75" customHeight="1" x14ac:dyDescent="0.2">
      <c r="A462" s="92"/>
      <c r="B462" s="92"/>
      <c r="C462" s="92"/>
      <c r="D462" s="92"/>
      <c r="E462" s="92"/>
      <c r="F462" s="92"/>
      <c r="G462" s="92"/>
      <c r="H462" s="136"/>
      <c r="I462" s="92"/>
      <c r="J462" s="92"/>
      <c r="K462" s="92"/>
      <c r="L462" s="92"/>
      <c r="M462" s="137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ht="15.75" customHeight="1" x14ac:dyDescent="0.2">
      <c r="A463" s="92"/>
      <c r="B463" s="92"/>
      <c r="C463" s="92"/>
      <c r="D463" s="92"/>
      <c r="E463" s="92"/>
      <c r="F463" s="92"/>
      <c r="G463" s="92"/>
      <c r="H463" s="136"/>
      <c r="I463" s="92"/>
      <c r="J463" s="92"/>
      <c r="K463" s="92"/>
      <c r="L463" s="92"/>
      <c r="M463" s="137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ht="15.75" customHeight="1" x14ac:dyDescent="0.2">
      <c r="A464" s="92"/>
      <c r="B464" s="92"/>
      <c r="C464" s="92"/>
      <c r="D464" s="92"/>
      <c r="E464" s="92"/>
      <c r="F464" s="92"/>
      <c r="G464" s="92"/>
      <c r="H464" s="136"/>
      <c r="I464" s="92"/>
      <c r="J464" s="92"/>
      <c r="K464" s="92"/>
      <c r="L464" s="92"/>
      <c r="M464" s="137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ht="15.75" customHeight="1" x14ac:dyDescent="0.2">
      <c r="A465" s="92"/>
      <c r="B465" s="92"/>
      <c r="C465" s="92"/>
      <c r="D465" s="92"/>
      <c r="E465" s="92"/>
      <c r="F465" s="92"/>
      <c r="G465" s="92"/>
      <c r="H465" s="136"/>
      <c r="I465" s="92"/>
      <c r="J465" s="92"/>
      <c r="K465" s="92"/>
      <c r="L465" s="92"/>
      <c r="M465" s="137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ht="15.75" customHeight="1" x14ac:dyDescent="0.2">
      <c r="A466" s="92"/>
      <c r="B466" s="92"/>
      <c r="C466" s="92"/>
      <c r="D466" s="92"/>
      <c r="E466" s="92"/>
      <c r="F466" s="92"/>
      <c r="G466" s="92"/>
      <c r="H466" s="136"/>
      <c r="I466" s="92"/>
      <c r="J466" s="92"/>
      <c r="K466" s="92"/>
      <c r="L466" s="92"/>
      <c r="M466" s="137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ht="15.75" customHeight="1" x14ac:dyDescent="0.2">
      <c r="A467" s="92"/>
      <c r="B467" s="92"/>
      <c r="C467" s="92"/>
      <c r="D467" s="92"/>
      <c r="E467" s="92"/>
      <c r="F467" s="92"/>
      <c r="G467" s="92"/>
      <c r="H467" s="136"/>
      <c r="I467" s="92"/>
      <c r="J467" s="92"/>
      <c r="K467" s="92"/>
      <c r="L467" s="92"/>
      <c r="M467" s="137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ht="15.75" customHeight="1" x14ac:dyDescent="0.2">
      <c r="A468" s="92"/>
      <c r="B468" s="92"/>
      <c r="C468" s="92"/>
      <c r="D468" s="92"/>
      <c r="E468" s="92"/>
      <c r="F468" s="92"/>
      <c r="G468" s="92"/>
      <c r="H468" s="136"/>
      <c r="I468" s="92"/>
      <c r="J468" s="92"/>
      <c r="K468" s="92"/>
      <c r="L468" s="92"/>
      <c r="M468" s="137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ht="15.75" customHeight="1" x14ac:dyDescent="0.2">
      <c r="A469" s="92"/>
      <c r="B469" s="92"/>
      <c r="C469" s="92"/>
      <c r="D469" s="92"/>
      <c r="E469" s="92"/>
      <c r="F469" s="92"/>
      <c r="G469" s="92"/>
      <c r="H469" s="136"/>
      <c r="I469" s="92"/>
      <c r="J469" s="92"/>
      <c r="K469" s="92"/>
      <c r="L469" s="92"/>
      <c r="M469" s="137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ht="15.75" customHeight="1" x14ac:dyDescent="0.2">
      <c r="A470" s="92"/>
      <c r="B470" s="92"/>
      <c r="C470" s="92"/>
      <c r="D470" s="92"/>
      <c r="E470" s="92"/>
      <c r="F470" s="92"/>
      <c r="G470" s="92"/>
      <c r="H470" s="136"/>
      <c r="I470" s="92"/>
      <c r="J470" s="92"/>
      <c r="K470" s="92"/>
      <c r="L470" s="92"/>
      <c r="M470" s="137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ht="15.75" customHeight="1" x14ac:dyDescent="0.2">
      <c r="A471" s="92"/>
      <c r="B471" s="92"/>
      <c r="C471" s="92"/>
      <c r="D471" s="92"/>
      <c r="E471" s="92"/>
      <c r="F471" s="92"/>
      <c r="G471" s="92"/>
      <c r="H471" s="136"/>
      <c r="I471" s="92"/>
      <c r="J471" s="92"/>
      <c r="K471" s="92"/>
      <c r="L471" s="92"/>
      <c r="M471" s="137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ht="15.75" customHeight="1" x14ac:dyDescent="0.2">
      <c r="A472" s="92"/>
      <c r="B472" s="92"/>
      <c r="C472" s="92"/>
      <c r="D472" s="92"/>
      <c r="E472" s="92"/>
      <c r="F472" s="92"/>
      <c r="G472" s="92"/>
      <c r="H472" s="136"/>
      <c r="I472" s="92"/>
      <c r="J472" s="92"/>
      <c r="K472" s="92"/>
      <c r="L472" s="92"/>
      <c r="M472" s="137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ht="15.75" customHeight="1" x14ac:dyDescent="0.2">
      <c r="A473" s="92"/>
      <c r="B473" s="92"/>
      <c r="C473" s="92"/>
      <c r="D473" s="92"/>
      <c r="E473" s="92"/>
      <c r="F473" s="92"/>
      <c r="G473" s="92"/>
      <c r="H473" s="136"/>
      <c r="I473" s="92"/>
      <c r="J473" s="92"/>
      <c r="K473" s="92"/>
      <c r="L473" s="92"/>
      <c r="M473" s="137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ht="15.75" customHeight="1" x14ac:dyDescent="0.2">
      <c r="A474" s="92"/>
      <c r="B474" s="92"/>
      <c r="C474" s="92"/>
      <c r="D474" s="92"/>
      <c r="E474" s="92"/>
      <c r="F474" s="92"/>
      <c r="G474" s="92"/>
      <c r="H474" s="136"/>
      <c r="I474" s="92"/>
      <c r="J474" s="92"/>
      <c r="K474" s="92"/>
      <c r="L474" s="92"/>
      <c r="M474" s="137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ht="15.75" customHeight="1" x14ac:dyDescent="0.2">
      <c r="A475" s="92"/>
      <c r="B475" s="92"/>
      <c r="C475" s="92"/>
      <c r="D475" s="92"/>
      <c r="E475" s="92"/>
      <c r="F475" s="92"/>
      <c r="G475" s="92"/>
      <c r="H475" s="136"/>
      <c r="I475" s="92"/>
      <c r="J475" s="92"/>
      <c r="K475" s="92"/>
      <c r="L475" s="92"/>
      <c r="M475" s="137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ht="15.75" customHeight="1" x14ac:dyDescent="0.2">
      <c r="A476" s="92"/>
      <c r="B476" s="92"/>
      <c r="C476" s="92"/>
      <c r="D476" s="92"/>
      <c r="E476" s="92"/>
      <c r="F476" s="92"/>
      <c r="G476" s="92"/>
      <c r="H476" s="136"/>
      <c r="I476" s="92"/>
      <c r="J476" s="92"/>
      <c r="K476" s="92"/>
      <c r="L476" s="92"/>
      <c r="M476" s="137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ht="15.75" customHeight="1" x14ac:dyDescent="0.2">
      <c r="A477" s="92"/>
      <c r="B477" s="92"/>
      <c r="C477" s="92"/>
      <c r="D477" s="92"/>
      <c r="E477" s="92"/>
      <c r="F477" s="92"/>
      <c r="G477" s="92"/>
      <c r="H477" s="136"/>
      <c r="I477" s="92"/>
      <c r="J477" s="92"/>
      <c r="K477" s="92"/>
      <c r="L477" s="92"/>
      <c r="M477" s="137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ht="15.75" customHeight="1" x14ac:dyDescent="0.2">
      <c r="A478" s="92"/>
      <c r="B478" s="92"/>
      <c r="C478" s="92"/>
      <c r="D478" s="92"/>
      <c r="E478" s="92"/>
      <c r="F478" s="92"/>
      <c r="G478" s="92"/>
      <c r="H478" s="136"/>
      <c r="I478" s="92"/>
      <c r="J478" s="92"/>
      <c r="K478" s="92"/>
      <c r="L478" s="92"/>
      <c r="M478" s="137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ht="15.75" customHeight="1" x14ac:dyDescent="0.2">
      <c r="A479" s="92"/>
      <c r="B479" s="92"/>
      <c r="C479" s="92"/>
      <c r="D479" s="92"/>
      <c r="E479" s="92"/>
      <c r="F479" s="92"/>
      <c r="G479" s="92"/>
      <c r="H479" s="136"/>
      <c r="I479" s="92"/>
      <c r="J479" s="92"/>
      <c r="K479" s="92"/>
      <c r="L479" s="92"/>
      <c r="M479" s="137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ht="15.75" customHeight="1" x14ac:dyDescent="0.2">
      <c r="A480" s="92"/>
      <c r="B480" s="92"/>
      <c r="C480" s="92"/>
      <c r="D480" s="92"/>
      <c r="E480" s="92"/>
      <c r="F480" s="92"/>
      <c r="G480" s="92"/>
      <c r="H480" s="136"/>
      <c r="I480" s="92"/>
      <c r="J480" s="92"/>
      <c r="K480" s="92"/>
      <c r="L480" s="92"/>
      <c r="M480" s="137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ht="15.75" customHeight="1" x14ac:dyDescent="0.2">
      <c r="A481" s="92"/>
      <c r="B481" s="92"/>
      <c r="C481" s="92"/>
      <c r="D481" s="92"/>
      <c r="E481" s="92"/>
      <c r="F481" s="92"/>
      <c r="G481" s="92"/>
      <c r="H481" s="136"/>
      <c r="I481" s="92"/>
      <c r="J481" s="92"/>
      <c r="K481" s="92"/>
      <c r="L481" s="92"/>
      <c r="M481" s="137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ht="15.75" customHeight="1" x14ac:dyDescent="0.2">
      <c r="A482" s="92"/>
      <c r="B482" s="92"/>
      <c r="C482" s="92"/>
      <c r="D482" s="92"/>
      <c r="E482" s="92"/>
      <c r="F482" s="92"/>
      <c r="G482" s="92"/>
      <c r="H482" s="136"/>
      <c r="I482" s="92"/>
      <c r="J482" s="92"/>
      <c r="K482" s="92"/>
      <c r="L482" s="92"/>
      <c r="M482" s="137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ht="15.75" customHeight="1" x14ac:dyDescent="0.2">
      <c r="A483" s="92"/>
      <c r="B483" s="92"/>
      <c r="C483" s="92"/>
      <c r="D483" s="92"/>
      <c r="E483" s="92"/>
      <c r="F483" s="92"/>
      <c r="G483" s="92"/>
      <c r="H483" s="136"/>
      <c r="I483" s="92"/>
      <c r="J483" s="92"/>
      <c r="K483" s="92"/>
      <c r="L483" s="92"/>
      <c r="M483" s="137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ht="15.75" customHeight="1" x14ac:dyDescent="0.2">
      <c r="A484" s="92"/>
      <c r="B484" s="92"/>
      <c r="C484" s="92"/>
      <c r="D484" s="92"/>
      <c r="E484" s="92"/>
      <c r="F484" s="92"/>
      <c r="G484" s="92"/>
      <c r="H484" s="136"/>
      <c r="I484" s="92"/>
      <c r="J484" s="92"/>
      <c r="K484" s="92"/>
      <c r="L484" s="92"/>
      <c r="M484" s="137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ht="15.75" customHeight="1" x14ac:dyDescent="0.2">
      <c r="A485" s="92"/>
      <c r="B485" s="92"/>
      <c r="C485" s="92"/>
      <c r="D485" s="92"/>
      <c r="E485" s="92"/>
      <c r="F485" s="92"/>
      <c r="G485" s="92"/>
      <c r="H485" s="136"/>
      <c r="I485" s="92"/>
      <c r="J485" s="92"/>
      <c r="K485" s="92"/>
      <c r="L485" s="92"/>
      <c r="M485" s="137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ht="15.75" customHeight="1" x14ac:dyDescent="0.2">
      <c r="A486" s="92"/>
      <c r="B486" s="92"/>
      <c r="C486" s="92"/>
      <c r="D486" s="92"/>
      <c r="E486" s="92"/>
      <c r="F486" s="92"/>
      <c r="G486" s="92"/>
      <c r="H486" s="136"/>
      <c r="I486" s="92"/>
      <c r="J486" s="92"/>
      <c r="K486" s="92"/>
      <c r="L486" s="92"/>
      <c r="M486" s="137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ht="15.75" customHeight="1" x14ac:dyDescent="0.2">
      <c r="A487" s="92"/>
      <c r="B487" s="92"/>
      <c r="C487" s="92"/>
      <c r="D487" s="92"/>
      <c r="E487" s="92"/>
      <c r="F487" s="92"/>
      <c r="G487" s="92"/>
      <c r="H487" s="136"/>
      <c r="I487" s="92"/>
      <c r="J487" s="92"/>
      <c r="K487" s="92"/>
      <c r="L487" s="92"/>
      <c r="M487" s="137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ht="15.75" customHeight="1" x14ac:dyDescent="0.2">
      <c r="A488" s="92"/>
      <c r="B488" s="92"/>
      <c r="C488" s="92"/>
      <c r="D488" s="92"/>
      <c r="E488" s="92"/>
      <c r="F488" s="92"/>
      <c r="G488" s="92"/>
      <c r="H488" s="136"/>
      <c r="I488" s="92"/>
      <c r="J488" s="92"/>
      <c r="K488" s="92"/>
      <c r="L488" s="92"/>
      <c r="M488" s="137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ht="15.75" customHeight="1" x14ac:dyDescent="0.2">
      <c r="A489" s="92"/>
      <c r="B489" s="92"/>
      <c r="C489" s="92"/>
      <c r="D489" s="92"/>
      <c r="E489" s="92"/>
      <c r="F489" s="92"/>
      <c r="G489" s="92"/>
      <c r="H489" s="136"/>
      <c r="I489" s="92"/>
      <c r="J489" s="92"/>
      <c r="K489" s="92"/>
      <c r="L489" s="92"/>
      <c r="M489" s="137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ht="15.75" customHeight="1" x14ac:dyDescent="0.2">
      <c r="A490" s="92"/>
      <c r="B490" s="92"/>
      <c r="C490" s="92"/>
      <c r="D490" s="92"/>
      <c r="E490" s="92"/>
      <c r="F490" s="92"/>
      <c r="G490" s="92"/>
      <c r="H490" s="136"/>
      <c r="I490" s="92"/>
      <c r="J490" s="92"/>
      <c r="K490" s="92"/>
      <c r="L490" s="92"/>
      <c r="M490" s="137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ht="15.75" customHeight="1" x14ac:dyDescent="0.2">
      <c r="A491" s="92"/>
      <c r="B491" s="92"/>
      <c r="C491" s="92"/>
      <c r="D491" s="92"/>
      <c r="E491" s="92"/>
      <c r="F491" s="92"/>
      <c r="G491" s="92"/>
      <c r="H491" s="136"/>
      <c r="I491" s="92"/>
      <c r="J491" s="92"/>
      <c r="K491" s="92"/>
      <c r="L491" s="92"/>
      <c r="M491" s="137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ht="15.75" customHeight="1" x14ac:dyDescent="0.2">
      <c r="A492" s="92"/>
      <c r="B492" s="92"/>
      <c r="C492" s="92"/>
      <c r="D492" s="92"/>
      <c r="E492" s="92"/>
      <c r="F492" s="92"/>
      <c r="G492" s="92"/>
      <c r="H492" s="136"/>
      <c r="I492" s="92"/>
      <c r="J492" s="92"/>
      <c r="K492" s="92"/>
      <c r="L492" s="92"/>
      <c r="M492" s="137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ht="15.75" customHeight="1" x14ac:dyDescent="0.2">
      <c r="A493" s="92"/>
      <c r="B493" s="92"/>
      <c r="C493" s="92"/>
      <c r="D493" s="92"/>
      <c r="E493" s="92"/>
      <c r="F493" s="92"/>
      <c r="G493" s="92"/>
      <c r="H493" s="136"/>
      <c r="I493" s="92"/>
      <c r="J493" s="92"/>
      <c r="K493" s="92"/>
      <c r="L493" s="92"/>
      <c r="M493" s="137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ht="15.75" customHeight="1" x14ac:dyDescent="0.2">
      <c r="A494" s="92"/>
      <c r="B494" s="92"/>
      <c r="C494" s="92"/>
      <c r="D494" s="92"/>
      <c r="E494" s="92"/>
      <c r="F494" s="92"/>
      <c r="G494" s="92"/>
      <c r="H494" s="136"/>
      <c r="I494" s="92"/>
      <c r="J494" s="92"/>
      <c r="K494" s="92"/>
      <c r="L494" s="92"/>
      <c r="M494" s="137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ht="15.75" customHeight="1" x14ac:dyDescent="0.2">
      <c r="A495" s="92"/>
      <c r="B495" s="92"/>
      <c r="C495" s="92"/>
      <c r="D495" s="92"/>
      <c r="E495" s="92"/>
      <c r="F495" s="92"/>
      <c r="G495" s="92"/>
      <c r="H495" s="136"/>
      <c r="I495" s="92"/>
      <c r="J495" s="92"/>
      <c r="K495" s="92"/>
      <c r="L495" s="92"/>
      <c r="M495" s="137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ht="15.75" customHeight="1" x14ac:dyDescent="0.2">
      <c r="A496" s="92"/>
      <c r="B496" s="92"/>
      <c r="C496" s="92"/>
      <c r="D496" s="92"/>
      <c r="E496" s="92"/>
      <c r="F496" s="92"/>
      <c r="G496" s="92"/>
      <c r="H496" s="136"/>
      <c r="I496" s="92"/>
      <c r="J496" s="92"/>
      <c r="K496" s="92"/>
      <c r="L496" s="92"/>
      <c r="M496" s="137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ht="15.75" customHeight="1" x14ac:dyDescent="0.2">
      <c r="A497" s="92"/>
      <c r="B497" s="92"/>
      <c r="C497" s="92"/>
      <c r="D497" s="92"/>
      <c r="E497" s="92"/>
      <c r="F497" s="92"/>
      <c r="G497" s="92"/>
      <c r="H497" s="136"/>
      <c r="I497" s="92"/>
      <c r="J497" s="92"/>
      <c r="K497" s="92"/>
      <c r="L497" s="92"/>
      <c r="M497" s="137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ht="15.75" customHeight="1" x14ac:dyDescent="0.2">
      <c r="A498" s="92"/>
      <c r="B498" s="92"/>
      <c r="C498" s="92"/>
      <c r="D498" s="92"/>
      <c r="E498" s="92"/>
      <c r="F498" s="92"/>
      <c r="G498" s="92"/>
      <c r="H498" s="136"/>
      <c r="I498" s="92"/>
      <c r="J498" s="92"/>
      <c r="K498" s="92"/>
      <c r="L498" s="92"/>
      <c r="M498" s="137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ht="15.75" customHeight="1" x14ac:dyDescent="0.2">
      <c r="A499" s="92"/>
      <c r="B499" s="92"/>
      <c r="C499" s="92"/>
      <c r="D499" s="92"/>
      <c r="E499" s="92"/>
      <c r="F499" s="92"/>
      <c r="G499" s="92"/>
      <c r="H499" s="136"/>
      <c r="I499" s="92"/>
      <c r="J499" s="92"/>
      <c r="K499" s="92"/>
      <c r="L499" s="92"/>
      <c r="M499" s="137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ht="15.75" customHeight="1" x14ac:dyDescent="0.2">
      <c r="A500" s="92"/>
      <c r="B500" s="92"/>
      <c r="C500" s="92"/>
      <c r="D500" s="92"/>
      <c r="E500" s="92"/>
      <c r="F500" s="92"/>
      <c r="G500" s="92"/>
      <c r="H500" s="136"/>
      <c r="I500" s="92"/>
      <c r="J500" s="92"/>
      <c r="K500" s="92"/>
      <c r="L500" s="92"/>
      <c r="M500" s="137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ht="15.75" customHeight="1" x14ac:dyDescent="0.2">
      <c r="A501" s="92"/>
      <c r="B501" s="92"/>
      <c r="C501" s="92"/>
      <c r="D501" s="92"/>
      <c r="E501" s="92"/>
      <c r="F501" s="92"/>
      <c r="G501" s="92"/>
      <c r="H501" s="136"/>
      <c r="I501" s="92"/>
      <c r="J501" s="92"/>
      <c r="K501" s="92"/>
      <c r="L501" s="92"/>
      <c r="M501" s="137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ht="15.75" customHeight="1" x14ac:dyDescent="0.2">
      <c r="A502" s="92"/>
      <c r="B502" s="92"/>
      <c r="C502" s="92"/>
      <c r="D502" s="92"/>
      <c r="E502" s="92"/>
      <c r="F502" s="92"/>
      <c r="G502" s="92"/>
      <c r="H502" s="136"/>
      <c r="I502" s="92"/>
      <c r="J502" s="92"/>
      <c r="K502" s="92"/>
      <c r="L502" s="92"/>
      <c r="M502" s="137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ht="15.75" customHeight="1" x14ac:dyDescent="0.2">
      <c r="A503" s="92"/>
      <c r="B503" s="92"/>
      <c r="C503" s="92"/>
      <c r="D503" s="92"/>
      <c r="E503" s="92"/>
      <c r="F503" s="92"/>
      <c r="G503" s="92"/>
      <c r="H503" s="136"/>
      <c r="I503" s="92"/>
      <c r="J503" s="92"/>
      <c r="K503" s="92"/>
      <c r="L503" s="92"/>
      <c r="M503" s="137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ht="15.75" customHeight="1" x14ac:dyDescent="0.2">
      <c r="A504" s="92"/>
      <c r="B504" s="92"/>
      <c r="C504" s="92"/>
      <c r="D504" s="92"/>
      <c r="E504" s="92"/>
      <c r="F504" s="92"/>
      <c r="G504" s="92"/>
      <c r="H504" s="136"/>
      <c r="I504" s="92"/>
      <c r="J504" s="92"/>
      <c r="K504" s="92"/>
      <c r="L504" s="92"/>
      <c r="M504" s="137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ht="15.75" customHeight="1" x14ac:dyDescent="0.2">
      <c r="A505" s="92"/>
      <c r="B505" s="92"/>
      <c r="C505" s="92"/>
      <c r="D505" s="92"/>
      <c r="E505" s="92"/>
      <c r="F505" s="92"/>
      <c r="G505" s="92"/>
      <c r="H505" s="136"/>
      <c r="I505" s="92"/>
      <c r="J505" s="92"/>
      <c r="K505" s="92"/>
      <c r="L505" s="92"/>
      <c r="M505" s="137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ht="15.75" customHeight="1" x14ac:dyDescent="0.2">
      <c r="A506" s="92"/>
      <c r="B506" s="92"/>
      <c r="C506" s="92"/>
      <c r="D506" s="92"/>
      <c r="E506" s="92"/>
      <c r="F506" s="92"/>
      <c r="G506" s="92"/>
      <c r="H506" s="136"/>
      <c r="I506" s="92"/>
      <c r="J506" s="92"/>
      <c r="K506" s="92"/>
      <c r="L506" s="92"/>
      <c r="M506" s="137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ht="15.75" customHeight="1" x14ac:dyDescent="0.2">
      <c r="A507" s="92"/>
      <c r="B507" s="92"/>
      <c r="C507" s="92"/>
      <c r="D507" s="92"/>
      <c r="E507" s="92"/>
      <c r="F507" s="92"/>
      <c r="G507" s="92"/>
      <c r="H507" s="136"/>
      <c r="I507" s="92"/>
      <c r="J507" s="92"/>
      <c r="K507" s="92"/>
      <c r="L507" s="92"/>
      <c r="M507" s="137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ht="15.75" customHeight="1" x14ac:dyDescent="0.2">
      <c r="A508" s="92"/>
      <c r="B508" s="92"/>
      <c r="C508" s="92"/>
      <c r="D508" s="92"/>
      <c r="E508" s="92"/>
      <c r="F508" s="92"/>
      <c r="G508" s="92"/>
      <c r="H508" s="136"/>
      <c r="I508" s="92"/>
      <c r="J508" s="92"/>
      <c r="K508" s="92"/>
      <c r="L508" s="92"/>
      <c r="M508" s="137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ht="15.75" customHeight="1" x14ac:dyDescent="0.2">
      <c r="A509" s="92"/>
      <c r="B509" s="92"/>
      <c r="C509" s="92"/>
      <c r="D509" s="92"/>
      <c r="E509" s="92"/>
      <c r="F509" s="92"/>
      <c r="G509" s="92"/>
      <c r="H509" s="136"/>
      <c r="I509" s="92"/>
      <c r="J509" s="92"/>
      <c r="K509" s="92"/>
      <c r="L509" s="92"/>
      <c r="M509" s="137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ht="15.75" customHeight="1" x14ac:dyDescent="0.2">
      <c r="A510" s="92"/>
      <c r="B510" s="92"/>
      <c r="C510" s="92"/>
      <c r="D510" s="92"/>
      <c r="E510" s="92"/>
      <c r="F510" s="92"/>
      <c r="G510" s="92"/>
      <c r="H510" s="136"/>
      <c r="I510" s="92"/>
      <c r="J510" s="92"/>
      <c r="K510" s="92"/>
      <c r="L510" s="92"/>
      <c r="M510" s="137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ht="15.75" customHeight="1" x14ac:dyDescent="0.2">
      <c r="A511" s="92"/>
      <c r="B511" s="92"/>
      <c r="C511" s="92"/>
      <c r="D511" s="92"/>
      <c r="E511" s="92"/>
      <c r="F511" s="92"/>
      <c r="G511" s="92"/>
      <c r="H511" s="136"/>
      <c r="I511" s="92"/>
      <c r="J511" s="92"/>
      <c r="K511" s="92"/>
      <c r="L511" s="92"/>
      <c r="M511" s="137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ht="15.75" customHeight="1" x14ac:dyDescent="0.2">
      <c r="A512" s="92"/>
      <c r="B512" s="92"/>
      <c r="C512" s="92"/>
      <c r="D512" s="92"/>
      <c r="E512" s="92"/>
      <c r="F512" s="92"/>
      <c r="G512" s="92"/>
      <c r="H512" s="136"/>
      <c r="I512" s="92"/>
      <c r="J512" s="92"/>
      <c r="K512" s="92"/>
      <c r="L512" s="92"/>
      <c r="M512" s="137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ht="15.75" customHeight="1" x14ac:dyDescent="0.2">
      <c r="A513" s="92"/>
      <c r="B513" s="92"/>
      <c r="C513" s="92"/>
      <c r="D513" s="92"/>
      <c r="E513" s="92"/>
      <c r="F513" s="92"/>
      <c r="G513" s="92"/>
      <c r="H513" s="136"/>
      <c r="I513" s="92"/>
      <c r="J513" s="92"/>
      <c r="K513" s="92"/>
      <c r="L513" s="92"/>
      <c r="M513" s="137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ht="15.75" customHeight="1" x14ac:dyDescent="0.2">
      <c r="A514" s="92"/>
      <c r="B514" s="92"/>
      <c r="C514" s="92"/>
      <c r="D514" s="92"/>
      <c r="E514" s="92"/>
      <c r="F514" s="92"/>
      <c r="G514" s="92"/>
      <c r="H514" s="136"/>
      <c r="I514" s="92"/>
      <c r="J514" s="92"/>
      <c r="K514" s="92"/>
      <c r="L514" s="92"/>
      <c r="M514" s="137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ht="15.75" customHeight="1" x14ac:dyDescent="0.2">
      <c r="A515" s="92"/>
      <c r="B515" s="92"/>
      <c r="C515" s="92"/>
      <c r="D515" s="92"/>
      <c r="E515" s="92"/>
      <c r="F515" s="92"/>
      <c r="G515" s="92"/>
      <c r="H515" s="136"/>
      <c r="I515" s="92"/>
      <c r="J515" s="92"/>
      <c r="K515" s="92"/>
      <c r="L515" s="92"/>
      <c r="M515" s="137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ht="15.75" customHeight="1" x14ac:dyDescent="0.2">
      <c r="A516" s="92"/>
      <c r="B516" s="92"/>
      <c r="C516" s="92"/>
      <c r="D516" s="92"/>
      <c r="E516" s="92"/>
      <c r="F516" s="92"/>
      <c r="G516" s="92"/>
      <c r="H516" s="136"/>
      <c r="I516" s="92"/>
      <c r="J516" s="92"/>
      <c r="K516" s="92"/>
      <c r="L516" s="92"/>
      <c r="M516" s="137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ht="15.75" customHeight="1" x14ac:dyDescent="0.2">
      <c r="A517" s="92"/>
      <c r="B517" s="92"/>
      <c r="C517" s="92"/>
      <c r="D517" s="92"/>
      <c r="E517" s="92"/>
      <c r="F517" s="92"/>
      <c r="G517" s="92"/>
      <c r="H517" s="136"/>
      <c r="I517" s="92"/>
      <c r="J517" s="92"/>
      <c r="K517" s="92"/>
      <c r="L517" s="92"/>
      <c r="M517" s="137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ht="15.75" customHeight="1" x14ac:dyDescent="0.2">
      <c r="A518" s="92"/>
      <c r="B518" s="92"/>
      <c r="C518" s="92"/>
      <c r="D518" s="92"/>
      <c r="E518" s="92"/>
      <c r="F518" s="92"/>
      <c r="G518" s="92"/>
      <c r="H518" s="136"/>
      <c r="I518" s="92"/>
      <c r="J518" s="92"/>
      <c r="K518" s="92"/>
      <c r="L518" s="92"/>
      <c r="M518" s="137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ht="15.75" customHeight="1" x14ac:dyDescent="0.2">
      <c r="A519" s="92"/>
      <c r="B519" s="92"/>
      <c r="C519" s="92"/>
      <c r="D519" s="92"/>
      <c r="E519" s="92"/>
      <c r="F519" s="92"/>
      <c r="G519" s="92"/>
      <c r="H519" s="136"/>
      <c r="I519" s="92"/>
      <c r="J519" s="92"/>
      <c r="K519" s="92"/>
      <c r="L519" s="92"/>
      <c r="M519" s="137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ht="15.75" customHeight="1" x14ac:dyDescent="0.2">
      <c r="A520" s="92"/>
      <c r="B520" s="92"/>
      <c r="C520" s="92"/>
      <c r="D520" s="92"/>
      <c r="E520" s="92"/>
      <c r="F520" s="92"/>
      <c r="G520" s="92"/>
      <c r="H520" s="136"/>
      <c r="I520" s="92"/>
      <c r="J520" s="92"/>
      <c r="K520" s="92"/>
      <c r="L520" s="92"/>
      <c r="M520" s="137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ht="15.75" customHeight="1" x14ac:dyDescent="0.2">
      <c r="A521" s="92"/>
      <c r="B521" s="92"/>
      <c r="C521" s="92"/>
      <c r="D521" s="92"/>
      <c r="E521" s="92"/>
      <c r="F521" s="92"/>
      <c r="G521" s="92"/>
      <c r="H521" s="136"/>
      <c r="I521" s="92"/>
      <c r="J521" s="92"/>
      <c r="K521" s="92"/>
      <c r="L521" s="92"/>
      <c r="M521" s="137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ht="15.75" customHeight="1" x14ac:dyDescent="0.2">
      <c r="A522" s="92"/>
      <c r="B522" s="92"/>
      <c r="C522" s="92"/>
      <c r="D522" s="92"/>
      <c r="E522" s="92"/>
      <c r="F522" s="92"/>
      <c r="G522" s="92"/>
      <c r="H522" s="136"/>
      <c r="I522" s="92"/>
      <c r="J522" s="92"/>
      <c r="K522" s="92"/>
      <c r="L522" s="92"/>
      <c r="M522" s="137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ht="15.75" customHeight="1" x14ac:dyDescent="0.2">
      <c r="A523" s="92"/>
      <c r="B523" s="92"/>
      <c r="C523" s="92"/>
      <c r="D523" s="92"/>
      <c r="E523" s="92"/>
      <c r="F523" s="92"/>
      <c r="G523" s="92"/>
      <c r="H523" s="136"/>
      <c r="I523" s="92"/>
      <c r="J523" s="92"/>
      <c r="K523" s="92"/>
      <c r="L523" s="92"/>
      <c r="M523" s="137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ht="15.75" customHeight="1" x14ac:dyDescent="0.2">
      <c r="A524" s="92"/>
      <c r="B524" s="92"/>
      <c r="C524" s="92"/>
      <c r="D524" s="92"/>
      <c r="E524" s="92"/>
      <c r="F524" s="92"/>
      <c r="G524" s="92"/>
      <c r="H524" s="136"/>
      <c r="I524" s="92"/>
      <c r="J524" s="92"/>
      <c r="K524" s="92"/>
      <c r="L524" s="92"/>
      <c r="M524" s="137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ht="15.75" customHeight="1" x14ac:dyDescent="0.2">
      <c r="A525" s="92"/>
      <c r="B525" s="92"/>
      <c r="C525" s="92"/>
      <c r="D525" s="92"/>
      <c r="E525" s="92"/>
      <c r="F525" s="92"/>
      <c r="G525" s="92"/>
      <c r="H525" s="136"/>
      <c r="I525" s="92"/>
      <c r="J525" s="92"/>
      <c r="K525" s="92"/>
      <c r="L525" s="92"/>
      <c r="M525" s="137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ht="15.75" customHeight="1" x14ac:dyDescent="0.2">
      <c r="A526" s="92"/>
      <c r="B526" s="92"/>
      <c r="C526" s="92"/>
      <c r="D526" s="92"/>
      <c r="E526" s="92"/>
      <c r="F526" s="92"/>
      <c r="G526" s="92"/>
      <c r="H526" s="136"/>
      <c r="I526" s="92"/>
      <c r="J526" s="92"/>
      <c r="K526" s="92"/>
      <c r="L526" s="92"/>
      <c r="M526" s="137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ht="15.75" customHeight="1" x14ac:dyDescent="0.2">
      <c r="A527" s="92"/>
      <c r="B527" s="92"/>
      <c r="C527" s="92"/>
      <c r="D527" s="92"/>
      <c r="E527" s="92"/>
      <c r="F527" s="92"/>
      <c r="G527" s="92"/>
      <c r="H527" s="136"/>
      <c r="I527" s="92"/>
      <c r="J527" s="92"/>
      <c r="K527" s="92"/>
      <c r="L527" s="92"/>
      <c r="M527" s="137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ht="15.75" customHeight="1" x14ac:dyDescent="0.2">
      <c r="A528" s="92"/>
      <c r="B528" s="92"/>
      <c r="C528" s="92"/>
      <c r="D528" s="92"/>
      <c r="E528" s="92"/>
      <c r="F528" s="92"/>
      <c r="G528" s="92"/>
      <c r="H528" s="136"/>
      <c r="I528" s="92"/>
      <c r="J528" s="92"/>
      <c r="K528" s="92"/>
      <c r="L528" s="92"/>
      <c r="M528" s="137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ht="15.75" customHeight="1" x14ac:dyDescent="0.2">
      <c r="A529" s="92"/>
      <c r="B529" s="92"/>
      <c r="C529" s="92"/>
      <c r="D529" s="92"/>
      <c r="E529" s="92"/>
      <c r="F529" s="92"/>
      <c r="G529" s="92"/>
      <c r="H529" s="136"/>
      <c r="I529" s="92"/>
      <c r="J529" s="92"/>
      <c r="K529" s="92"/>
      <c r="L529" s="92"/>
      <c r="M529" s="137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ht="15.75" customHeight="1" x14ac:dyDescent="0.2">
      <c r="A530" s="92"/>
      <c r="B530" s="92"/>
      <c r="C530" s="92"/>
      <c r="D530" s="92"/>
      <c r="E530" s="92"/>
      <c r="F530" s="92"/>
      <c r="G530" s="92"/>
      <c r="H530" s="136"/>
      <c r="I530" s="92"/>
      <c r="J530" s="92"/>
      <c r="K530" s="92"/>
      <c r="L530" s="92"/>
      <c r="M530" s="137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ht="15.75" customHeight="1" x14ac:dyDescent="0.2">
      <c r="A531" s="92"/>
      <c r="B531" s="92"/>
      <c r="C531" s="92"/>
      <c r="D531" s="92"/>
      <c r="E531" s="92"/>
      <c r="F531" s="92"/>
      <c r="G531" s="92"/>
      <c r="H531" s="136"/>
      <c r="I531" s="92"/>
      <c r="J531" s="92"/>
      <c r="K531" s="92"/>
      <c r="L531" s="92"/>
      <c r="M531" s="137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ht="15.75" customHeight="1" x14ac:dyDescent="0.2">
      <c r="A532" s="92"/>
      <c r="B532" s="92"/>
      <c r="C532" s="92"/>
      <c r="D532" s="92"/>
      <c r="E532" s="92"/>
      <c r="F532" s="92"/>
      <c r="G532" s="92"/>
      <c r="H532" s="136"/>
      <c r="I532" s="92"/>
      <c r="J532" s="92"/>
      <c r="K532" s="92"/>
      <c r="L532" s="92"/>
      <c r="M532" s="137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ht="15.75" customHeight="1" x14ac:dyDescent="0.2">
      <c r="A533" s="92"/>
      <c r="B533" s="92"/>
      <c r="C533" s="92"/>
      <c r="D533" s="92"/>
      <c r="E533" s="92"/>
      <c r="F533" s="92"/>
      <c r="G533" s="92"/>
      <c r="H533" s="136"/>
      <c r="I533" s="92"/>
      <c r="J533" s="92"/>
      <c r="K533" s="92"/>
      <c r="L533" s="92"/>
      <c r="M533" s="137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ht="15.75" customHeight="1" x14ac:dyDescent="0.2">
      <c r="A534" s="92"/>
      <c r="B534" s="92"/>
      <c r="C534" s="92"/>
      <c r="D534" s="92"/>
      <c r="E534" s="92"/>
      <c r="F534" s="92"/>
      <c r="G534" s="92"/>
      <c r="H534" s="136"/>
      <c r="I534" s="92"/>
      <c r="J534" s="92"/>
      <c r="K534" s="92"/>
      <c r="L534" s="92"/>
      <c r="M534" s="137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ht="15.75" customHeight="1" x14ac:dyDescent="0.2">
      <c r="A535" s="92"/>
      <c r="B535" s="92"/>
      <c r="C535" s="92"/>
      <c r="D535" s="92"/>
      <c r="E535" s="92"/>
      <c r="F535" s="92"/>
      <c r="G535" s="92"/>
      <c r="H535" s="136"/>
      <c r="I535" s="92"/>
      <c r="J535" s="92"/>
      <c r="K535" s="92"/>
      <c r="L535" s="92"/>
      <c r="M535" s="137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ht="15.75" customHeight="1" x14ac:dyDescent="0.2">
      <c r="A536" s="92"/>
      <c r="B536" s="92"/>
      <c r="C536" s="92"/>
      <c r="D536" s="92"/>
      <c r="E536" s="92"/>
      <c r="F536" s="92"/>
      <c r="G536" s="92"/>
      <c r="H536" s="136"/>
      <c r="I536" s="92"/>
      <c r="J536" s="92"/>
      <c r="K536" s="92"/>
      <c r="L536" s="92"/>
      <c r="M536" s="137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ht="15.75" customHeight="1" x14ac:dyDescent="0.2">
      <c r="A537" s="92"/>
      <c r="B537" s="92"/>
      <c r="C537" s="92"/>
      <c r="D537" s="92"/>
      <c r="E537" s="92"/>
      <c r="F537" s="92"/>
      <c r="G537" s="92"/>
      <c r="H537" s="136"/>
      <c r="I537" s="92"/>
      <c r="J537" s="92"/>
      <c r="K537" s="92"/>
      <c r="L537" s="92"/>
      <c r="M537" s="137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ht="15.75" customHeight="1" x14ac:dyDescent="0.2">
      <c r="A538" s="92"/>
      <c r="B538" s="92"/>
      <c r="C538" s="92"/>
      <c r="D538" s="92"/>
      <c r="E538" s="92"/>
      <c r="F538" s="92"/>
      <c r="G538" s="92"/>
      <c r="H538" s="136"/>
      <c r="I538" s="92"/>
      <c r="J538" s="92"/>
      <c r="K538" s="92"/>
      <c r="L538" s="92"/>
      <c r="M538" s="137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ht="15.75" customHeight="1" x14ac:dyDescent="0.2">
      <c r="A539" s="92"/>
      <c r="B539" s="92"/>
      <c r="C539" s="92"/>
      <c r="D539" s="92"/>
      <c r="E539" s="92"/>
      <c r="F539" s="92"/>
      <c r="G539" s="92"/>
      <c r="H539" s="136"/>
      <c r="I539" s="92"/>
      <c r="J539" s="92"/>
      <c r="K539" s="92"/>
      <c r="L539" s="92"/>
      <c r="M539" s="137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ht="15.75" customHeight="1" x14ac:dyDescent="0.2">
      <c r="A540" s="92"/>
      <c r="B540" s="92"/>
      <c r="C540" s="92"/>
      <c r="D540" s="92"/>
      <c r="E540" s="92"/>
      <c r="F540" s="92"/>
      <c r="G540" s="92"/>
      <c r="H540" s="136"/>
      <c r="I540" s="92"/>
      <c r="J540" s="92"/>
      <c r="K540" s="92"/>
      <c r="L540" s="92"/>
      <c r="M540" s="137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ht="15.75" customHeight="1" x14ac:dyDescent="0.2">
      <c r="A541" s="92"/>
      <c r="B541" s="92"/>
      <c r="C541" s="92"/>
      <c r="D541" s="92"/>
      <c r="E541" s="92"/>
      <c r="F541" s="92"/>
      <c r="G541" s="92"/>
      <c r="H541" s="136"/>
      <c r="I541" s="92"/>
      <c r="J541" s="92"/>
      <c r="K541" s="92"/>
      <c r="L541" s="92"/>
      <c r="M541" s="137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ht="15.75" customHeight="1" x14ac:dyDescent="0.2">
      <c r="A542" s="92"/>
      <c r="B542" s="92"/>
      <c r="C542" s="92"/>
      <c r="D542" s="92"/>
      <c r="E542" s="92"/>
      <c r="F542" s="92"/>
      <c r="G542" s="92"/>
      <c r="H542" s="136"/>
      <c r="I542" s="92"/>
      <c r="J542" s="92"/>
      <c r="K542" s="92"/>
      <c r="L542" s="92"/>
      <c r="M542" s="137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ht="15.75" customHeight="1" x14ac:dyDescent="0.2">
      <c r="A543" s="92"/>
      <c r="B543" s="92"/>
      <c r="C543" s="92"/>
      <c r="D543" s="92"/>
      <c r="E543" s="92"/>
      <c r="F543" s="92"/>
      <c r="G543" s="92"/>
      <c r="H543" s="136"/>
      <c r="I543" s="92"/>
      <c r="J543" s="92"/>
      <c r="K543" s="92"/>
      <c r="L543" s="92"/>
      <c r="M543" s="137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ht="15.75" customHeight="1" x14ac:dyDescent="0.2">
      <c r="A544" s="92"/>
      <c r="B544" s="92"/>
      <c r="C544" s="92"/>
      <c r="D544" s="92"/>
      <c r="E544" s="92"/>
      <c r="F544" s="92"/>
      <c r="G544" s="92"/>
      <c r="H544" s="136"/>
      <c r="I544" s="92"/>
      <c r="J544" s="92"/>
      <c r="K544" s="92"/>
      <c r="L544" s="92"/>
      <c r="M544" s="137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ht="15.75" customHeight="1" x14ac:dyDescent="0.2">
      <c r="A545" s="92"/>
      <c r="B545" s="92"/>
      <c r="C545" s="92"/>
      <c r="D545" s="92"/>
      <c r="E545" s="92"/>
      <c r="F545" s="92"/>
      <c r="G545" s="92"/>
      <c r="H545" s="136"/>
      <c r="I545" s="92"/>
      <c r="J545" s="92"/>
      <c r="K545" s="92"/>
      <c r="L545" s="92"/>
      <c r="M545" s="137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ht="15.75" customHeight="1" x14ac:dyDescent="0.2">
      <c r="A546" s="92"/>
      <c r="B546" s="92"/>
      <c r="C546" s="92"/>
      <c r="D546" s="92"/>
      <c r="E546" s="92"/>
      <c r="F546" s="92"/>
      <c r="G546" s="92"/>
      <c r="H546" s="136"/>
      <c r="I546" s="92"/>
      <c r="J546" s="92"/>
      <c r="K546" s="92"/>
      <c r="L546" s="92"/>
      <c r="M546" s="137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ht="15.75" customHeight="1" x14ac:dyDescent="0.2">
      <c r="A547" s="92"/>
      <c r="B547" s="92"/>
      <c r="C547" s="92"/>
      <c r="D547" s="92"/>
      <c r="E547" s="92"/>
      <c r="F547" s="92"/>
      <c r="G547" s="92"/>
      <c r="H547" s="136"/>
      <c r="I547" s="92"/>
      <c r="J547" s="92"/>
      <c r="K547" s="92"/>
      <c r="L547" s="92"/>
      <c r="M547" s="137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ht="15.75" customHeight="1" x14ac:dyDescent="0.2">
      <c r="A548" s="92"/>
      <c r="B548" s="92"/>
      <c r="C548" s="92"/>
      <c r="D548" s="92"/>
      <c r="E548" s="92"/>
      <c r="F548" s="92"/>
      <c r="G548" s="92"/>
      <c r="H548" s="136"/>
      <c r="I548" s="92"/>
      <c r="J548" s="92"/>
      <c r="K548" s="92"/>
      <c r="L548" s="92"/>
      <c r="M548" s="137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ht="15.75" customHeight="1" x14ac:dyDescent="0.2">
      <c r="A549" s="92"/>
      <c r="B549" s="92"/>
      <c r="C549" s="92"/>
      <c r="D549" s="92"/>
      <c r="E549" s="92"/>
      <c r="F549" s="92"/>
      <c r="G549" s="92"/>
      <c r="H549" s="136"/>
      <c r="I549" s="92"/>
      <c r="J549" s="92"/>
      <c r="K549" s="92"/>
      <c r="L549" s="92"/>
      <c r="M549" s="137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ht="15.75" customHeight="1" x14ac:dyDescent="0.2">
      <c r="A550" s="92"/>
      <c r="B550" s="92"/>
      <c r="C550" s="92"/>
      <c r="D550" s="92"/>
      <c r="E550" s="92"/>
      <c r="F550" s="92"/>
      <c r="G550" s="92"/>
      <c r="H550" s="136"/>
      <c r="I550" s="92"/>
      <c r="J550" s="92"/>
      <c r="K550" s="92"/>
      <c r="L550" s="92"/>
      <c r="M550" s="137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ht="15.75" customHeight="1" x14ac:dyDescent="0.2">
      <c r="A551" s="92"/>
      <c r="B551" s="92"/>
      <c r="C551" s="92"/>
      <c r="D551" s="92"/>
      <c r="E551" s="92"/>
      <c r="F551" s="92"/>
      <c r="G551" s="92"/>
      <c r="H551" s="136"/>
      <c r="I551" s="92"/>
      <c r="J551" s="92"/>
      <c r="K551" s="92"/>
      <c r="L551" s="92"/>
      <c r="M551" s="137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ht="15.75" customHeight="1" x14ac:dyDescent="0.2">
      <c r="A552" s="92"/>
      <c r="B552" s="92"/>
      <c r="C552" s="92"/>
      <c r="D552" s="92"/>
      <c r="E552" s="92"/>
      <c r="F552" s="92"/>
      <c r="G552" s="92"/>
      <c r="H552" s="136"/>
      <c r="I552" s="92"/>
      <c r="J552" s="92"/>
      <c r="K552" s="92"/>
      <c r="L552" s="92"/>
      <c r="M552" s="137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ht="15.75" customHeight="1" x14ac:dyDescent="0.2">
      <c r="A553" s="92"/>
      <c r="B553" s="92"/>
      <c r="C553" s="92"/>
      <c r="D553" s="92"/>
      <c r="E553" s="92"/>
      <c r="F553" s="92"/>
      <c r="G553" s="92"/>
      <c r="H553" s="136"/>
      <c r="I553" s="92"/>
      <c r="J553" s="92"/>
      <c r="K553" s="92"/>
      <c r="L553" s="92"/>
      <c r="M553" s="137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ht="15.75" customHeight="1" x14ac:dyDescent="0.2">
      <c r="A554" s="92"/>
      <c r="B554" s="92"/>
      <c r="C554" s="92"/>
      <c r="D554" s="92"/>
      <c r="E554" s="92"/>
      <c r="F554" s="92"/>
      <c r="G554" s="92"/>
      <c r="H554" s="136"/>
      <c r="I554" s="92"/>
      <c r="J554" s="92"/>
      <c r="K554" s="92"/>
      <c r="L554" s="92"/>
      <c r="M554" s="137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ht="15.75" customHeight="1" x14ac:dyDescent="0.2">
      <c r="A555" s="92"/>
      <c r="B555" s="92"/>
      <c r="C555" s="92"/>
      <c r="D555" s="92"/>
      <c r="E555" s="92"/>
      <c r="F555" s="92"/>
      <c r="G555" s="92"/>
      <c r="H555" s="136"/>
      <c r="I555" s="92"/>
      <c r="J555" s="92"/>
      <c r="K555" s="92"/>
      <c r="L555" s="92"/>
      <c r="M555" s="137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ht="15.75" customHeight="1" x14ac:dyDescent="0.2">
      <c r="A556" s="92"/>
      <c r="B556" s="92"/>
      <c r="C556" s="92"/>
      <c r="D556" s="92"/>
      <c r="E556" s="92"/>
      <c r="F556" s="92"/>
      <c r="G556" s="92"/>
      <c r="H556" s="136"/>
      <c r="I556" s="92"/>
      <c r="J556" s="92"/>
      <c r="K556" s="92"/>
      <c r="L556" s="92"/>
      <c r="M556" s="137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ht="15.75" customHeight="1" x14ac:dyDescent="0.2">
      <c r="A557" s="92"/>
      <c r="B557" s="92"/>
      <c r="C557" s="92"/>
      <c r="D557" s="92"/>
      <c r="E557" s="92"/>
      <c r="F557" s="92"/>
      <c r="G557" s="92"/>
      <c r="H557" s="136"/>
      <c r="I557" s="92"/>
      <c r="J557" s="92"/>
      <c r="K557" s="92"/>
      <c r="L557" s="92"/>
      <c r="M557" s="137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ht="15.75" customHeight="1" x14ac:dyDescent="0.2">
      <c r="A558" s="92"/>
      <c r="B558" s="92"/>
      <c r="C558" s="92"/>
      <c r="D558" s="92"/>
      <c r="E558" s="92"/>
      <c r="F558" s="92"/>
      <c r="G558" s="92"/>
      <c r="H558" s="136"/>
      <c r="I558" s="92"/>
      <c r="J558" s="92"/>
      <c r="K558" s="92"/>
      <c r="L558" s="92"/>
      <c r="M558" s="137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ht="15.75" customHeight="1" x14ac:dyDescent="0.2">
      <c r="A559" s="92"/>
      <c r="B559" s="92"/>
      <c r="C559" s="92"/>
      <c r="D559" s="92"/>
      <c r="E559" s="92"/>
      <c r="F559" s="92"/>
      <c r="G559" s="92"/>
      <c r="H559" s="136"/>
      <c r="I559" s="92"/>
      <c r="J559" s="92"/>
      <c r="K559" s="92"/>
      <c r="L559" s="92"/>
      <c r="M559" s="137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ht="15.75" customHeight="1" x14ac:dyDescent="0.2">
      <c r="A560" s="92"/>
      <c r="B560" s="92"/>
      <c r="C560" s="92"/>
      <c r="D560" s="92"/>
      <c r="E560" s="92"/>
      <c r="F560" s="92"/>
      <c r="G560" s="92"/>
      <c r="H560" s="136"/>
      <c r="I560" s="92"/>
      <c r="J560" s="92"/>
      <c r="K560" s="92"/>
      <c r="L560" s="92"/>
      <c r="M560" s="137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ht="15.75" customHeight="1" x14ac:dyDescent="0.2">
      <c r="A561" s="92"/>
      <c r="B561" s="92"/>
      <c r="C561" s="92"/>
      <c r="D561" s="92"/>
      <c r="E561" s="92"/>
      <c r="F561" s="92"/>
      <c r="G561" s="92"/>
      <c r="H561" s="136"/>
      <c r="I561" s="92"/>
      <c r="J561" s="92"/>
      <c r="K561" s="92"/>
      <c r="L561" s="92"/>
      <c r="M561" s="137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ht="15.75" customHeight="1" x14ac:dyDescent="0.2">
      <c r="A562" s="92"/>
      <c r="B562" s="92"/>
      <c r="C562" s="92"/>
      <c r="D562" s="92"/>
      <c r="E562" s="92"/>
      <c r="F562" s="92"/>
      <c r="G562" s="92"/>
      <c r="H562" s="136"/>
      <c r="I562" s="92"/>
      <c r="J562" s="92"/>
      <c r="K562" s="92"/>
      <c r="L562" s="92"/>
      <c r="M562" s="137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ht="15.75" customHeight="1" x14ac:dyDescent="0.2">
      <c r="A563" s="92"/>
      <c r="B563" s="92"/>
      <c r="C563" s="92"/>
      <c r="D563" s="92"/>
      <c r="E563" s="92"/>
      <c r="F563" s="92"/>
      <c r="G563" s="92"/>
      <c r="H563" s="136"/>
      <c r="I563" s="92"/>
      <c r="J563" s="92"/>
      <c r="K563" s="92"/>
      <c r="L563" s="92"/>
      <c r="M563" s="137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ht="15.75" customHeight="1" x14ac:dyDescent="0.2">
      <c r="A564" s="92"/>
      <c r="B564" s="92"/>
      <c r="C564" s="92"/>
      <c r="D564" s="92"/>
      <c r="E564" s="92"/>
      <c r="F564" s="92"/>
      <c r="G564" s="92"/>
      <c r="H564" s="136"/>
      <c r="I564" s="92"/>
      <c r="J564" s="92"/>
      <c r="K564" s="92"/>
      <c r="L564" s="92"/>
      <c r="M564" s="137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ht="15.75" customHeight="1" x14ac:dyDescent="0.2">
      <c r="A565" s="92"/>
      <c r="B565" s="92"/>
      <c r="C565" s="92"/>
      <c r="D565" s="92"/>
      <c r="E565" s="92"/>
      <c r="F565" s="92"/>
      <c r="G565" s="92"/>
      <c r="H565" s="136"/>
      <c r="I565" s="92"/>
      <c r="J565" s="92"/>
      <c r="K565" s="92"/>
      <c r="L565" s="92"/>
      <c r="M565" s="137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ht="15.75" customHeight="1" x14ac:dyDescent="0.2">
      <c r="A566" s="92"/>
      <c r="B566" s="92"/>
      <c r="C566" s="92"/>
      <c r="D566" s="92"/>
      <c r="E566" s="92"/>
      <c r="F566" s="92"/>
      <c r="G566" s="92"/>
      <c r="H566" s="136"/>
      <c r="I566" s="92"/>
      <c r="J566" s="92"/>
      <c r="K566" s="92"/>
      <c r="L566" s="92"/>
      <c r="M566" s="137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ht="15.75" customHeight="1" x14ac:dyDescent="0.2">
      <c r="A567" s="92"/>
      <c r="B567" s="92"/>
      <c r="C567" s="92"/>
      <c r="D567" s="92"/>
      <c r="E567" s="92"/>
      <c r="F567" s="92"/>
      <c r="G567" s="92"/>
      <c r="H567" s="136"/>
      <c r="I567" s="92"/>
      <c r="J567" s="92"/>
      <c r="K567" s="92"/>
      <c r="L567" s="92"/>
      <c r="M567" s="137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ht="15.75" customHeight="1" x14ac:dyDescent="0.2">
      <c r="A568" s="92"/>
      <c r="B568" s="92"/>
      <c r="C568" s="92"/>
      <c r="D568" s="92"/>
      <c r="E568" s="92"/>
      <c r="F568" s="92"/>
      <c r="G568" s="92"/>
      <c r="H568" s="136"/>
      <c r="I568" s="92"/>
      <c r="J568" s="92"/>
      <c r="K568" s="92"/>
      <c r="L568" s="92"/>
      <c r="M568" s="137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ht="15.75" customHeight="1" x14ac:dyDescent="0.2">
      <c r="A569" s="92"/>
      <c r="B569" s="92"/>
      <c r="C569" s="92"/>
      <c r="D569" s="92"/>
      <c r="E569" s="92"/>
      <c r="F569" s="92"/>
      <c r="G569" s="92"/>
      <c r="H569" s="136"/>
      <c r="I569" s="92"/>
      <c r="J569" s="92"/>
      <c r="K569" s="92"/>
      <c r="L569" s="92"/>
      <c r="M569" s="137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ht="15.75" customHeight="1" x14ac:dyDescent="0.2">
      <c r="A570" s="92"/>
      <c r="B570" s="92"/>
      <c r="C570" s="92"/>
      <c r="D570" s="92"/>
      <c r="E570" s="92"/>
      <c r="F570" s="92"/>
      <c r="G570" s="92"/>
      <c r="H570" s="136"/>
      <c r="I570" s="92"/>
      <c r="J570" s="92"/>
      <c r="K570" s="92"/>
      <c r="L570" s="92"/>
      <c r="M570" s="137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ht="15.75" customHeight="1" x14ac:dyDescent="0.2">
      <c r="A571" s="92"/>
      <c r="B571" s="92"/>
      <c r="C571" s="92"/>
      <c r="D571" s="92"/>
      <c r="E571" s="92"/>
      <c r="F571" s="92"/>
      <c r="G571" s="92"/>
      <c r="H571" s="136"/>
      <c r="I571" s="92"/>
      <c r="J571" s="92"/>
      <c r="K571" s="92"/>
      <c r="L571" s="92"/>
      <c r="M571" s="137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ht="15.75" customHeight="1" x14ac:dyDescent="0.2">
      <c r="A572" s="92"/>
      <c r="B572" s="92"/>
      <c r="C572" s="92"/>
      <c r="D572" s="92"/>
      <c r="E572" s="92"/>
      <c r="F572" s="92"/>
      <c r="G572" s="92"/>
      <c r="H572" s="136"/>
      <c r="I572" s="92"/>
      <c r="J572" s="92"/>
      <c r="K572" s="92"/>
      <c r="L572" s="92"/>
      <c r="M572" s="137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ht="15.75" customHeight="1" x14ac:dyDescent="0.2">
      <c r="A573" s="92"/>
      <c r="B573" s="92"/>
      <c r="C573" s="92"/>
      <c r="D573" s="92"/>
      <c r="E573" s="92"/>
      <c r="F573" s="92"/>
      <c r="G573" s="92"/>
      <c r="H573" s="136"/>
      <c r="I573" s="92"/>
      <c r="J573" s="92"/>
      <c r="K573" s="92"/>
      <c r="L573" s="92"/>
      <c r="M573" s="137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ht="15.75" customHeight="1" x14ac:dyDescent="0.2">
      <c r="A574" s="92"/>
      <c r="B574" s="92"/>
      <c r="C574" s="92"/>
      <c r="D574" s="92"/>
      <c r="E574" s="92"/>
      <c r="F574" s="92"/>
      <c r="G574" s="92"/>
      <c r="H574" s="136"/>
      <c r="I574" s="92"/>
      <c r="J574" s="92"/>
      <c r="K574" s="92"/>
      <c r="L574" s="92"/>
      <c r="M574" s="137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ht="15.75" customHeight="1" x14ac:dyDescent="0.2">
      <c r="A575" s="92"/>
      <c r="B575" s="92"/>
      <c r="C575" s="92"/>
      <c r="D575" s="92"/>
      <c r="E575" s="92"/>
      <c r="F575" s="92"/>
      <c r="G575" s="92"/>
      <c r="H575" s="136"/>
      <c r="I575" s="92"/>
      <c r="J575" s="92"/>
      <c r="K575" s="92"/>
      <c r="L575" s="92"/>
      <c r="M575" s="137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ht="15.75" customHeight="1" x14ac:dyDescent="0.2">
      <c r="A576" s="92"/>
      <c r="B576" s="92"/>
      <c r="C576" s="92"/>
      <c r="D576" s="92"/>
      <c r="E576" s="92"/>
      <c r="F576" s="92"/>
      <c r="G576" s="92"/>
      <c r="H576" s="136"/>
      <c r="I576" s="92"/>
      <c r="J576" s="92"/>
      <c r="K576" s="92"/>
      <c r="L576" s="92"/>
      <c r="M576" s="137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ht="15.75" customHeight="1" x14ac:dyDescent="0.2">
      <c r="A577" s="92"/>
      <c r="B577" s="92"/>
      <c r="C577" s="92"/>
      <c r="D577" s="92"/>
      <c r="E577" s="92"/>
      <c r="F577" s="92"/>
      <c r="G577" s="92"/>
      <c r="H577" s="136"/>
      <c r="I577" s="92"/>
      <c r="J577" s="92"/>
      <c r="K577" s="92"/>
      <c r="L577" s="92"/>
      <c r="M577" s="137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ht="15.75" customHeight="1" x14ac:dyDescent="0.2">
      <c r="A578" s="92"/>
      <c r="B578" s="92"/>
      <c r="C578" s="92"/>
      <c r="D578" s="92"/>
      <c r="E578" s="92"/>
      <c r="F578" s="92"/>
      <c r="G578" s="92"/>
      <c r="H578" s="136"/>
      <c r="I578" s="92"/>
      <c r="J578" s="92"/>
      <c r="K578" s="92"/>
      <c r="L578" s="92"/>
      <c r="M578" s="137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ht="15.75" customHeight="1" x14ac:dyDescent="0.2">
      <c r="A579" s="92"/>
      <c r="B579" s="92"/>
      <c r="C579" s="92"/>
      <c r="D579" s="92"/>
      <c r="E579" s="92"/>
      <c r="F579" s="92"/>
      <c r="G579" s="92"/>
      <c r="H579" s="136"/>
      <c r="I579" s="92"/>
      <c r="J579" s="92"/>
      <c r="K579" s="92"/>
      <c r="L579" s="92"/>
      <c r="M579" s="137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ht="15.75" customHeight="1" x14ac:dyDescent="0.2">
      <c r="A580" s="92"/>
      <c r="B580" s="92"/>
      <c r="C580" s="92"/>
      <c r="D580" s="92"/>
      <c r="E580" s="92"/>
      <c r="F580" s="92"/>
      <c r="G580" s="92"/>
      <c r="H580" s="136"/>
      <c r="I580" s="92"/>
      <c r="J580" s="92"/>
      <c r="K580" s="92"/>
      <c r="L580" s="92"/>
      <c r="M580" s="137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ht="15.75" customHeight="1" x14ac:dyDescent="0.2">
      <c r="A581" s="92"/>
      <c r="B581" s="92"/>
      <c r="C581" s="92"/>
      <c r="D581" s="92"/>
      <c r="E581" s="92"/>
      <c r="F581" s="92"/>
      <c r="G581" s="92"/>
      <c r="H581" s="136"/>
      <c r="I581" s="92"/>
      <c r="J581" s="92"/>
      <c r="K581" s="92"/>
      <c r="L581" s="92"/>
      <c r="M581" s="137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ht="15.75" customHeight="1" x14ac:dyDescent="0.2">
      <c r="A582" s="92"/>
      <c r="B582" s="92"/>
      <c r="C582" s="92"/>
      <c r="D582" s="92"/>
      <c r="E582" s="92"/>
      <c r="F582" s="92"/>
      <c r="G582" s="92"/>
      <c r="H582" s="136"/>
      <c r="I582" s="92"/>
      <c r="J582" s="92"/>
      <c r="K582" s="92"/>
      <c r="L582" s="92"/>
      <c r="M582" s="137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ht="15.75" customHeight="1" x14ac:dyDescent="0.2">
      <c r="A583" s="92"/>
      <c r="B583" s="92"/>
      <c r="C583" s="92"/>
      <c r="D583" s="92"/>
      <c r="E583" s="92"/>
      <c r="F583" s="92"/>
      <c r="G583" s="92"/>
      <c r="H583" s="136"/>
      <c r="I583" s="92"/>
      <c r="J583" s="92"/>
      <c r="K583" s="92"/>
      <c r="L583" s="92"/>
      <c r="M583" s="137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ht="15.75" customHeight="1" x14ac:dyDescent="0.2">
      <c r="A584" s="92"/>
      <c r="B584" s="92"/>
      <c r="C584" s="92"/>
      <c r="D584" s="92"/>
      <c r="E584" s="92"/>
      <c r="F584" s="92"/>
      <c r="G584" s="92"/>
      <c r="H584" s="136"/>
      <c r="I584" s="92"/>
      <c r="J584" s="92"/>
      <c r="K584" s="92"/>
      <c r="L584" s="92"/>
      <c r="M584" s="137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ht="15.75" customHeight="1" x14ac:dyDescent="0.2">
      <c r="A585" s="92"/>
      <c r="B585" s="92"/>
      <c r="C585" s="92"/>
      <c r="D585" s="92"/>
      <c r="E585" s="92"/>
      <c r="F585" s="92"/>
      <c r="G585" s="92"/>
      <c r="H585" s="136"/>
      <c r="I585" s="92"/>
      <c r="J585" s="92"/>
      <c r="K585" s="92"/>
      <c r="L585" s="92"/>
      <c r="M585" s="137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ht="15.75" customHeight="1" x14ac:dyDescent="0.2">
      <c r="A586" s="92"/>
      <c r="B586" s="92"/>
      <c r="C586" s="92"/>
      <c r="D586" s="92"/>
      <c r="E586" s="92"/>
      <c r="F586" s="92"/>
      <c r="G586" s="92"/>
      <c r="H586" s="136"/>
      <c r="I586" s="92"/>
      <c r="J586" s="92"/>
      <c r="K586" s="92"/>
      <c r="L586" s="92"/>
      <c r="M586" s="137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ht="15.75" customHeight="1" x14ac:dyDescent="0.2">
      <c r="A587" s="92"/>
      <c r="B587" s="92"/>
      <c r="C587" s="92"/>
      <c r="D587" s="92"/>
      <c r="E587" s="92"/>
      <c r="F587" s="92"/>
      <c r="G587" s="92"/>
      <c r="H587" s="136"/>
      <c r="I587" s="92"/>
      <c r="J587" s="92"/>
      <c r="K587" s="92"/>
      <c r="L587" s="92"/>
      <c r="M587" s="137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ht="15.75" customHeight="1" x14ac:dyDescent="0.2">
      <c r="A588" s="92"/>
      <c r="B588" s="92"/>
      <c r="C588" s="92"/>
      <c r="D588" s="92"/>
      <c r="E588" s="92"/>
      <c r="F588" s="92"/>
      <c r="G588" s="92"/>
      <c r="H588" s="136"/>
      <c r="I588" s="92"/>
      <c r="J588" s="92"/>
      <c r="K588" s="92"/>
      <c r="L588" s="92"/>
      <c r="M588" s="137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ht="15.75" customHeight="1" x14ac:dyDescent="0.2">
      <c r="A589" s="92"/>
      <c r="B589" s="92"/>
      <c r="C589" s="92"/>
      <c r="D589" s="92"/>
      <c r="E589" s="92"/>
      <c r="F589" s="92"/>
      <c r="G589" s="92"/>
      <c r="H589" s="136"/>
      <c r="I589" s="92"/>
      <c r="J589" s="92"/>
      <c r="K589" s="92"/>
      <c r="L589" s="92"/>
      <c r="M589" s="137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ht="15.75" customHeight="1" x14ac:dyDescent="0.2">
      <c r="A590" s="92"/>
      <c r="B590" s="92"/>
      <c r="C590" s="92"/>
      <c r="D590" s="92"/>
      <c r="E590" s="92"/>
      <c r="F590" s="92"/>
      <c r="G590" s="92"/>
      <c r="H590" s="136"/>
      <c r="I590" s="92"/>
      <c r="J590" s="92"/>
      <c r="K590" s="92"/>
      <c r="L590" s="92"/>
      <c r="M590" s="137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ht="15.75" customHeight="1" x14ac:dyDescent="0.2">
      <c r="A591" s="92"/>
      <c r="B591" s="92"/>
      <c r="C591" s="92"/>
      <c r="D591" s="92"/>
      <c r="E591" s="92"/>
      <c r="F591" s="92"/>
      <c r="G591" s="92"/>
      <c r="H591" s="136"/>
      <c r="I591" s="92"/>
      <c r="J591" s="92"/>
      <c r="K591" s="92"/>
      <c r="L591" s="92"/>
      <c r="M591" s="137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ht="15.75" customHeight="1" x14ac:dyDescent="0.2">
      <c r="A592" s="92"/>
      <c r="B592" s="92"/>
      <c r="C592" s="92"/>
      <c r="D592" s="92"/>
      <c r="E592" s="92"/>
      <c r="F592" s="92"/>
      <c r="G592" s="92"/>
      <c r="H592" s="136"/>
      <c r="I592" s="92"/>
      <c r="J592" s="92"/>
      <c r="K592" s="92"/>
      <c r="L592" s="92"/>
      <c r="M592" s="137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ht="15.75" customHeight="1" x14ac:dyDescent="0.2">
      <c r="A593" s="92"/>
      <c r="B593" s="92"/>
      <c r="C593" s="92"/>
      <c r="D593" s="92"/>
      <c r="E593" s="92"/>
      <c r="F593" s="92"/>
      <c r="G593" s="92"/>
      <c r="H593" s="136"/>
      <c r="I593" s="92"/>
      <c r="J593" s="92"/>
      <c r="K593" s="92"/>
      <c r="L593" s="92"/>
      <c r="M593" s="137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ht="15.75" customHeight="1" x14ac:dyDescent="0.2">
      <c r="A594" s="92"/>
      <c r="B594" s="92"/>
      <c r="C594" s="92"/>
      <c r="D594" s="92"/>
      <c r="E594" s="92"/>
      <c r="F594" s="92"/>
      <c r="G594" s="92"/>
      <c r="H594" s="136"/>
      <c r="I594" s="92"/>
      <c r="J594" s="92"/>
      <c r="K594" s="92"/>
      <c r="L594" s="92"/>
      <c r="M594" s="137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ht="15.75" customHeight="1" x14ac:dyDescent="0.2">
      <c r="A595" s="92"/>
      <c r="B595" s="92"/>
      <c r="C595" s="92"/>
      <c r="D595" s="92"/>
      <c r="E595" s="92"/>
      <c r="F595" s="92"/>
      <c r="G595" s="92"/>
      <c r="H595" s="136"/>
      <c r="I595" s="92"/>
      <c r="J595" s="92"/>
      <c r="K595" s="92"/>
      <c r="L595" s="92"/>
      <c r="M595" s="137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ht="15.75" customHeight="1" x14ac:dyDescent="0.2">
      <c r="A596" s="92"/>
      <c r="B596" s="92"/>
      <c r="C596" s="92"/>
      <c r="D596" s="92"/>
      <c r="E596" s="92"/>
      <c r="F596" s="92"/>
      <c r="G596" s="92"/>
      <c r="H596" s="136"/>
      <c r="I596" s="92"/>
      <c r="J596" s="92"/>
      <c r="K596" s="92"/>
      <c r="L596" s="92"/>
      <c r="M596" s="137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ht="15.75" customHeight="1" x14ac:dyDescent="0.2">
      <c r="A597" s="92"/>
      <c r="B597" s="92"/>
      <c r="C597" s="92"/>
      <c r="D597" s="92"/>
      <c r="E597" s="92"/>
      <c r="F597" s="92"/>
      <c r="G597" s="92"/>
      <c r="H597" s="136"/>
      <c r="I597" s="92"/>
      <c r="J597" s="92"/>
      <c r="K597" s="92"/>
      <c r="L597" s="92"/>
      <c r="M597" s="137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ht="15.75" customHeight="1" x14ac:dyDescent="0.2">
      <c r="A598" s="92"/>
      <c r="B598" s="92"/>
      <c r="C598" s="92"/>
      <c r="D598" s="92"/>
      <c r="E598" s="92"/>
      <c r="F598" s="92"/>
      <c r="G598" s="92"/>
      <c r="H598" s="136"/>
      <c r="I598" s="92"/>
      <c r="J598" s="92"/>
      <c r="K598" s="92"/>
      <c r="L598" s="92"/>
      <c r="M598" s="137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ht="15.75" customHeight="1" x14ac:dyDescent="0.2">
      <c r="A599" s="92"/>
      <c r="B599" s="92"/>
      <c r="C599" s="92"/>
      <c r="D599" s="92"/>
      <c r="E599" s="92"/>
      <c r="F599" s="92"/>
      <c r="G599" s="92"/>
      <c r="H599" s="136"/>
      <c r="I599" s="92"/>
      <c r="J599" s="92"/>
      <c r="K599" s="92"/>
      <c r="L599" s="92"/>
      <c r="M599" s="137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ht="15.75" customHeight="1" x14ac:dyDescent="0.2">
      <c r="A600" s="92"/>
      <c r="B600" s="92"/>
      <c r="C600" s="92"/>
      <c r="D600" s="92"/>
      <c r="E600" s="92"/>
      <c r="F600" s="92"/>
      <c r="G600" s="92"/>
      <c r="H600" s="136"/>
      <c r="I600" s="92"/>
      <c r="J600" s="92"/>
      <c r="K600" s="92"/>
      <c r="L600" s="92"/>
      <c r="M600" s="137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  <row r="601" spans="1:26" ht="15.75" customHeight="1" x14ac:dyDescent="0.2">
      <c r="A601" s="92"/>
      <c r="B601" s="92"/>
      <c r="C601" s="92"/>
      <c r="D601" s="92"/>
      <c r="E601" s="92"/>
      <c r="F601" s="92"/>
      <c r="G601" s="92"/>
      <c r="H601" s="136"/>
      <c r="I601" s="92"/>
      <c r="J601" s="92"/>
      <c r="K601" s="92"/>
      <c r="L601" s="92"/>
      <c r="M601" s="137"/>
      <c r="N601" s="92"/>
      <c r="O601" s="92"/>
      <c r="P601" s="92"/>
      <c r="Q601" s="92"/>
      <c r="R601" s="92"/>
      <c r="S601" s="92"/>
      <c r="T601" s="92"/>
      <c r="U601" s="92"/>
      <c r="V601" s="92"/>
      <c r="W601" s="92"/>
      <c r="X601" s="92"/>
      <c r="Y601" s="92"/>
      <c r="Z601" s="92"/>
    </row>
    <row r="602" spans="1:26" ht="15.75" customHeight="1" x14ac:dyDescent="0.2">
      <c r="A602" s="92"/>
      <c r="B602" s="92"/>
      <c r="C602" s="92"/>
      <c r="D602" s="92"/>
      <c r="E602" s="92"/>
      <c r="F602" s="92"/>
      <c r="G602" s="92"/>
      <c r="H602" s="136"/>
      <c r="I602" s="92"/>
      <c r="J602" s="92"/>
      <c r="K602" s="92"/>
      <c r="L602" s="92"/>
      <c r="M602" s="137"/>
      <c r="N602" s="92"/>
      <c r="O602" s="92"/>
      <c r="P602" s="92"/>
      <c r="Q602" s="92"/>
      <c r="R602" s="92"/>
      <c r="S602" s="92"/>
      <c r="T602" s="92"/>
      <c r="U602" s="92"/>
      <c r="V602" s="92"/>
      <c r="W602" s="92"/>
      <c r="X602" s="92"/>
      <c r="Y602" s="92"/>
      <c r="Z602" s="92"/>
    </row>
    <row r="603" spans="1:26" ht="15.75" customHeight="1" x14ac:dyDescent="0.2">
      <c r="A603" s="92"/>
      <c r="B603" s="92"/>
      <c r="C603" s="92"/>
      <c r="D603" s="92"/>
      <c r="E603" s="92"/>
      <c r="F603" s="92"/>
      <c r="G603" s="92"/>
      <c r="H603" s="136"/>
      <c r="I603" s="92"/>
      <c r="J603" s="92"/>
      <c r="K603" s="92"/>
      <c r="L603" s="92"/>
      <c r="M603" s="137"/>
      <c r="N603" s="92"/>
      <c r="O603" s="92"/>
      <c r="P603" s="92"/>
      <c r="Q603" s="92"/>
      <c r="R603" s="92"/>
      <c r="S603" s="92"/>
      <c r="T603" s="92"/>
      <c r="U603" s="92"/>
      <c r="V603" s="92"/>
      <c r="W603" s="92"/>
      <c r="X603" s="92"/>
      <c r="Y603" s="92"/>
      <c r="Z603" s="92"/>
    </row>
    <row r="604" spans="1:26" ht="15.75" customHeight="1" x14ac:dyDescent="0.2">
      <c r="A604" s="92"/>
      <c r="B604" s="92"/>
      <c r="C604" s="92"/>
      <c r="D604" s="92"/>
      <c r="E604" s="92"/>
      <c r="F604" s="92"/>
      <c r="G604" s="92"/>
      <c r="H604" s="136"/>
      <c r="I604" s="92"/>
      <c r="J604" s="92"/>
      <c r="K604" s="92"/>
      <c r="L604" s="92"/>
      <c r="M604" s="137"/>
      <c r="N604" s="92"/>
      <c r="O604" s="92"/>
      <c r="P604" s="92"/>
      <c r="Q604" s="92"/>
      <c r="R604" s="92"/>
      <c r="S604" s="92"/>
      <c r="T604" s="92"/>
      <c r="U604" s="92"/>
      <c r="V604" s="92"/>
      <c r="W604" s="92"/>
      <c r="X604" s="92"/>
      <c r="Y604" s="92"/>
      <c r="Z604" s="92"/>
    </row>
    <row r="605" spans="1:26" ht="15.75" customHeight="1" x14ac:dyDescent="0.2">
      <c r="A605" s="92"/>
      <c r="B605" s="92"/>
      <c r="C605" s="92"/>
      <c r="D605" s="92"/>
      <c r="E605" s="92"/>
      <c r="F605" s="92"/>
      <c r="G605" s="92"/>
      <c r="H605" s="136"/>
      <c r="I605" s="92"/>
      <c r="J605" s="92"/>
      <c r="K605" s="92"/>
      <c r="L605" s="92"/>
      <c r="M605" s="137"/>
      <c r="N605" s="92"/>
      <c r="O605" s="92"/>
      <c r="P605" s="92"/>
      <c r="Q605" s="92"/>
      <c r="R605" s="92"/>
      <c r="S605" s="92"/>
      <c r="T605" s="92"/>
      <c r="U605" s="92"/>
      <c r="V605" s="92"/>
      <c r="W605" s="92"/>
      <c r="X605" s="92"/>
      <c r="Y605" s="92"/>
      <c r="Z605" s="92"/>
    </row>
    <row r="606" spans="1:26" ht="15.75" customHeight="1" x14ac:dyDescent="0.2">
      <c r="A606" s="92"/>
      <c r="B606" s="92"/>
      <c r="C606" s="92"/>
      <c r="D606" s="92"/>
      <c r="E606" s="92"/>
      <c r="F606" s="92"/>
      <c r="G606" s="92"/>
      <c r="H606" s="136"/>
      <c r="I606" s="92"/>
      <c r="J606" s="92"/>
      <c r="K606" s="92"/>
      <c r="L606" s="92"/>
      <c r="M606" s="137"/>
      <c r="N606" s="92"/>
      <c r="O606" s="92"/>
      <c r="P606" s="92"/>
      <c r="Q606" s="92"/>
      <c r="R606" s="92"/>
      <c r="S606" s="92"/>
      <c r="T606" s="92"/>
      <c r="U606" s="92"/>
      <c r="V606" s="92"/>
      <c r="W606" s="92"/>
      <c r="X606" s="92"/>
      <c r="Y606" s="92"/>
      <c r="Z606" s="92"/>
    </row>
    <row r="607" spans="1:26" ht="15.75" customHeight="1" x14ac:dyDescent="0.2">
      <c r="A607" s="92"/>
      <c r="B607" s="92"/>
      <c r="C607" s="92"/>
      <c r="D607" s="92"/>
      <c r="E607" s="92"/>
      <c r="F607" s="92"/>
      <c r="G607" s="92"/>
      <c r="H607" s="136"/>
      <c r="I607" s="92"/>
      <c r="J607" s="92"/>
      <c r="K607" s="92"/>
      <c r="L607" s="92"/>
      <c r="M607" s="137"/>
      <c r="N607" s="92"/>
      <c r="O607" s="92"/>
      <c r="P607" s="92"/>
      <c r="Q607" s="92"/>
      <c r="R607" s="92"/>
      <c r="S607" s="92"/>
      <c r="T607" s="92"/>
      <c r="U607" s="92"/>
      <c r="V607" s="92"/>
      <c r="W607" s="92"/>
      <c r="X607" s="92"/>
      <c r="Y607" s="92"/>
      <c r="Z607" s="92"/>
    </row>
    <row r="608" spans="1:26" ht="15.75" customHeight="1" x14ac:dyDescent="0.2">
      <c r="A608" s="92"/>
      <c r="B608" s="92"/>
      <c r="C608" s="92"/>
      <c r="D608" s="92"/>
      <c r="E608" s="92"/>
      <c r="F608" s="92"/>
      <c r="G608" s="92"/>
      <c r="H608" s="136"/>
      <c r="I608" s="92"/>
      <c r="J608" s="92"/>
      <c r="K608" s="92"/>
      <c r="L608" s="92"/>
      <c r="M608" s="137"/>
      <c r="N608" s="92"/>
      <c r="O608" s="92"/>
      <c r="P608" s="92"/>
      <c r="Q608" s="92"/>
      <c r="R608" s="92"/>
      <c r="S608" s="92"/>
      <c r="T608" s="92"/>
      <c r="U608" s="92"/>
      <c r="V608" s="92"/>
      <c r="W608" s="92"/>
      <c r="X608" s="92"/>
      <c r="Y608" s="92"/>
      <c r="Z608" s="92"/>
    </row>
    <row r="609" spans="1:26" ht="15.75" customHeight="1" x14ac:dyDescent="0.2">
      <c r="A609" s="92"/>
      <c r="B609" s="92"/>
      <c r="C609" s="92"/>
      <c r="D609" s="92"/>
      <c r="E609" s="92"/>
      <c r="F609" s="92"/>
      <c r="G609" s="92"/>
      <c r="H609" s="136"/>
      <c r="I609" s="92"/>
      <c r="J609" s="92"/>
      <c r="K609" s="92"/>
      <c r="L609" s="92"/>
      <c r="M609" s="137"/>
      <c r="N609" s="92"/>
      <c r="O609" s="92"/>
      <c r="P609" s="92"/>
      <c r="Q609" s="92"/>
      <c r="R609" s="92"/>
      <c r="S609" s="92"/>
      <c r="T609" s="92"/>
      <c r="U609" s="92"/>
      <c r="V609" s="92"/>
      <c r="W609" s="92"/>
      <c r="X609" s="92"/>
      <c r="Y609" s="92"/>
      <c r="Z609" s="92"/>
    </row>
    <row r="610" spans="1:26" ht="15.75" customHeight="1" x14ac:dyDescent="0.2">
      <c r="A610" s="92"/>
      <c r="B610" s="92"/>
      <c r="C610" s="92"/>
      <c r="D610" s="92"/>
      <c r="E610" s="92"/>
      <c r="F610" s="92"/>
      <c r="G610" s="92"/>
      <c r="H610" s="136"/>
      <c r="I610" s="92"/>
      <c r="J610" s="92"/>
      <c r="K610" s="92"/>
      <c r="L610" s="92"/>
      <c r="M610" s="137"/>
      <c r="N610" s="92"/>
      <c r="O610" s="92"/>
      <c r="P610" s="92"/>
      <c r="Q610" s="92"/>
      <c r="R610" s="92"/>
      <c r="S610" s="92"/>
      <c r="T610" s="92"/>
      <c r="U610" s="92"/>
      <c r="V610" s="92"/>
      <c r="W610" s="92"/>
      <c r="X610" s="92"/>
      <c r="Y610" s="92"/>
      <c r="Z610" s="92"/>
    </row>
    <row r="611" spans="1:26" ht="15.75" customHeight="1" x14ac:dyDescent="0.2">
      <c r="A611" s="92"/>
      <c r="B611" s="92"/>
      <c r="C611" s="92"/>
      <c r="D611" s="92"/>
      <c r="E611" s="92"/>
      <c r="F611" s="92"/>
      <c r="G611" s="92"/>
      <c r="H611" s="136"/>
      <c r="I611" s="92"/>
      <c r="J611" s="92"/>
      <c r="K611" s="92"/>
      <c r="L611" s="92"/>
      <c r="M611" s="137"/>
      <c r="N611" s="92"/>
      <c r="O611" s="92"/>
      <c r="P611" s="92"/>
      <c r="Q611" s="92"/>
      <c r="R611" s="92"/>
      <c r="S611" s="92"/>
      <c r="T611" s="92"/>
      <c r="U611" s="92"/>
      <c r="V611" s="92"/>
      <c r="W611" s="92"/>
      <c r="X611" s="92"/>
      <c r="Y611" s="92"/>
      <c r="Z611" s="92"/>
    </row>
    <row r="612" spans="1:26" ht="15.75" customHeight="1" x14ac:dyDescent="0.2">
      <c r="A612" s="92"/>
      <c r="B612" s="92"/>
      <c r="C612" s="92"/>
      <c r="D612" s="92"/>
      <c r="E612" s="92"/>
      <c r="F612" s="92"/>
      <c r="G612" s="92"/>
      <c r="H612" s="136"/>
      <c r="I612" s="92"/>
      <c r="J612" s="92"/>
      <c r="K612" s="92"/>
      <c r="L612" s="92"/>
      <c r="M612" s="137"/>
      <c r="N612" s="92"/>
      <c r="O612" s="92"/>
      <c r="P612" s="92"/>
      <c r="Q612" s="92"/>
      <c r="R612" s="92"/>
      <c r="S612" s="92"/>
      <c r="T612" s="92"/>
      <c r="U612" s="92"/>
      <c r="V612" s="92"/>
      <c r="W612" s="92"/>
      <c r="X612" s="92"/>
      <c r="Y612" s="92"/>
      <c r="Z612" s="92"/>
    </row>
    <row r="613" spans="1:26" ht="15.75" customHeight="1" x14ac:dyDescent="0.2">
      <c r="A613" s="92"/>
      <c r="B613" s="92"/>
      <c r="C613" s="92"/>
      <c r="D613" s="92"/>
      <c r="E613" s="92"/>
      <c r="F613" s="92"/>
      <c r="G613" s="92"/>
      <c r="H613" s="136"/>
      <c r="I613" s="92"/>
      <c r="J613" s="92"/>
      <c r="K613" s="92"/>
      <c r="L613" s="92"/>
      <c r="M613" s="137"/>
      <c r="N613" s="92"/>
      <c r="O613" s="92"/>
      <c r="P613" s="92"/>
      <c r="Q613" s="92"/>
      <c r="R613" s="92"/>
      <c r="S613" s="92"/>
      <c r="T613" s="92"/>
      <c r="U613" s="92"/>
      <c r="V613" s="92"/>
      <c r="W613" s="92"/>
      <c r="X613" s="92"/>
      <c r="Y613" s="92"/>
      <c r="Z613" s="92"/>
    </row>
    <row r="614" spans="1:26" ht="15.75" customHeight="1" x14ac:dyDescent="0.2">
      <c r="A614" s="92"/>
      <c r="B614" s="92"/>
      <c r="C614" s="92"/>
      <c r="D614" s="92"/>
      <c r="E614" s="92"/>
      <c r="F614" s="92"/>
      <c r="G614" s="92"/>
      <c r="H614" s="136"/>
      <c r="I614" s="92"/>
      <c r="J614" s="92"/>
      <c r="K614" s="92"/>
      <c r="L614" s="92"/>
      <c r="M614" s="137"/>
      <c r="N614" s="92"/>
      <c r="O614" s="92"/>
      <c r="P614" s="92"/>
      <c r="Q614" s="92"/>
      <c r="R614" s="92"/>
      <c r="S614" s="92"/>
      <c r="T614" s="92"/>
      <c r="U614" s="92"/>
      <c r="V614" s="92"/>
      <c r="W614" s="92"/>
      <c r="X614" s="92"/>
      <c r="Y614" s="92"/>
      <c r="Z614" s="92"/>
    </row>
    <row r="615" spans="1:26" ht="15.75" customHeight="1" x14ac:dyDescent="0.2">
      <c r="A615" s="92"/>
      <c r="B615" s="92"/>
      <c r="C615" s="92"/>
      <c r="D615" s="92"/>
      <c r="E615" s="92"/>
      <c r="F615" s="92"/>
      <c r="G615" s="92"/>
      <c r="H615" s="136"/>
      <c r="I615" s="92"/>
      <c r="J615" s="92"/>
      <c r="K615" s="92"/>
      <c r="L615" s="92"/>
      <c r="M615" s="137"/>
      <c r="N615" s="92"/>
      <c r="O615" s="92"/>
      <c r="P615" s="92"/>
      <c r="Q615" s="92"/>
      <c r="R615" s="92"/>
      <c r="S615" s="92"/>
      <c r="T615" s="92"/>
      <c r="U615" s="92"/>
      <c r="V615" s="92"/>
      <c r="W615" s="92"/>
      <c r="X615" s="92"/>
      <c r="Y615" s="92"/>
      <c r="Z615" s="92"/>
    </row>
    <row r="616" spans="1:26" ht="15.75" customHeight="1" x14ac:dyDescent="0.2">
      <c r="A616" s="92"/>
      <c r="B616" s="92"/>
      <c r="C616" s="92"/>
      <c r="D616" s="92"/>
      <c r="E616" s="92"/>
      <c r="F616" s="92"/>
      <c r="G616" s="92"/>
      <c r="H616" s="136"/>
      <c r="I616" s="92"/>
      <c r="J616" s="92"/>
      <c r="K616" s="92"/>
      <c r="L616" s="92"/>
      <c r="M616" s="137"/>
      <c r="N616" s="92"/>
      <c r="O616" s="92"/>
      <c r="P616" s="92"/>
      <c r="Q616" s="92"/>
      <c r="R616" s="92"/>
      <c r="S616" s="92"/>
      <c r="T616" s="92"/>
      <c r="U616" s="92"/>
      <c r="V616" s="92"/>
      <c r="W616" s="92"/>
      <c r="X616" s="92"/>
      <c r="Y616" s="92"/>
      <c r="Z616" s="92"/>
    </row>
    <row r="617" spans="1:26" ht="15.75" customHeight="1" x14ac:dyDescent="0.2">
      <c r="A617" s="92"/>
      <c r="B617" s="92"/>
      <c r="C617" s="92"/>
      <c r="D617" s="92"/>
      <c r="E617" s="92"/>
      <c r="F617" s="92"/>
      <c r="G617" s="92"/>
      <c r="H617" s="136"/>
      <c r="I617" s="92"/>
      <c r="J617" s="92"/>
      <c r="K617" s="92"/>
      <c r="L617" s="92"/>
      <c r="M617" s="137"/>
      <c r="N617" s="92"/>
      <c r="O617" s="92"/>
      <c r="P617" s="92"/>
      <c r="Q617" s="92"/>
      <c r="R617" s="92"/>
      <c r="S617" s="92"/>
      <c r="T617" s="92"/>
      <c r="U617" s="92"/>
      <c r="V617" s="92"/>
      <c r="W617" s="92"/>
      <c r="X617" s="92"/>
      <c r="Y617" s="92"/>
      <c r="Z617" s="92"/>
    </row>
    <row r="618" spans="1:26" ht="15.75" customHeight="1" x14ac:dyDescent="0.2">
      <c r="A618" s="92"/>
      <c r="B618" s="92"/>
      <c r="C618" s="92"/>
      <c r="D618" s="92"/>
      <c r="E618" s="92"/>
      <c r="F618" s="92"/>
      <c r="G618" s="92"/>
      <c r="H618" s="136"/>
      <c r="I618" s="92"/>
      <c r="J618" s="92"/>
      <c r="K618" s="92"/>
      <c r="L618" s="92"/>
      <c r="M618" s="137"/>
      <c r="N618" s="92"/>
      <c r="O618" s="92"/>
      <c r="P618" s="92"/>
      <c r="Q618" s="92"/>
      <c r="R618" s="92"/>
      <c r="S618" s="92"/>
      <c r="T618" s="92"/>
      <c r="U618" s="92"/>
      <c r="V618" s="92"/>
      <c r="W618" s="92"/>
      <c r="X618" s="92"/>
      <c r="Y618" s="92"/>
      <c r="Z618" s="92"/>
    </row>
    <row r="619" spans="1:26" ht="15.75" customHeight="1" x14ac:dyDescent="0.2">
      <c r="A619" s="92"/>
      <c r="B619" s="92"/>
      <c r="C619" s="92"/>
      <c r="D619" s="92"/>
      <c r="E619" s="92"/>
      <c r="F619" s="92"/>
      <c r="G619" s="92"/>
      <c r="H619" s="136"/>
      <c r="I619" s="92"/>
      <c r="J619" s="92"/>
      <c r="K619" s="92"/>
      <c r="L619" s="92"/>
      <c r="M619" s="137"/>
      <c r="N619" s="92"/>
      <c r="O619" s="92"/>
      <c r="P619" s="92"/>
      <c r="Q619" s="92"/>
      <c r="R619" s="92"/>
      <c r="S619" s="92"/>
      <c r="T619" s="92"/>
      <c r="U619" s="92"/>
      <c r="V619" s="92"/>
      <c r="W619" s="92"/>
      <c r="X619" s="92"/>
      <c r="Y619" s="92"/>
      <c r="Z619" s="92"/>
    </row>
    <row r="620" spans="1:26" ht="15.75" customHeight="1" x14ac:dyDescent="0.2">
      <c r="A620" s="92"/>
      <c r="B620" s="92"/>
      <c r="C620" s="92"/>
      <c r="D620" s="92"/>
      <c r="E620" s="92"/>
      <c r="F620" s="92"/>
      <c r="G620" s="92"/>
      <c r="H620" s="136"/>
      <c r="I620" s="92"/>
      <c r="J620" s="92"/>
      <c r="K620" s="92"/>
      <c r="L620" s="92"/>
      <c r="M620" s="137"/>
      <c r="N620" s="92"/>
      <c r="O620" s="92"/>
      <c r="P620" s="92"/>
      <c r="Q620" s="92"/>
      <c r="R620" s="92"/>
      <c r="S620" s="92"/>
      <c r="T620" s="92"/>
      <c r="U620" s="92"/>
      <c r="V620" s="92"/>
      <c r="W620" s="92"/>
      <c r="X620" s="92"/>
      <c r="Y620" s="92"/>
      <c r="Z620" s="92"/>
    </row>
    <row r="621" spans="1:26" ht="15.75" customHeight="1" x14ac:dyDescent="0.2">
      <c r="A621" s="92"/>
      <c r="B621" s="92"/>
      <c r="C621" s="92"/>
      <c r="D621" s="92"/>
      <c r="E621" s="92"/>
      <c r="F621" s="92"/>
      <c r="G621" s="92"/>
      <c r="H621" s="136"/>
      <c r="I621" s="92"/>
      <c r="J621" s="92"/>
      <c r="K621" s="92"/>
      <c r="L621" s="92"/>
      <c r="M621" s="137"/>
      <c r="N621" s="92"/>
      <c r="O621" s="92"/>
      <c r="P621" s="92"/>
      <c r="Q621" s="92"/>
      <c r="R621" s="92"/>
      <c r="S621" s="92"/>
      <c r="T621" s="92"/>
      <c r="U621" s="92"/>
      <c r="V621" s="92"/>
      <c r="W621" s="92"/>
      <c r="X621" s="92"/>
      <c r="Y621" s="92"/>
      <c r="Z621" s="92"/>
    </row>
    <row r="622" spans="1:26" ht="15.75" customHeight="1" x14ac:dyDescent="0.2">
      <c r="A622" s="92"/>
      <c r="B622" s="92"/>
      <c r="C622" s="92"/>
      <c r="D622" s="92"/>
      <c r="E622" s="92"/>
      <c r="F622" s="92"/>
      <c r="G622" s="92"/>
      <c r="H622" s="136"/>
      <c r="I622" s="92"/>
      <c r="J622" s="92"/>
      <c r="K622" s="92"/>
      <c r="L622" s="92"/>
      <c r="M622" s="137"/>
      <c r="N622" s="92"/>
      <c r="O622" s="92"/>
      <c r="P622" s="92"/>
      <c r="Q622" s="92"/>
      <c r="R622" s="92"/>
      <c r="S622" s="92"/>
      <c r="T622" s="92"/>
      <c r="U622" s="92"/>
      <c r="V622" s="92"/>
      <c r="W622" s="92"/>
      <c r="X622" s="92"/>
      <c r="Y622" s="92"/>
      <c r="Z622" s="92"/>
    </row>
    <row r="623" spans="1:26" ht="15.75" customHeight="1" x14ac:dyDescent="0.2">
      <c r="A623" s="92"/>
      <c r="B623" s="92"/>
      <c r="C623" s="92"/>
      <c r="D623" s="92"/>
      <c r="E623" s="92"/>
      <c r="F623" s="92"/>
      <c r="G623" s="92"/>
      <c r="H623" s="136"/>
      <c r="I623" s="92"/>
      <c r="J623" s="92"/>
      <c r="K623" s="92"/>
      <c r="L623" s="92"/>
      <c r="M623" s="137"/>
      <c r="N623" s="92"/>
      <c r="O623" s="92"/>
      <c r="P623" s="92"/>
      <c r="Q623" s="92"/>
      <c r="R623" s="92"/>
      <c r="S623" s="92"/>
      <c r="T623" s="92"/>
      <c r="U623" s="92"/>
      <c r="V623" s="92"/>
      <c r="W623" s="92"/>
      <c r="X623" s="92"/>
      <c r="Y623" s="92"/>
      <c r="Z623" s="92"/>
    </row>
    <row r="624" spans="1:26" ht="15.75" customHeight="1" x14ac:dyDescent="0.2">
      <c r="A624" s="92"/>
      <c r="B624" s="92"/>
      <c r="C624" s="92"/>
      <c r="D624" s="92"/>
      <c r="E624" s="92"/>
      <c r="F624" s="92"/>
      <c r="G624" s="92"/>
      <c r="H624" s="136"/>
      <c r="I624" s="92"/>
      <c r="J624" s="92"/>
      <c r="K624" s="92"/>
      <c r="L624" s="92"/>
      <c r="M624" s="137"/>
      <c r="N624" s="92"/>
      <c r="O624" s="92"/>
      <c r="P624" s="92"/>
      <c r="Q624" s="92"/>
      <c r="R624" s="92"/>
      <c r="S624" s="92"/>
      <c r="T624" s="92"/>
      <c r="U624" s="92"/>
      <c r="V624" s="92"/>
      <c r="W624" s="92"/>
      <c r="X624" s="92"/>
      <c r="Y624" s="92"/>
      <c r="Z624" s="92"/>
    </row>
    <row r="625" spans="1:26" ht="15.75" customHeight="1" x14ac:dyDescent="0.2">
      <c r="A625" s="92"/>
      <c r="B625" s="92"/>
      <c r="C625" s="92"/>
      <c r="D625" s="92"/>
      <c r="E625" s="92"/>
      <c r="F625" s="92"/>
      <c r="G625" s="92"/>
      <c r="H625" s="136"/>
      <c r="I625" s="92"/>
      <c r="J625" s="92"/>
      <c r="K625" s="92"/>
      <c r="L625" s="92"/>
      <c r="M625" s="137"/>
      <c r="N625" s="92"/>
      <c r="O625" s="92"/>
      <c r="P625" s="92"/>
      <c r="Q625" s="92"/>
      <c r="R625" s="92"/>
      <c r="S625" s="92"/>
      <c r="T625" s="92"/>
      <c r="U625" s="92"/>
      <c r="V625" s="92"/>
      <c r="W625" s="92"/>
      <c r="X625" s="92"/>
      <c r="Y625" s="92"/>
      <c r="Z625" s="92"/>
    </row>
    <row r="626" spans="1:26" ht="15.75" customHeight="1" x14ac:dyDescent="0.2">
      <c r="A626" s="92"/>
      <c r="B626" s="92"/>
      <c r="C626" s="92"/>
      <c r="D626" s="92"/>
      <c r="E626" s="92"/>
      <c r="F626" s="92"/>
      <c r="G626" s="92"/>
      <c r="H626" s="136"/>
      <c r="I626" s="92"/>
      <c r="J626" s="92"/>
      <c r="K626" s="92"/>
      <c r="L626" s="92"/>
      <c r="M626" s="137"/>
      <c r="N626" s="92"/>
      <c r="O626" s="92"/>
      <c r="P626" s="92"/>
      <c r="Q626" s="92"/>
      <c r="R626" s="92"/>
      <c r="S626" s="92"/>
      <c r="T626" s="92"/>
      <c r="U626" s="92"/>
      <c r="V626" s="92"/>
      <c r="W626" s="92"/>
      <c r="X626" s="92"/>
      <c r="Y626" s="92"/>
      <c r="Z626" s="92"/>
    </row>
    <row r="627" spans="1:26" ht="15.75" customHeight="1" x14ac:dyDescent="0.2">
      <c r="A627" s="92"/>
      <c r="B627" s="92"/>
      <c r="C627" s="92"/>
      <c r="D627" s="92"/>
      <c r="E627" s="92"/>
      <c r="F627" s="92"/>
      <c r="G627" s="92"/>
      <c r="H627" s="136"/>
      <c r="I627" s="92"/>
      <c r="J627" s="92"/>
      <c r="K627" s="92"/>
      <c r="L627" s="92"/>
      <c r="M627" s="137"/>
      <c r="N627" s="92"/>
      <c r="O627" s="92"/>
      <c r="P627" s="92"/>
      <c r="Q627" s="92"/>
      <c r="R627" s="92"/>
      <c r="S627" s="92"/>
      <c r="T627" s="92"/>
      <c r="U627" s="92"/>
      <c r="V627" s="92"/>
      <c r="W627" s="92"/>
      <c r="X627" s="92"/>
      <c r="Y627" s="92"/>
      <c r="Z627" s="92"/>
    </row>
    <row r="628" spans="1:26" ht="15.75" customHeight="1" x14ac:dyDescent="0.2">
      <c r="A628" s="92"/>
      <c r="B628" s="92"/>
      <c r="C628" s="92"/>
      <c r="D628" s="92"/>
      <c r="E628" s="92"/>
      <c r="F628" s="92"/>
      <c r="G628" s="92"/>
      <c r="H628" s="136"/>
      <c r="I628" s="92"/>
      <c r="J628" s="92"/>
      <c r="K628" s="92"/>
      <c r="L628" s="92"/>
      <c r="M628" s="137"/>
      <c r="N628" s="92"/>
      <c r="O628" s="92"/>
      <c r="P628" s="92"/>
      <c r="Q628" s="92"/>
      <c r="R628" s="92"/>
      <c r="S628" s="92"/>
      <c r="T628" s="92"/>
      <c r="U628" s="92"/>
      <c r="V628" s="92"/>
      <c r="W628" s="92"/>
      <c r="X628" s="92"/>
      <c r="Y628" s="92"/>
      <c r="Z628" s="92"/>
    </row>
    <row r="629" spans="1:26" ht="15.75" customHeight="1" x14ac:dyDescent="0.2">
      <c r="A629" s="92"/>
      <c r="B629" s="92"/>
      <c r="C629" s="92"/>
      <c r="D629" s="92"/>
      <c r="E629" s="92"/>
      <c r="F629" s="92"/>
      <c r="G629" s="92"/>
      <c r="H629" s="136"/>
      <c r="I629" s="92"/>
      <c r="J629" s="92"/>
      <c r="K629" s="92"/>
      <c r="L629" s="92"/>
      <c r="M629" s="137"/>
      <c r="N629" s="92"/>
      <c r="O629" s="92"/>
      <c r="P629" s="92"/>
      <c r="Q629" s="92"/>
      <c r="R629" s="92"/>
      <c r="S629" s="92"/>
      <c r="T629" s="92"/>
      <c r="U629" s="92"/>
      <c r="V629" s="92"/>
      <c r="W629" s="92"/>
      <c r="X629" s="92"/>
      <c r="Y629" s="92"/>
      <c r="Z629" s="92"/>
    </row>
    <row r="630" spans="1:26" ht="15.75" customHeight="1" x14ac:dyDescent="0.2">
      <c r="A630" s="92"/>
      <c r="B630" s="92"/>
      <c r="C630" s="92"/>
      <c r="D630" s="92"/>
      <c r="E630" s="92"/>
      <c r="F630" s="92"/>
      <c r="G630" s="92"/>
      <c r="H630" s="136"/>
      <c r="I630" s="92"/>
      <c r="J630" s="92"/>
      <c r="K630" s="92"/>
      <c r="L630" s="92"/>
      <c r="M630" s="137"/>
      <c r="N630" s="92"/>
      <c r="O630" s="92"/>
      <c r="P630" s="92"/>
      <c r="Q630" s="92"/>
      <c r="R630" s="92"/>
      <c r="S630" s="92"/>
      <c r="T630" s="92"/>
      <c r="U630" s="92"/>
      <c r="V630" s="92"/>
      <c r="W630" s="92"/>
      <c r="X630" s="92"/>
      <c r="Y630" s="92"/>
      <c r="Z630" s="92"/>
    </row>
    <row r="631" spans="1:26" ht="15.75" customHeight="1" x14ac:dyDescent="0.2">
      <c r="A631" s="92"/>
      <c r="B631" s="92"/>
      <c r="C631" s="92"/>
      <c r="D631" s="92"/>
      <c r="E631" s="92"/>
      <c r="F631" s="92"/>
      <c r="G631" s="92"/>
      <c r="H631" s="136"/>
      <c r="I631" s="92"/>
      <c r="J631" s="92"/>
      <c r="K631" s="92"/>
      <c r="L631" s="92"/>
      <c r="M631" s="137"/>
      <c r="N631" s="92"/>
      <c r="O631" s="92"/>
      <c r="P631" s="92"/>
      <c r="Q631" s="92"/>
      <c r="R631" s="92"/>
      <c r="S631" s="92"/>
      <c r="T631" s="92"/>
      <c r="U631" s="92"/>
      <c r="V631" s="92"/>
      <c r="W631" s="92"/>
      <c r="X631" s="92"/>
      <c r="Y631" s="92"/>
      <c r="Z631" s="92"/>
    </row>
    <row r="632" spans="1:26" ht="15.75" customHeight="1" x14ac:dyDescent="0.2">
      <c r="A632" s="92"/>
      <c r="B632" s="92"/>
      <c r="C632" s="92"/>
      <c r="D632" s="92"/>
      <c r="E632" s="92"/>
      <c r="F632" s="92"/>
      <c r="G632" s="92"/>
      <c r="H632" s="136"/>
      <c r="I632" s="92"/>
      <c r="J632" s="92"/>
      <c r="K632" s="92"/>
      <c r="L632" s="92"/>
      <c r="M632" s="137"/>
      <c r="N632" s="92"/>
      <c r="O632" s="92"/>
      <c r="P632" s="92"/>
      <c r="Q632" s="92"/>
      <c r="R632" s="92"/>
      <c r="S632" s="92"/>
      <c r="T632" s="92"/>
      <c r="U632" s="92"/>
      <c r="V632" s="92"/>
      <c r="W632" s="92"/>
      <c r="X632" s="92"/>
      <c r="Y632" s="92"/>
      <c r="Z632" s="92"/>
    </row>
    <row r="633" spans="1:26" ht="15.75" customHeight="1" x14ac:dyDescent="0.2">
      <c r="A633" s="92"/>
      <c r="B633" s="92"/>
      <c r="C633" s="92"/>
      <c r="D633" s="92"/>
      <c r="E633" s="92"/>
      <c r="F633" s="92"/>
      <c r="G633" s="92"/>
      <c r="H633" s="136"/>
      <c r="I633" s="92"/>
      <c r="J633" s="92"/>
      <c r="K633" s="92"/>
      <c r="L633" s="92"/>
      <c r="M633" s="137"/>
      <c r="N633" s="92"/>
      <c r="O633" s="92"/>
      <c r="P633" s="92"/>
      <c r="Q633" s="92"/>
      <c r="R633" s="92"/>
      <c r="S633" s="92"/>
      <c r="T633" s="92"/>
      <c r="U633" s="92"/>
      <c r="V633" s="92"/>
      <c r="W633" s="92"/>
      <c r="X633" s="92"/>
      <c r="Y633" s="92"/>
      <c r="Z633" s="92"/>
    </row>
    <row r="634" spans="1:26" ht="15.75" customHeight="1" x14ac:dyDescent="0.2">
      <c r="A634" s="92"/>
      <c r="B634" s="92"/>
      <c r="C634" s="92"/>
      <c r="D634" s="92"/>
      <c r="E634" s="92"/>
      <c r="F634" s="92"/>
      <c r="G634" s="92"/>
      <c r="H634" s="136"/>
      <c r="I634" s="92"/>
      <c r="J634" s="92"/>
      <c r="K634" s="92"/>
      <c r="L634" s="92"/>
      <c r="M634" s="137"/>
      <c r="N634" s="92"/>
      <c r="O634" s="92"/>
      <c r="P634" s="92"/>
      <c r="Q634" s="92"/>
      <c r="R634" s="92"/>
      <c r="S634" s="92"/>
      <c r="T634" s="92"/>
      <c r="U634" s="92"/>
      <c r="V634" s="92"/>
      <c r="W634" s="92"/>
      <c r="X634" s="92"/>
      <c r="Y634" s="92"/>
      <c r="Z634" s="92"/>
    </row>
    <row r="635" spans="1:26" ht="15.75" customHeight="1" x14ac:dyDescent="0.2">
      <c r="A635" s="92"/>
      <c r="B635" s="92"/>
      <c r="C635" s="92"/>
      <c r="D635" s="92"/>
      <c r="E635" s="92"/>
      <c r="F635" s="92"/>
      <c r="G635" s="92"/>
      <c r="H635" s="136"/>
      <c r="I635" s="92"/>
      <c r="J635" s="92"/>
      <c r="K635" s="92"/>
      <c r="L635" s="92"/>
      <c r="M635" s="137"/>
      <c r="N635" s="92"/>
      <c r="O635" s="92"/>
      <c r="P635" s="92"/>
      <c r="Q635" s="92"/>
      <c r="R635" s="92"/>
      <c r="S635" s="92"/>
      <c r="T635" s="92"/>
      <c r="U635" s="92"/>
      <c r="V635" s="92"/>
      <c r="W635" s="92"/>
      <c r="X635" s="92"/>
      <c r="Y635" s="92"/>
      <c r="Z635" s="92"/>
    </row>
    <row r="636" spans="1:26" ht="15.75" customHeight="1" x14ac:dyDescent="0.2">
      <c r="A636" s="92"/>
      <c r="B636" s="92"/>
      <c r="C636" s="92"/>
      <c r="D636" s="92"/>
      <c r="E636" s="92"/>
      <c r="F636" s="92"/>
      <c r="G636" s="92"/>
      <c r="H636" s="136"/>
      <c r="I636" s="92"/>
      <c r="J636" s="92"/>
      <c r="K636" s="92"/>
      <c r="L636" s="92"/>
      <c r="M636" s="137"/>
      <c r="N636" s="92"/>
      <c r="O636" s="92"/>
      <c r="P636" s="92"/>
      <c r="Q636" s="92"/>
      <c r="R636" s="92"/>
      <c r="S636" s="92"/>
      <c r="T636" s="92"/>
      <c r="U636" s="92"/>
      <c r="V636" s="92"/>
      <c r="W636" s="92"/>
      <c r="X636" s="92"/>
      <c r="Y636" s="92"/>
      <c r="Z636" s="92"/>
    </row>
    <row r="637" spans="1:26" ht="15.75" customHeight="1" x14ac:dyDescent="0.2">
      <c r="A637" s="92"/>
      <c r="B637" s="92"/>
      <c r="C637" s="92"/>
      <c r="D637" s="92"/>
      <c r="E637" s="92"/>
      <c r="F637" s="92"/>
      <c r="G637" s="92"/>
      <c r="H637" s="136"/>
      <c r="I637" s="92"/>
      <c r="J637" s="92"/>
      <c r="K637" s="92"/>
      <c r="L637" s="92"/>
      <c r="M637" s="137"/>
      <c r="N637" s="92"/>
      <c r="O637" s="92"/>
      <c r="P637" s="92"/>
      <c r="Q637" s="92"/>
      <c r="R637" s="92"/>
      <c r="S637" s="92"/>
      <c r="T637" s="92"/>
      <c r="U637" s="92"/>
      <c r="V637" s="92"/>
      <c r="W637" s="92"/>
      <c r="X637" s="92"/>
      <c r="Y637" s="92"/>
      <c r="Z637" s="92"/>
    </row>
    <row r="638" spans="1:26" ht="15.75" customHeight="1" x14ac:dyDescent="0.2">
      <c r="A638" s="92"/>
      <c r="B638" s="92"/>
      <c r="C638" s="92"/>
      <c r="D638" s="92"/>
      <c r="E638" s="92"/>
      <c r="F638" s="92"/>
      <c r="G638" s="92"/>
      <c r="H638" s="136"/>
      <c r="I638" s="92"/>
      <c r="J638" s="92"/>
      <c r="K638" s="92"/>
      <c r="L638" s="92"/>
      <c r="M638" s="137"/>
      <c r="N638" s="92"/>
      <c r="O638" s="92"/>
      <c r="P638" s="92"/>
      <c r="Q638" s="92"/>
      <c r="R638" s="92"/>
      <c r="S638" s="92"/>
      <c r="T638" s="92"/>
      <c r="U638" s="92"/>
      <c r="V638" s="92"/>
      <c r="W638" s="92"/>
      <c r="X638" s="92"/>
      <c r="Y638" s="92"/>
      <c r="Z638" s="92"/>
    </row>
    <row r="639" spans="1:26" ht="15.75" customHeight="1" x14ac:dyDescent="0.2">
      <c r="A639" s="92"/>
      <c r="B639" s="92"/>
      <c r="C639" s="92"/>
      <c r="D639" s="92"/>
      <c r="E639" s="92"/>
      <c r="F639" s="92"/>
      <c r="G639" s="92"/>
      <c r="H639" s="136"/>
      <c r="I639" s="92"/>
      <c r="J639" s="92"/>
      <c r="K639" s="92"/>
      <c r="L639" s="92"/>
      <c r="M639" s="137"/>
      <c r="N639" s="92"/>
      <c r="O639" s="92"/>
      <c r="P639" s="92"/>
      <c r="Q639" s="92"/>
      <c r="R639" s="92"/>
      <c r="S639" s="92"/>
      <c r="T639" s="92"/>
      <c r="U639" s="92"/>
      <c r="V639" s="92"/>
      <c r="W639" s="92"/>
      <c r="X639" s="92"/>
      <c r="Y639" s="92"/>
      <c r="Z639" s="92"/>
    </row>
    <row r="640" spans="1:26" ht="15.75" customHeight="1" x14ac:dyDescent="0.2">
      <c r="A640" s="92"/>
      <c r="B640" s="92"/>
      <c r="C640" s="92"/>
      <c r="D640" s="92"/>
      <c r="E640" s="92"/>
      <c r="F640" s="92"/>
      <c r="G640" s="92"/>
      <c r="H640" s="136"/>
      <c r="I640" s="92"/>
      <c r="J640" s="92"/>
      <c r="K640" s="92"/>
      <c r="L640" s="92"/>
      <c r="M640" s="137"/>
      <c r="N640" s="92"/>
      <c r="O640" s="92"/>
      <c r="P640" s="92"/>
      <c r="Q640" s="92"/>
      <c r="R640" s="92"/>
      <c r="S640" s="92"/>
      <c r="T640" s="92"/>
      <c r="U640" s="92"/>
      <c r="V640" s="92"/>
      <c r="W640" s="92"/>
      <c r="X640" s="92"/>
      <c r="Y640" s="92"/>
      <c r="Z640" s="92"/>
    </row>
    <row r="641" spans="1:26" ht="15.75" customHeight="1" x14ac:dyDescent="0.2">
      <c r="A641" s="92"/>
      <c r="B641" s="92"/>
      <c r="C641" s="92"/>
      <c r="D641" s="92"/>
      <c r="E641" s="92"/>
      <c r="F641" s="92"/>
      <c r="G641" s="92"/>
      <c r="H641" s="136"/>
      <c r="I641" s="92"/>
      <c r="J641" s="92"/>
      <c r="K641" s="92"/>
      <c r="L641" s="92"/>
      <c r="M641" s="137"/>
      <c r="N641" s="92"/>
      <c r="O641" s="92"/>
      <c r="P641" s="92"/>
      <c r="Q641" s="92"/>
      <c r="R641" s="92"/>
      <c r="S641" s="92"/>
      <c r="T641" s="92"/>
      <c r="U641" s="92"/>
      <c r="V641" s="92"/>
      <c r="W641" s="92"/>
      <c r="X641" s="92"/>
      <c r="Y641" s="92"/>
      <c r="Z641" s="92"/>
    </row>
    <row r="642" spans="1:26" ht="15.75" customHeight="1" x14ac:dyDescent="0.2">
      <c r="A642" s="92"/>
      <c r="B642" s="92"/>
      <c r="C642" s="92"/>
      <c r="D642" s="92"/>
      <c r="E642" s="92"/>
      <c r="F642" s="92"/>
      <c r="G642" s="92"/>
      <c r="H642" s="136"/>
      <c r="I642" s="92"/>
      <c r="J642" s="92"/>
      <c r="K642" s="92"/>
      <c r="L642" s="92"/>
      <c r="M642" s="137"/>
      <c r="N642" s="92"/>
      <c r="O642" s="92"/>
      <c r="P642" s="92"/>
      <c r="Q642" s="92"/>
      <c r="R642" s="92"/>
      <c r="S642" s="92"/>
      <c r="T642" s="92"/>
      <c r="U642" s="92"/>
      <c r="V642" s="92"/>
      <c r="W642" s="92"/>
      <c r="X642" s="92"/>
      <c r="Y642" s="92"/>
      <c r="Z642" s="92"/>
    </row>
    <row r="643" spans="1:26" ht="15.75" customHeight="1" x14ac:dyDescent="0.2">
      <c r="A643" s="92"/>
      <c r="B643" s="92"/>
      <c r="C643" s="92"/>
      <c r="D643" s="92"/>
      <c r="E643" s="92"/>
      <c r="F643" s="92"/>
      <c r="G643" s="92"/>
      <c r="H643" s="136"/>
      <c r="I643" s="92"/>
      <c r="J643" s="92"/>
      <c r="K643" s="92"/>
      <c r="L643" s="92"/>
      <c r="M643" s="137"/>
      <c r="N643" s="92"/>
      <c r="O643" s="92"/>
      <c r="P643" s="92"/>
      <c r="Q643" s="92"/>
      <c r="R643" s="92"/>
      <c r="S643" s="92"/>
      <c r="T643" s="92"/>
      <c r="U643" s="92"/>
      <c r="V643" s="92"/>
      <c r="W643" s="92"/>
      <c r="X643" s="92"/>
      <c r="Y643" s="92"/>
      <c r="Z643" s="92"/>
    </row>
    <row r="644" spans="1:26" ht="15.75" customHeight="1" x14ac:dyDescent="0.2">
      <c r="A644" s="92"/>
      <c r="B644" s="92"/>
      <c r="C644" s="92"/>
      <c r="D644" s="92"/>
      <c r="E644" s="92"/>
      <c r="F644" s="92"/>
      <c r="G644" s="92"/>
      <c r="H644" s="136"/>
      <c r="I644" s="92"/>
      <c r="J644" s="92"/>
      <c r="K644" s="92"/>
      <c r="L644" s="92"/>
      <c r="M644" s="137"/>
      <c r="N644" s="92"/>
      <c r="O644" s="92"/>
      <c r="P644" s="92"/>
      <c r="Q644" s="92"/>
      <c r="R644" s="92"/>
      <c r="S644" s="92"/>
      <c r="T644" s="92"/>
      <c r="U644" s="92"/>
      <c r="V644" s="92"/>
      <c r="W644" s="92"/>
      <c r="X644" s="92"/>
      <c r="Y644" s="92"/>
      <c r="Z644" s="92"/>
    </row>
    <row r="645" spans="1:26" ht="15.75" customHeight="1" x14ac:dyDescent="0.2">
      <c r="A645" s="92"/>
      <c r="B645" s="92"/>
      <c r="C645" s="92"/>
      <c r="D645" s="92"/>
      <c r="E645" s="92"/>
      <c r="F645" s="92"/>
      <c r="G645" s="92"/>
      <c r="H645" s="136"/>
      <c r="I645" s="92"/>
      <c r="J645" s="92"/>
      <c r="K645" s="92"/>
      <c r="L645" s="92"/>
      <c r="M645" s="137"/>
      <c r="N645" s="92"/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26" ht="15.75" customHeight="1" x14ac:dyDescent="0.2">
      <c r="A646" s="92"/>
      <c r="B646" s="92"/>
      <c r="C646" s="92"/>
      <c r="D646" s="92"/>
      <c r="E646" s="92"/>
      <c r="F646" s="92"/>
      <c r="G646" s="92"/>
      <c r="H646" s="136"/>
      <c r="I646" s="92"/>
      <c r="J646" s="92"/>
      <c r="K646" s="92"/>
      <c r="L646" s="92"/>
      <c r="M646" s="137"/>
      <c r="N646" s="92"/>
      <c r="O646" s="92"/>
      <c r="P646" s="92"/>
      <c r="Q646" s="92"/>
      <c r="R646" s="92"/>
      <c r="S646" s="92"/>
      <c r="T646" s="92"/>
      <c r="U646" s="92"/>
      <c r="V646" s="92"/>
      <c r="W646" s="92"/>
      <c r="X646" s="92"/>
      <c r="Y646" s="92"/>
      <c r="Z646" s="92"/>
    </row>
    <row r="647" spans="1:26" ht="15.75" customHeight="1" x14ac:dyDescent="0.2">
      <c r="A647" s="92"/>
      <c r="B647" s="92"/>
      <c r="C647" s="92"/>
      <c r="D647" s="92"/>
      <c r="E647" s="92"/>
      <c r="F647" s="92"/>
      <c r="G647" s="92"/>
      <c r="H647" s="136"/>
      <c r="I647" s="92"/>
      <c r="J647" s="92"/>
      <c r="K647" s="92"/>
      <c r="L647" s="92"/>
      <c r="M647" s="137"/>
      <c r="N647" s="92"/>
      <c r="O647" s="92"/>
      <c r="P647" s="92"/>
      <c r="Q647" s="92"/>
      <c r="R647" s="92"/>
      <c r="S647" s="92"/>
      <c r="T647" s="92"/>
      <c r="U647" s="92"/>
      <c r="V647" s="92"/>
      <c r="W647" s="92"/>
      <c r="X647" s="92"/>
      <c r="Y647" s="92"/>
      <c r="Z647" s="92"/>
    </row>
    <row r="648" spans="1:26" ht="15.75" customHeight="1" x14ac:dyDescent="0.2">
      <c r="A648" s="92"/>
      <c r="B648" s="92"/>
      <c r="C648" s="92"/>
      <c r="D648" s="92"/>
      <c r="E648" s="92"/>
      <c r="F648" s="92"/>
      <c r="G648" s="92"/>
      <c r="H648" s="136"/>
      <c r="I648" s="92"/>
      <c r="J648" s="92"/>
      <c r="K648" s="92"/>
      <c r="L648" s="92"/>
      <c r="M648" s="137"/>
      <c r="N648" s="92"/>
      <c r="O648" s="92"/>
      <c r="P648" s="92"/>
      <c r="Q648" s="92"/>
      <c r="R648" s="92"/>
      <c r="S648" s="92"/>
      <c r="T648" s="92"/>
      <c r="U648" s="92"/>
      <c r="V648" s="92"/>
      <c r="W648" s="92"/>
      <c r="X648" s="92"/>
      <c r="Y648" s="92"/>
      <c r="Z648" s="92"/>
    </row>
    <row r="649" spans="1:26" ht="15.75" customHeight="1" x14ac:dyDescent="0.2">
      <c r="A649" s="92"/>
      <c r="B649" s="92"/>
      <c r="C649" s="92"/>
      <c r="D649" s="92"/>
      <c r="E649" s="92"/>
      <c r="F649" s="92"/>
      <c r="G649" s="92"/>
      <c r="H649" s="136"/>
      <c r="I649" s="92"/>
      <c r="J649" s="92"/>
      <c r="K649" s="92"/>
      <c r="L649" s="92"/>
      <c r="M649" s="137"/>
      <c r="N649" s="92"/>
      <c r="O649" s="92"/>
      <c r="P649" s="92"/>
      <c r="Q649" s="92"/>
      <c r="R649" s="92"/>
      <c r="S649" s="92"/>
      <c r="T649" s="92"/>
      <c r="U649" s="92"/>
      <c r="V649" s="92"/>
      <c r="W649" s="92"/>
      <c r="X649" s="92"/>
      <c r="Y649" s="92"/>
      <c r="Z649" s="92"/>
    </row>
    <row r="650" spans="1:26" ht="15.75" customHeight="1" x14ac:dyDescent="0.2">
      <c r="A650" s="92"/>
      <c r="B650" s="92"/>
      <c r="C650" s="92"/>
      <c r="D650" s="92"/>
      <c r="E650" s="92"/>
      <c r="F650" s="92"/>
      <c r="G650" s="92"/>
      <c r="H650" s="136"/>
      <c r="I650" s="92"/>
      <c r="J650" s="92"/>
      <c r="K650" s="92"/>
      <c r="L650" s="92"/>
      <c r="M650" s="137"/>
      <c r="N650" s="92"/>
      <c r="O650" s="92"/>
      <c r="P650" s="92"/>
      <c r="Q650" s="92"/>
      <c r="R650" s="92"/>
      <c r="S650" s="92"/>
      <c r="T650" s="92"/>
      <c r="U650" s="92"/>
      <c r="V650" s="92"/>
      <c r="W650" s="92"/>
      <c r="X650" s="92"/>
      <c r="Y650" s="92"/>
      <c r="Z650" s="92"/>
    </row>
    <row r="651" spans="1:26" ht="15.75" customHeight="1" x14ac:dyDescent="0.2">
      <c r="A651" s="92"/>
      <c r="B651" s="92"/>
      <c r="C651" s="92"/>
      <c r="D651" s="92"/>
      <c r="E651" s="92"/>
      <c r="F651" s="92"/>
      <c r="G651" s="92"/>
      <c r="H651" s="136"/>
      <c r="I651" s="92"/>
      <c r="J651" s="92"/>
      <c r="K651" s="92"/>
      <c r="L651" s="92"/>
      <c r="M651" s="137"/>
      <c r="N651" s="92"/>
      <c r="O651" s="92"/>
      <c r="P651" s="92"/>
      <c r="Q651" s="92"/>
      <c r="R651" s="92"/>
      <c r="S651" s="92"/>
      <c r="T651" s="92"/>
      <c r="U651" s="92"/>
      <c r="V651" s="92"/>
      <c r="W651" s="92"/>
      <c r="X651" s="92"/>
      <c r="Y651" s="92"/>
      <c r="Z651" s="92"/>
    </row>
    <row r="652" spans="1:26" ht="15.75" customHeight="1" x14ac:dyDescent="0.2">
      <c r="A652" s="92"/>
      <c r="B652" s="92"/>
      <c r="C652" s="92"/>
      <c r="D652" s="92"/>
      <c r="E652" s="92"/>
      <c r="F652" s="92"/>
      <c r="G652" s="92"/>
      <c r="H652" s="136"/>
      <c r="I652" s="92"/>
      <c r="J652" s="92"/>
      <c r="K652" s="92"/>
      <c r="L652" s="92"/>
      <c r="M652" s="137"/>
      <c r="N652" s="92"/>
      <c r="O652" s="92"/>
      <c r="P652" s="92"/>
      <c r="Q652" s="92"/>
      <c r="R652" s="92"/>
      <c r="S652" s="92"/>
      <c r="T652" s="92"/>
      <c r="U652" s="92"/>
      <c r="V652" s="92"/>
      <c r="W652" s="92"/>
      <c r="X652" s="92"/>
      <c r="Y652" s="92"/>
      <c r="Z652" s="92"/>
    </row>
    <row r="653" spans="1:26" ht="15.75" customHeight="1" x14ac:dyDescent="0.2">
      <c r="A653" s="92"/>
      <c r="B653" s="92"/>
      <c r="C653" s="92"/>
      <c r="D653" s="92"/>
      <c r="E653" s="92"/>
      <c r="F653" s="92"/>
      <c r="G653" s="92"/>
      <c r="H653" s="136"/>
      <c r="I653" s="92"/>
      <c r="J653" s="92"/>
      <c r="K653" s="92"/>
      <c r="L653" s="92"/>
      <c r="M653" s="137"/>
      <c r="N653" s="92"/>
      <c r="O653" s="92"/>
      <c r="P653" s="92"/>
      <c r="Q653" s="92"/>
      <c r="R653" s="92"/>
      <c r="S653" s="92"/>
      <c r="T653" s="92"/>
      <c r="U653" s="92"/>
      <c r="V653" s="92"/>
      <c r="W653" s="92"/>
      <c r="X653" s="92"/>
      <c r="Y653" s="92"/>
      <c r="Z653" s="92"/>
    </row>
    <row r="654" spans="1:26" ht="15.75" customHeight="1" x14ac:dyDescent="0.2">
      <c r="A654" s="92"/>
      <c r="B654" s="92"/>
      <c r="C654" s="92"/>
      <c r="D654" s="92"/>
      <c r="E654" s="92"/>
      <c r="F654" s="92"/>
      <c r="G654" s="92"/>
      <c r="H654" s="136"/>
      <c r="I654" s="92"/>
      <c r="J654" s="92"/>
      <c r="K654" s="92"/>
      <c r="L654" s="92"/>
      <c r="M654" s="137"/>
      <c r="N654" s="92"/>
      <c r="O654" s="92"/>
      <c r="P654" s="92"/>
      <c r="Q654" s="92"/>
      <c r="R654" s="92"/>
      <c r="S654" s="92"/>
      <c r="T654" s="92"/>
      <c r="U654" s="92"/>
      <c r="V654" s="92"/>
      <c r="W654" s="92"/>
      <c r="X654" s="92"/>
      <c r="Y654" s="92"/>
      <c r="Z654" s="92"/>
    </row>
    <row r="655" spans="1:26" ht="15.75" customHeight="1" x14ac:dyDescent="0.2">
      <c r="A655" s="92"/>
      <c r="B655" s="92"/>
      <c r="C655" s="92"/>
      <c r="D655" s="92"/>
      <c r="E655" s="92"/>
      <c r="F655" s="92"/>
      <c r="G655" s="92"/>
      <c r="H655" s="136"/>
      <c r="I655" s="92"/>
      <c r="J655" s="92"/>
      <c r="K655" s="92"/>
      <c r="L655" s="92"/>
      <c r="M655" s="137"/>
      <c r="N655" s="92"/>
      <c r="O655" s="92"/>
      <c r="P655" s="92"/>
      <c r="Q655" s="92"/>
      <c r="R655" s="92"/>
      <c r="S655" s="92"/>
      <c r="T655" s="92"/>
      <c r="U655" s="92"/>
      <c r="V655" s="92"/>
      <c r="W655" s="92"/>
      <c r="X655" s="92"/>
      <c r="Y655" s="92"/>
      <c r="Z655" s="92"/>
    </row>
    <row r="656" spans="1:26" ht="15.75" customHeight="1" x14ac:dyDescent="0.2">
      <c r="A656" s="92"/>
      <c r="B656" s="92"/>
      <c r="C656" s="92"/>
      <c r="D656" s="92"/>
      <c r="E656" s="92"/>
      <c r="F656" s="92"/>
      <c r="G656" s="92"/>
      <c r="H656" s="136"/>
      <c r="I656" s="92"/>
      <c r="J656" s="92"/>
      <c r="K656" s="92"/>
      <c r="L656" s="92"/>
      <c r="M656" s="137"/>
      <c r="N656" s="92"/>
      <c r="O656" s="92"/>
      <c r="P656" s="92"/>
      <c r="Q656" s="92"/>
      <c r="R656" s="92"/>
      <c r="S656" s="92"/>
      <c r="T656" s="92"/>
      <c r="U656" s="92"/>
      <c r="V656" s="92"/>
      <c r="W656" s="92"/>
      <c r="X656" s="92"/>
      <c r="Y656" s="92"/>
      <c r="Z656" s="92"/>
    </row>
    <row r="657" spans="1:26" ht="15.75" customHeight="1" x14ac:dyDescent="0.2">
      <c r="A657" s="92"/>
      <c r="B657" s="92"/>
      <c r="C657" s="92"/>
      <c r="D657" s="92"/>
      <c r="E657" s="92"/>
      <c r="F657" s="92"/>
      <c r="G657" s="92"/>
      <c r="H657" s="136"/>
      <c r="I657" s="92"/>
      <c r="J657" s="92"/>
      <c r="K657" s="92"/>
      <c r="L657" s="92"/>
      <c r="M657" s="137"/>
      <c r="N657" s="92"/>
      <c r="O657" s="92"/>
      <c r="P657" s="92"/>
      <c r="Q657" s="92"/>
      <c r="R657" s="92"/>
      <c r="S657" s="92"/>
      <c r="T657" s="92"/>
      <c r="U657" s="92"/>
      <c r="V657" s="92"/>
      <c r="W657" s="92"/>
      <c r="X657" s="92"/>
      <c r="Y657" s="92"/>
      <c r="Z657" s="92"/>
    </row>
    <row r="658" spans="1:26" ht="15.75" customHeight="1" x14ac:dyDescent="0.2">
      <c r="A658" s="92"/>
      <c r="B658" s="92"/>
      <c r="C658" s="92"/>
      <c r="D658" s="92"/>
      <c r="E658" s="92"/>
      <c r="F658" s="92"/>
      <c r="G658" s="92"/>
      <c r="H658" s="136"/>
      <c r="I658" s="92"/>
      <c r="J658" s="92"/>
      <c r="K658" s="92"/>
      <c r="L658" s="92"/>
      <c r="M658" s="137"/>
      <c r="N658" s="92"/>
      <c r="O658" s="92"/>
      <c r="P658" s="92"/>
      <c r="Q658" s="92"/>
      <c r="R658" s="92"/>
      <c r="S658" s="92"/>
      <c r="T658" s="92"/>
      <c r="U658" s="92"/>
      <c r="V658" s="92"/>
      <c r="W658" s="92"/>
      <c r="X658" s="92"/>
      <c r="Y658" s="92"/>
      <c r="Z658" s="92"/>
    </row>
    <row r="659" spans="1:26" ht="15.75" customHeight="1" x14ac:dyDescent="0.2">
      <c r="A659" s="92"/>
      <c r="B659" s="92"/>
      <c r="C659" s="92"/>
      <c r="D659" s="92"/>
      <c r="E659" s="92"/>
      <c r="F659" s="92"/>
      <c r="G659" s="92"/>
      <c r="H659" s="136"/>
      <c r="I659" s="92"/>
      <c r="J659" s="92"/>
      <c r="K659" s="92"/>
      <c r="L659" s="92"/>
      <c r="M659" s="137"/>
      <c r="N659" s="92"/>
      <c r="O659" s="92"/>
      <c r="P659" s="92"/>
      <c r="Q659" s="92"/>
      <c r="R659" s="92"/>
      <c r="S659" s="92"/>
      <c r="T659" s="92"/>
      <c r="U659" s="92"/>
      <c r="V659" s="92"/>
      <c r="W659" s="92"/>
      <c r="X659" s="92"/>
      <c r="Y659" s="92"/>
      <c r="Z659" s="92"/>
    </row>
    <row r="660" spans="1:26" ht="15.75" customHeight="1" x14ac:dyDescent="0.2">
      <c r="A660" s="92"/>
      <c r="B660" s="92"/>
      <c r="C660" s="92"/>
      <c r="D660" s="92"/>
      <c r="E660" s="92"/>
      <c r="F660" s="92"/>
      <c r="G660" s="92"/>
      <c r="H660" s="136"/>
      <c r="I660" s="92"/>
      <c r="J660" s="92"/>
      <c r="K660" s="92"/>
      <c r="L660" s="92"/>
      <c r="M660" s="137"/>
      <c r="N660" s="92"/>
      <c r="O660" s="92"/>
      <c r="P660" s="92"/>
      <c r="Q660" s="92"/>
      <c r="R660" s="92"/>
      <c r="S660" s="92"/>
      <c r="T660" s="92"/>
      <c r="U660" s="92"/>
      <c r="V660" s="92"/>
      <c r="W660" s="92"/>
      <c r="X660" s="92"/>
      <c r="Y660" s="92"/>
      <c r="Z660" s="92"/>
    </row>
    <row r="661" spans="1:26" ht="15.75" customHeight="1" x14ac:dyDescent="0.2">
      <c r="A661" s="92"/>
      <c r="B661" s="92"/>
      <c r="C661" s="92"/>
      <c r="D661" s="92"/>
      <c r="E661" s="92"/>
      <c r="F661" s="92"/>
      <c r="G661" s="92"/>
      <c r="H661" s="136"/>
      <c r="I661" s="92"/>
      <c r="J661" s="92"/>
      <c r="K661" s="92"/>
      <c r="L661" s="92"/>
      <c r="M661" s="137"/>
      <c r="N661" s="92"/>
      <c r="O661" s="92"/>
      <c r="P661" s="92"/>
      <c r="Q661" s="92"/>
      <c r="R661" s="92"/>
      <c r="S661" s="92"/>
      <c r="T661" s="92"/>
      <c r="U661" s="92"/>
      <c r="V661" s="92"/>
      <c r="W661" s="92"/>
      <c r="X661" s="92"/>
      <c r="Y661" s="92"/>
      <c r="Z661" s="92"/>
    </row>
    <row r="662" spans="1:26" ht="15.75" customHeight="1" x14ac:dyDescent="0.2">
      <c r="A662" s="92"/>
      <c r="B662" s="92"/>
      <c r="C662" s="92"/>
      <c r="D662" s="92"/>
      <c r="E662" s="92"/>
      <c r="F662" s="92"/>
      <c r="G662" s="92"/>
      <c r="H662" s="136"/>
      <c r="I662" s="92"/>
      <c r="J662" s="92"/>
      <c r="K662" s="92"/>
      <c r="L662" s="92"/>
      <c r="M662" s="137"/>
      <c r="N662" s="92"/>
      <c r="O662" s="92"/>
      <c r="P662" s="92"/>
      <c r="Q662" s="92"/>
      <c r="R662" s="92"/>
      <c r="S662" s="92"/>
      <c r="T662" s="92"/>
      <c r="U662" s="92"/>
      <c r="V662" s="92"/>
      <c r="W662" s="92"/>
      <c r="X662" s="92"/>
      <c r="Y662" s="92"/>
      <c r="Z662" s="92"/>
    </row>
    <row r="663" spans="1:26" ht="15.75" customHeight="1" x14ac:dyDescent="0.2">
      <c r="A663" s="92"/>
      <c r="B663" s="92"/>
      <c r="C663" s="92"/>
      <c r="D663" s="92"/>
      <c r="E663" s="92"/>
      <c r="F663" s="92"/>
      <c r="G663" s="92"/>
      <c r="H663" s="136"/>
      <c r="I663" s="92"/>
      <c r="J663" s="92"/>
      <c r="K663" s="92"/>
      <c r="L663" s="92"/>
      <c r="M663" s="137"/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  <c r="Y663" s="92"/>
      <c r="Z663" s="92"/>
    </row>
    <row r="664" spans="1:26" ht="15.75" customHeight="1" x14ac:dyDescent="0.2">
      <c r="A664" s="92"/>
      <c r="B664" s="92"/>
      <c r="C664" s="92"/>
      <c r="D664" s="92"/>
      <c r="E664" s="92"/>
      <c r="F664" s="92"/>
      <c r="G664" s="92"/>
      <c r="H664" s="136"/>
      <c r="I664" s="92"/>
      <c r="J664" s="92"/>
      <c r="K664" s="92"/>
      <c r="L664" s="92"/>
      <c r="M664" s="137"/>
      <c r="N664" s="92"/>
      <c r="O664" s="92"/>
      <c r="P664" s="92"/>
      <c r="Q664" s="92"/>
      <c r="R664" s="92"/>
      <c r="S664" s="92"/>
      <c r="T664" s="92"/>
      <c r="U664" s="92"/>
      <c r="V664" s="92"/>
      <c r="W664" s="92"/>
      <c r="X664" s="92"/>
      <c r="Y664" s="92"/>
      <c r="Z664" s="92"/>
    </row>
    <row r="665" spans="1:26" ht="15.75" customHeight="1" x14ac:dyDescent="0.2">
      <c r="A665" s="92"/>
      <c r="B665" s="92"/>
      <c r="C665" s="92"/>
      <c r="D665" s="92"/>
      <c r="E665" s="92"/>
      <c r="F665" s="92"/>
      <c r="G665" s="92"/>
      <c r="H665" s="136"/>
      <c r="I665" s="92"/>
      <c r="J665" s="92"/>
      <c r="K665" s="92"/>
      <c r="L665" s="92"/>
      <c r="M665" s="137"/>
      <c r="N665" s="92"/>
      <c r="O665" s="92"/>
      <c r="P665" s="92"/>
      <c r="Q665" s="92"/>
      <c r="R665" s="92"/>
      <c r="S665" s="92"/>
      <c r="T665" s="92"/>
      <c r="U665" s="92"/>
      <c r="V665" s="92"/>
      <c r="W665" s="92"/>
      <c r="X665" s="92"/>
      <c r="Y665" s="92"/>
      <c r="Z665" s="92"/>
    </row>
    <row r="666" spans="1:26" ht="15.75" customHeight="1" x14ac:dyDescent="0.2">
      <c r="A666" s="92"/>
      <c r="B666" s="92"/>
      <c r="C666" s="92"/>
      <c r="D666" s="92"/>
      <c r="E666" s="92"/>
      <c r="F666" s="92"/>
      <c r="G666" s="92"/>
      <c r="H666" s="136"/>
      <c r="I666" s="92"/>
      <c r="J666" s="92"/>
      <c r="K666" s="92"/>
      <c r="L666" s="92"/>
      <c r="M666" s="137"/>
      <c r="N666" s="92"/>
      <c r="O666" s="92"/>
      <c r="P666" s="92"/>
      <c r="Q666" s="92"/>
      <c r="R666" s="92"/>
      <c r="S666" s="92"/>
      <c r="T666" s="92"/>
      <c r="U666" s="92"/>
      <c r="V666" s="92"/>
      <c r="W666" s="92"/>
      <c r="X666" s="92"/>
      <c r="Y666" s="92"/>
      <c r="Z666" s="92"/>
    </row>
    <row r="667" spans="1:26" ht="15.75" customHeight="1" x14ac:dyDescent="0.2">
      <c r="A667" s="92"/>
      <c r="B667" s="92"/>
      <c r="C667" s="92"/>
      <c r="D667" s="92"/>
      <c r="E667" s="92"/>
      <c r="F667" s="92"/>
      <c r="G667" s="92"/>
      <c r="H667" s="136"/>
      <c r="I667" s="92"/>
      <c r="J667" s="92"/>
      <c r="K667" s="92"/>
      <c r="L667" s="92"/>
      <c r="M667" s="137"/>
      <c r="N667" s="92"/>
      <c r="O667" s="92"/>
      <c r="P667" s="92"/>
      <c r="Q667" s="92"/>
      <c r="R667" s="92"/>
      <c r="S667" s="92"/>
      <c r="T667" s="92"/>
      <c r="U667" s="92"/>
      <c r="V667" s="92"/>
      <c r="W667" s="92"/>
      <c r="X667" s="92"/>
      <c r="Y667" s="92"/>
      <c r="Z667" s="92"/>
    </row>
    <row r="668" spans="1:26" ht="15.75" customHeight="1" x14ac:dyDescent="0.2">
      <c r="A668" s="92"/>
      <c r="B668" s="92"/>
      <c r="C668" s="92"/>
      <c r="D668" s="92"/>
      <c r="E668" s="92"/>
      <c r="F668" s="92"/>
      <c r="G668" s="92"/>
      <c r="H668" s="136"/>
      <c r="I668" s="92"/>
      <c r="J668" s="92"/>
      <c r="K668" s="92"/>
      <c r="L668" s="92"/>
      <c r="M668" s="137"/>
      <c r="N668" s="92"/>
      <c r="O668" s="92"/>
      <c r="P668" s="92"/>
      <c r="Q668" s="92"/>
      <c r="R668" s="92"/>
      <c r="S668" s="92"/>
      <c r="T668" s="92"/>
      <c r="U668" s="92"/>
      <c r="V668" s="92"/>
      <c r="W668" s="92"/>
      <c r="X668" s="92"/>
      <c r="Y668" s="92"/>
      <c r="Z668" s="92"/>
    </row>
    <row r="669" spans="1:26" ht="15.75" customHeight="1" x14ac:dyDescent="0.2">
      <c r="A669" s="92"/>
      <c r="B669" s="92"/>
      <c r="C669" s="92"/>
      <c r="D669" s="92"/>
      <c r="E669" s="92"/>
      <c r="F669" s="92"/>
      <c r="G669" s="92"/>
      <c r="H669" s="136"/>
      <c r="I669" s="92"/>
      <c r="J669" s="92"/>
      <c r="K669" s="92"/>
      <c r="L669" s="92"/>
      <c r="M669" s="137"/>
      <c r="N669" s="92"/>
      <c r="O669" s="92"/>
      <c r="P669" s="92"/>
      <c r="Q669" s="92"/>
      <c r="R669" s="92"/>
      <c r="S669" s="92"/>
      <c r="T669" s="92"/>
      <c r="U669" s="92"/>
      <c r="V669" s="92"/>
      <c r="W669" s="92"/>
      <c r="X669" s="92"/>
      <c r="Y669" s="92"/>
      <c r="Z669" s="92"/>
    </row>
    <row r="670" spans="1:26" ht="15.75" customHeight="1" x14ac:dyDescent="0.2">
      <c r="A670" s="92"/>
      <c r="B670" s="92"/>
      <c r="C670" s="92"/>
      <c r="D670" s="92"/>
      <c r="E670" s="92"/>
      <c r="F670" s="92"/>
      <c r="G670" s="92"/>
      <c r="H670" s="136"/>
      <c r="I670" s="92"/>
      <c r="J670" s="92"/>
      <c r="K670" s="92"/>
      <c r="L670" s="92"/>
      <c r="M670" s="137"/>
      <c r="N670" s="92"/>
      <c r="O670" s="92"/>
      <c r="P670" s="92"/>
      <c r="Q670" s="92"/>
      <c r="R670" s="92"/>
      <c r="S670" s="92"/>
      <c r="T670" s="92"/>
      <c r="U670" s="92"/>
      <c r="V670" s="92"/>
      <c r="W670" s="92"/>
      <c r="X670" s="92"/>
      <c r="Y670" s="92"/>
      <c r="Z670" s="92"/>
    </row>
    <row r="671" spans="1:26" ht="15.75" customHeight="1" x14ac:dyDescent="0.2">
      <c r="A671" s="92"/>
      <c r="B671" s="92"/>
      <c r="C671" s="92"/>
      <c r="D671" s="92"/>
      <c r="E671" s="92"/>
      <c r="F671" s="92"/>
      <c r="G671" s="92"/>
      <c r="H671" s="136"/>
      <c r="I671" s="92"/>
      <c r="J671" s="92"/>
      <c r="K671" s="92"/>
      <c r="L671" s="92"/>
      <c r="M671" s="137"/>
      <c r="N671" s="92"/>
      <c r="O671" s="92"/>
      <c r="P671" s="92"/>
      <c r="Q671" s="92"/>
      <c r="R671" s="92"/>
      <c r="S671" s="92"/>
      <c r="T671" s="92"/>
      <c r="U671" s="92"/>
      <c r="V671" s="92"/>
      <c r="W671" s="92"/>
      <c r="X671" s="92"/>
      <c r="Y671" s="92"/>
      <c r="Z671" s="92"/>
    </row>
    <row r="672" spans="1:26" ht="15.75" customHeight="1" x14ac:dyDescent="0.2">
      <c r="A672" s="92"/>
      <c r="B672" s="92"/>
      <c r="C672" s="92"/>
      <c r="D672" s="92"/>
      <c r="E672" s="92"/>
      <c r="F672" s="92"/>
      <c r="G672" s="92"/>
      <c r="H672" s="136"/>
      <c r="I672" s="92"/>
      <c r="J672" s="92"/>
      <c r="K672" s="92"/>
      <c r="L672" s="92"/>
      <c r="M672" s="137"/>
      <c r="N672" s="92"/>
      <c r="O672" s="92"/>
      <c r="P672" s="92"/>
      <c r="Q672" s="92"/>
      <c r="R672" s="92"/>
      <c r="S672" s="92"/>
      <c r="T672" s="92"/>
      <c r="U672" s="92"/>
      <c r="V672" s="92"/>
      <c r="W672" s="92"/>
      <c r="X672" s="92"/>
      <c r="Y672" s="92"/>
      <c r="Z672" s="92"/>
    </row>
    <row r="673" spans="1:26" ht="15.75" customHeight="1" x14ac:dyDescent="0.2">
      <c r="A673" s="92"/>
      <c r="B673" s="92"/>
      <c r="C673" s="92"/>
      <c r="D673" s="92"/>
      <c r="E673" s="92"/>
      <c r="F673" s="92"/>
      <c r="G673" s="92"/>
      <c r="H673" s="136"/>
      <c r="I673" s="92"/>
      <c r="J673" s="92"/>
      <c r="K673" s="92"/>
      <c r="L673" s="92"/>
      <c r="M673" s="137"/>
      <c r="N673" s="92"/>
      <c r="O673" s="92"/>
      <c r="P673" s="92"/>
      <c r="Q673" s="92"/>
      <c r="R673" s="92"/>
      <c r="S673" s="92"/>
      <c r="T673" s="92"/>
      <c r="U673" s="92"/>
      <c r="V673" s="92"/>
      <c r="W673" s="92"/>
      <c r="X673" s="92"/>
      <c r="Y673" s="92"/>
      <c r="Z673" s="92"/>
    </row>
    <row r="674" spans="1:26" ht="15.75" customHeight="1" x14ac:dyDescent="0.2">
      <c r="A674" s="92"/>
      <c r="B674" s="92"/>
      <c r="C674" s="92"/>
      <c r="D674" s="92"/>
      <c r="E674" s="92"/>
      <c r="F674" s="92"/>
      <c r="G674" s="92"/>
      <c r="H674" s="136"/>
      <c r="I674" s="92"/>
      <c r="J674" s="92"/>
      <c r="K674" s="92"/>
      <c r="L674" s="92"/>
      <c r="M674" s="137"/>
      <c r="N674" s="92"/>
      <c r="O674" s="92"/>
      <c r="P674" s="92"/>
      <c r="Q674" s="92"/>
      <c r="R674" s="92"/>
      <c r="S674" s="92"/>
      <c r="T674" s="92"/>
      <c r="U674" s="92"/>
      <c r="V674" s="92"/>
      <c r="W674" s="92"/>
      <c r="X674" s="92"/>
      <c r="Y674" s="92"/>
      <c r="Z674" s="92"/>
    </row>
    <row r="675" spans="1:26" ht="15.75" customHeight="1" x14ac:dyDescent="0.2">
      <c r="A675" s="92"/>
      <c r="B675" s="92"/>
      <c r="C675" s="92"/>
      <c r="D675" s="92"/>
      <c r="E675" s="92"/>
      <c r="F675" s="92"/>
      <c r="G675" s="92"/>
      <c r="H675" s="136"/>
      <c r="I675" s="92"/>
      <c r="J675" s="92"/>
      <c r="K675" s="92"/>
      <c r="L675" s="92"/>
      <c r="M675" s="137"/>
      <c r="N675" s="92"/>
      <c r="O675" s="92"/>
      <c r="P675" s="92"/>
      <c r="Q675" s="92"/>
      <c r="R675" s="92"/>
      <c r="S675" s="92"/>
      <c r="T675" s="92"/>
      <c r="U675" s="92"/>
      <c r="V675" s="92"/>
      <c r="W675" s="92"/>
      <c r="X675" s="92"/>
      <c r="Y675" s="92"/>
      <c r="Z675" s="92"/>
    </row>
    <row r="676" spans="1:26" ht="15.75" customHeight="1" x14ac:dyDescent="0.2">
      <c r="A676" s="92"/>
      <c r="B676" s="92"/>
      <c r="C676" s="92"/>
      <c r="D676" s="92"/>
      <c r="E676" s="92"/>
      <c r="F676" s="92"/>
      <c r="G676" s="92"/>
      <c r="H676" s="136"/>
      <c r="I676" s="92"/>
      <c r="J676" s="92"/>
      <c r="K676" s="92"/>
      <c r="L676" s="92"/>
      <c r="M676" s="137"/>
      <c r="N676" s="92"/>
      <c r="O676" s="92"/>
      <c r="P676" s="92"/>
      <c r="Q676" s="92"/>
      <c r="R676" s="92"/>
      <c r="S676" s="92"/>
      <c r="T676" s="92"/>
      <c r="U676" s="92"/>
      <c r="V676" s="92"/>
      <c r="W676" s="92"/>
      <c r="X676" s="92"/>
      <c r="Y676" s="92"/>
      <c r="Z676" s="92"/>
    </row>
    <row r="677" spans="1:26" ht="15.75" customHeight="1" x14ac:dyDescent="0.2">
      <c r="A677" s="92"/>
      <c r="B677" s="92"/>
      <c r="C677" s="92"/>
      <c r="D677" s="92"/>
      <c r="E677" s="92"/>
      <c r="F677" s="92"/>
      <c r="G677" s="92"/>
      <c r="H677" s="136"/>
      <c r="I677" s="92"/>
      <c r="J677" s="92"/>
      <c r="K677" s="92"/>
      <c r="L677" s="92"/>
      <c r="M677" s="137"/>
      <c r="N677" s="92"/>
      <c r="O677" s="92"/>
      <c r="P677" s="92"/>
      <c r="Q677" s="92"/>
      <c r="R677" s="92"/>
      <c r="S677" s="92"/>
      <c r="T677" s="92"/>
      <c r="U677" s="92"/>
      <c r="V677" s="92"/>
      <c r="W677" s="92"/>
      <c r="X677" s="92"/>
      <c r="Y677" s="92"/>
      <c r="Z677" s="92"/>
    </row>
    <row r="678" spans="1:26" ht="15.75" customHeight="1" x14ac:dyDescent="0.2">
      <c r="A678" s="92"/>
      <c r="B678" s="92"/>
      <c r="C678" s="92"/>
      <c r="D678" s="92"/>
      <c r="E678" s="92"/>
      <c r="F678" s="92"/>
      <c r="G678" s="92"/>
      <c r="H678" s="136"/>
      <c r="I678" s="92"/>
      <c r="J678" s="92"/>
      <c r="K678" s="92"/>
      <c r="L678" s="92"/>
      <c r="M678" s="137"/>
      <c r="N678" s="92"/>
      <c r="O678" s="92"/>
      <c r="P678" s="92"/>
      <c r="Q678" s="92"/>
      <c r="R678" s="92"/>
      <c r="S678" s="92"/>
      <c r="T678" s="92"/>
      <c r="U678" s="92"/>
      <c r="V678" s="92"/>
      <c r="W678" s="92"/>
      <c r="X678" s="92"/>
      <c r="Y678" s="92"/>
      <c r="Z678" s="92"/>
    </row>
    <row r="679" spans="1:26" ht="15.75" customHeight="1" x14ac:dyDescent="0.2">
      <c r="A679" s="92"/>
      <c r="B679" s="92"/>
      <c r="C679" s="92"/>
      <c r="D679" s="92"/>
      <c r="E679" s="92"/>
      <c r="F679" s="92"/>
      <c r="G679" s="92"/>
      <c r="H679" s="136"/>
      <c r="I679" s="92"/>
      <c r="J679" s="92"/>
      <c r="K679" s="92"/>
      <c r="L679" s="92"/>
      <c r="M679" s="137"/>
      <c r="N679" s="92"/>
      <c r="O679" s="92"/>
      <c r="P679" s="92"/>
      <c r="Q679" s="92"/>
      <c r="R679" s="92"/>
      <c r="S679" s="92"/>
      <c r="T679" s="92"/>
      <c r="U679" s="92"/>
      <c r="V679" s="92"/>
      <c r="W679" s="92"/>
      <c r="X679" s="92"/>
      <c r="Y679" s="92"/>
      <c r="Z679" s="92"/>
    </row>
    <row r="680" spans="1:26" ht="15.75" customHeight="1" x14ac:dyDescent="0.2">
      <c r="A680" s="92"/>
      <c r="B680" s="92"/>
      <c r="C680" s="92"/>
      <c r="D680" s="92"/>
      <c r="E680" s="92"/>
      <c r="F680" s="92"/>
      <c r="G680" s="92"/>
      <c r="H680" s="136"/>
      <c r="I680" s="92"/>
      <c r="J680" s="92"/>
      <c r="K680" s="92"/>
      <c r="L680" s="92"/>
      <c r="M680" s="137"/>
      <c r="N680" s="92"/>
      <c r="O680" s="92"/>
      <c r="P680" s="92"/>
      <c r="Q680" s="92"/>
      <c r="R680" s="92"/>
      <c r="S680" s="92"/>
      <c r="T680" s="92"/>
      <c r="U680" s="92"/>
      <c r="V680" s="92"/>
      <c r="W680" s="92"/>
      <c r="X680" s="92"/>
      <c r="Y680" s="92"/>
      <c r="Z680" s="92"/>
    </row>
    <row r="681" spans="1:26" ht="15.75" customHeight="1" x14ac:dyDescent="0.2">
      <c r="A681" s="92"/>
      <c r="B681" s="92"/>
      <c r="C681" s="92"/>
      <c r="D681" s="92"/>
      <c r="E681" s="92"/>
      <c r="F681" s="92"/>
      <c r="G681" s="92"/>
      <c r="H681" s="136"/>
      <c r="I681" s="92"/>
      <c r="J681" s="92"/>
      <c r="K681" s="92"/>
      <c r="L681" s="92"/>
      <c r="M681" s="137"/>
      <c r="N681" s="92"/>
      <c r="O681" s="92"/>
      <c r="P681" s="92"/>
      <c r="Q681" s="92"/>
      <c r="R681" s="92"/>
      <c r="S681" s="92"/>
      <c r="T681" s="92"/>
      <c r="U681" s="92"/>
      <c r="V681" s="92"/>
      <c r="W681" s="92"/>
      <c r="X681" s="92"/>
      <c r="Y681" s="92"/>
      <c r="Z681" s="92"/>
    </row>
    <row r="682" spans="1:26" ht="15.75" customHeight="1" x14ac:dyDescent="0.2">
      <c r="A682" s="92"/>
      <c r="B682" s="92"/>
      <c r="C682" s="92"/>
      <c r="D682" s="92"/>
      <c r="E682" s="92"/>
      <c r="F682" s="92"/>
      <c r="G682" s="92"/>
      <c r="H682" s="136"/>
      <c r="I682" s="92"/>
      <c r="J682" s="92"/>
      <c r="K682" s="92"/>
      <c r="L682" s="92"/>
      <c r="M682" s="137"/>
      <c r="N682" s="92"/>
      <c r="O682" s="92"/>
      <c r="P682" s="92"/>
      <c r="Q682" s="92"/>
      <c r="R682" s="92"/>
      <c r="S682" s="92"/>
      <c r="T682" s="92"/>
      <c r="U682" s="92"/>
      <c r="V682" s="92"/>
      <c r="W682" s="92"/>
      <c r="X682" s="92"/>
      <c r="Y682" s="92"/>
      <c r="Z682" s="92"/>
    </row>
    <row r="683" spans="1:26" ht="15.75" customHeight="1" x14ac:dyDescent="0.2">
      <c r="A683" s="92"/>
      <c r="B683" s="92"/>
      <c r="C683" s="92"/>
      <c r="D683" s="92"/>
      <c r="E683" s="92"/>
      <c r="F683" s="92"/>
      <c r="G683" s="92"/>
      <c r="H683" s="136"/>
      <c r="I683" s="92"/>
      <c r="J683" s="92"/>
      <c r="K683" s="92"/>
      <c r="L683" s="92"/>
      <c r="M683" s="137"/>
      <c r="N683" s="92"/>
      <c r="O683" s="92"/>
      <c r="P683" s="92"/>
      <c r="Q683" s="92"/>
      <c r="R683" s="92"/>
      <c r="S683" s="92"/>
      <c r="T683" s="92"/>
      <c r="U683" s="92"/>
      <c r="V683" s="92"/>
      <c r="W683" s="92"/>
      <c r="X683" s="92"/>
      <c r="Y683" s="92"/>
      <c r="Z683" s="92"/>
    </row>
    <row r="684" spans="1:26" ht="15.75" customHeight="1" x14ac:dyDescent="0.2">
      <c r="A684" s="92"/>
      <c r="B684" s="92"/>
      <c r="C684" s="92"/>
      <c r="D684" s="92"/>
      <c r="E684" s="92"/>
      <c r="F684" s="92"/>
      <c r="G684" s="92"/>
      <c r="H684" s="136"/>
      <c r="I684" s="92"/>
      <c r="J684" s="92"/>
      <c r="K684" s="92"/>
      <c r="L684" s="92"/>
      <c r="M684" s="137"/>
      <c r="N684" s="92"/>
      <c r="O684" s="92"/>
      <c r="P684" s="92"/>
      <c r="Q684" s="92"/>
      <c r="R684" s="92"/>
      <c r="S684" s="92"/>
      <c r="T684" s="92"/>
      <c r="U684" s="92"/>
      <c r="V684" s="92"/>
      <c r="W684" s="92"/>
      <c r="X684" s="92"/>
      <c r="Y684" s="92"/>
      <c r="Z684" s="92"/>
    </row>
    <row r="685" spans="1:26" ht="15.75" customHeight="1" x14ac:dyDescent="0.2">
      <c r="A685" s="92"/>
      <c r="B685" s="92"/>
      <c r="C685" s="92"/>
      <c r="D685" s="92"/>
      <c r="E685" s="92"/>
      <c r="F685" s="92"/>
      <c r="G685" s="92"/>
      <c r="H685" s="136"/>
      <c r="I685" s="92"/>
      <c r="J685" s="92"/>
      <c r="K685" s="92"/>
      <c r="L685" s="92"/>
      <c r="M685" s="137"/>
      <c r="N685" s="92"/>
      <c r="O685" s="92"/>
      <c r="P685" s="92"/>
      <c r="Q685" s="92"/>
      <c r="R685" s="92"/>
      <c r="S685" s="92"/>
      <c r="T685" s="92"/>
      <c r="U685" s="92"/>
      <c r="V685" s="92"/>
      <c r="W685" s="92"/>
      <c r="X685" s="92"/>
      <c r="Y685" s="92"/>
      <c r="Z685" s="92"/>
    </row>
    <row r="686" spans="1:26" ht="15.75" customHeight="1" x14ac:dyDescent="0.2">
      <c r="A686" s="92"/>
      <c r="B686" s="92"/>
      <c r="C686" s="92"/>
      <c r="D686" s="92"/>
      <c r="E686" s="92"/>
      <c r="F686" s="92"/>
      <c r="G686" s="92"/>
      <c r="H686" s="136"/>
      <c r="I686" s="92"/>
      <c r="J686" s="92"/>
      <c r="K686" s="92"/>
      <c r="L686" s="92"/>
      <c r="M686" s="137"/>
      <c r="N686" s="92"/>
      <c r="O686" s="92"/>
      <c r="P686" s="92"/>
      <c r="Q686" s="92"/>
      <c r="R686" s="92"/>
      <c r="S686" s="92"/>
      <c r="T686" s="92"/>
      <c r="U686" s="92"/>
      <c r="V686" s="92"/>
      <c r="W686" s="92"/>
      <c r="X686" s="92"/>
      <c r="Y686" s="92"/>
      <c r="Z686" s="92"/>
    </row>
    <row r="687" spans="1:26" ht="15.75" customHeight="1" x14ac:dyDescent="0.2">
      <c r="A687" s="92"/>
      <c r="B687" s="92"/>
      <c r="C687" s="92"/>
      <c r="D687" s="92"/>
      <c r="E687" s="92"/>
      <c r="F687" s="92"/>
      <c r="G687" s="92"/>
      <c r="H687" s="136"/>
      <c r="I687" s="92"/>
      <c r="J687" s="92"/>
      <c r="K687" s="92"/>
      <c r="L687" s="92"/>
      <c r="M687" s="137"/>
      <c r="N687" s="92"/>
      <c r="O687" s="92"/>
      <c r="P687" s="92"/>
      <c r="Q687" s="92"/>
      <c r="R687" s="92"/>
      <c r="S687" s="92"/>
      <c r="T687" s="92"/>
      <c r="U687" s="92"/>
      <c r="V687" s="92"/>
      <c r="W687" s="92"/>
      <c r="X687" s="92"/>
      <c r="Y687" s="92"/>
      <c r="Z687" s="92"/>
    </row>
    <row r="688" spans="1:26" ht="15.75" customHeight="1" x14ac:dyDescent="0.2">
      <c r="A688" s="92"/>
      <c r="B688" s="92"/>
      <c r="C688" s="92"/>
      <c r="D688" s="92"/>
      <c r="E688" s="92"/>
      <c r="F688" s="92"/>
      <c r="G688" s="92"/>
      <c r="H688" s="136"/>
      <c r="I688" s="92"/>
      <c r="J688" s="92"/>
      <c r="K688" s="92"/>
      <c r="L688" s="92"/>
      <c r="M688" s="137"/>
      <c r="N688" s="92"/>
      <c r="O688" s="92"/>
      <c r="P688" s="92"/>
      <c r="Q688" s="92"/>
      <c r="R688" s="92"/>
      <c r="S688" s="92"/>
      <c r="T688" s="92"/>
      <c r="U688" s="92"/>
      <c r="V688" s="92"/>
      <c r="W688" s="92"/>
      <c r="X688" s="92"/>
      <c r="Y688" s="92"/>
      <c r="Z688" s="92"/>
    </row>
    <row r="689" spans="1:26" ht="15.75" customHeight="1" x14ac:dyDescent="0.2">
      <c r="A689" s="92"/>
      <c r="B689" s="92"/>
      <c r="C689" s="92"/>
      <c r="D689" s="92"/>
      <c r="E689" s="92"/>
      <c r="F689" s="92"/>
      <c r="G689" s="92"/>
      <c r="H689" s="136"/>
      <c r="I689" s="92"/>
      <c r="J689" s="92"/>
      <c r="K689" s="92"/>
      <c r="L689" s="92"/>
      <c r="M689" s="137"/>
      <c r="N689" s="92"/>
      <c r="O689" s="92"/>
      <c r="P689" s="92"/>
      <c r="Q689" s="92"/>
      <c r="R689" s="92"/>
      <c r="S689" s="92"/>
      <c r="T689" s="92"/>
      <c r="U689" s="92"/>
      <c r="V689" s="92"/>
      <c r="W689" s="92"/>
      <c r="X689" s="92"/>
      <c r="Y689" s="92"/>
      <c r="Z689" s="92"/>
    </row>
    <row r="690" spans="1:26" ht="15.75" customHeight="1" x14ac:dyDescent="0.2">
      <c r="A690" s="92"/>
      <c r="B690" s="92"/>
      <c r="C690" s="92"/>
      <c r="D690" s="92"/>
      <c r="E690" s="92"/>
      <c r="F690" s="92"/>
      <c r="G690" s="92"/>
      <c r="H690" s="136"/>
      <c r="I690" s="92"/>
      <c r="J690" s="92"/>
      <c r="K690" s="92"/>
      <c r="L690" s="92"/>
      <c r="M690" s="137"/>
      <c r="N690" s="92"/>
      <c r="O690" s="92"/>
      <c r="P690" s="92"/>
      <c r="Q690" s="92"/>
      <c r="R690" s="92"/>
      <c r="S690" s="92"/>
      <c r="T690" s="92"/>
      <c r="U690" s="92"/>
      <c r="V690" s="92"/>
      <c r="W690" s="92"/>
      <c r="X690" s="92"/>
      <c r="Y690" s="92"/>
      <c r="Z690" s="92"/>
    </row>
    <row r="691" spans="1:26" ht="15.75" customHeight="1" x14ac:dyDescent="0.2">
      <c r="A691" s="92"/>
      <c r="B691" s="92"/>
      <c r="C691" s="92"/>
      <c r="D691" s="92"/>
      <c r="E691" s="92"/>
      <c r="F691" s="92"/>
      <c r="G691" s="92"/>
      <c r="H691" s="136"/>
      <c r="I691" s="92"/>
      <c r="J691" s="92"/>
      <c r="K691" s="92"/>
      <c r="L691" s="92"/>
      <c r="M691" s="137"/>
      <c r="N691" s="92"/>
      <c r="O691" s="92"/>
      <c r="P691" s="92"/>
      <c r="Q691" s="92"/>
      <c r="R691" s="92"/>
      <c r="S691" s="92"/>
      <c r="T691" s="92"/>
      <c r="U691" s="92"/>
      <c r="V691" s="92"/>
      <c r="W691" s="92"/>
      <c r="X691" s="92"/>
      <c r="Y691" s="92"/>
      <c r="Z691" s="92"/>
    </row>
    <row r="692" spans="1:26" ht="15.75" customHeight="1" x14ac:dyDescent="0.2">
      <c r="A692" s="92"/>
      <c r="B692" s="92"/>
      <c r="C692" s="92"/>
      <c r="D692" s="92"/>
      <c r="E692" s="92"/>
      <c r="F692" s="92"/>
      <c r="G692" s="92"/>
      <c r="H692" s="136"/>
      <c r="I692" s="92"/>
      <c r="J692" s="92"/>
      <c r="K692" s="92"/>
      <c r="L692" s="92"/>
      <c r="M692" s="137"/>
      <c r="N692" s="92"/>
      <c r="O692" s="92"/>
      <c r="P692" s="92"/>
      <c r="Q692" s="92"/>
      <c r="R692" s="92"/>
      <c r="S692" s="92"/>
      <c r="T692" s="92"/>
      <c r="U692" s="92"/>
      <c r="V692" s="92"/>
      <c r="W692" s="92"/>
      <c r="X692" s="92"/>
      <c r="Y692" s="92"/>
      <c r="Z692" s="92"/>
    </row>
    <row r="693" spans="1:26" ht="15.75" customHeight="1" x14ac:dyDescent="0.2">
      <c r="A693" s="92"/>
      <c r="B693" s="92"/>
      <c r="C693" s="92"/>
      <c r="D693" s="92"/>
      <c r="E693" s="92"/>
      <c r="F693" s="92"/>
      <c r="G693" s="92"/>
      <c r="H693" s="136"/>
      <c r="I693" s="92"/>
      <c r="J693" s="92"/>
      <c r="K693" s="92"/>
      <c r="L693" s="92"/>
      <c r="M693" s="137"/>
      <c r="N693" s="92"/>
      <c r="O693" s="92"/>
      <c r="P693" s="92"/>
      <c r="Q693" s="92"/>
      <c r="R693" s="92"/>
      <c r="S693" s="92"/>
      <c r="T693" s="92"/>
      <c r="U693" s="92"/>
      <c r="V693" s="92"/>
      <c r="W693" s="92"/>
      <c r="X693" s="92"/>
      <c r="Y693" s="92"/>
      <c r="Z693" s="92"/>
    </row>
    <row r="694" spans="1:26" ht="15.75" customHeight="1" x14ac:dyDescent="0.2">
      <c r="A694" s="92"/>
      <c r="B694" s="92"/>
      <c r="C694" s="92"/>
      <c r="D694" s="92"/>
      <c r="E694" s="92"/>
      <c r="F694" s="92"/>
      <c r="G694" s="92"/>
      <c r="H694" s="136"/>
      <c r="I694" s="92"/>
      <c r="J694" s="92"/>
      <c r="K694" s="92"/>
      <c r="L694" s="92"/>
      <c r="M694" s="137"/>
      <c r="N694" s="92"/>
      <c r="O694" s="92"/>
      <c r="P694" s="92"/>
      <c r="Q694" s="92"/>
      <c r="R694" s="92"/>
      <c r="S694" s="92"/>
      <c r="T694" s="92"/>
      <c r="U694" s="92"/>
      <c r="V694" s="92"/>
      <c r="W694" s="92"/>
      <c r="X694" s="92"/>
      <c r="Y694" s="92"/>
      <c r="Z694" s="92"/>
    </row>
    <row r="695" spans="1:26" ht="15.75" customHeight="1" x14ac:dyDescent="0.2">
      <c r="A695" s="92"/>
      <c r="B695" s="92"/>
      <c r="C695" s="92"/>
      <c r="D695" s="92"/>
      <c r="E695" s="92"/>
      <c r="F695" s="92"/>
      <c r="G695" s="92"/>
      <c r="H695" s="136"/>
      <c r="I695" s="92"/>
      <c r="J695" s="92"/>
      <c r="K695" s="92"/>
      <c r="L695" s="92"/>
      <c r="M695" s="137"/>
      <c r="N695" s="92"/>
      <c r="O695" s="92"/>
      <c r="P695" s="92"/>
      <c r="Q695" s="92"/>
      <c r="R695" s="92"/>
      <c r="S695" s="92"/>
      <c r="T695" s="92"/>
      <c r="U695" s="92"/>
      <c r="V695" s="92"/>
      <c r="W695" s="92"/>
      <c r="X695" s="92"/>
      <c r="Y695" s="92"/>
      <c r="Z695" s="92"/>
    </row>
    <row r="696" spans="1:26" ht="15.75" customHeight="1" x14ac:dyDescent="0.2">
      <c r="A696" s="92"/>
      <c r="B696" s="92"/>
      <c r="C696" s="92"/>
      <c r="D696" s="92"/>
      <c r="E696" s="92"/>
      <c r="F696" s="92"/>
      <c r="G696" s="92"/>
      <c r="H696" s="136"/>
      <c r="I696" s="92"/>
      <c r="J696" s="92"/>
      <c r="K696" s="92"/>
      <c r="L696" s="92"/>
      <c r="M696" s="137"/>
      <c r="N696" s="92"/>
      <c r="O696" s="92"/>
      <c r="P696" s="92"/>
      <c r="Q696" s="92"/>
      <c r="R696" s="92"/>
      <c r="S696" s="92"/>
      <c r="T696" s="92"/>
      <c r="U696" s="92"/>
      <c r="V696" s="92"/>
      <c r="W696" s="92"/>
      <c r="X696" s="92"/>
      <c r="Y696" s="92"/>
      <c r="Z696" s="92"/>
    </row>
    <row r="697" spans="1:26" ht="15.75" customHeight="1" x14ac:dyDescent="0.2">
      <c r="A697" s="92"/>
      <c r="B697" s="92"/>
      <c r="C697" s="92"/>
      <c r="D697" s="92"/>
      <c r="E697" s="92"/>
      <c r="F697" s="92"/>
      <c r="G697" s="92"/>
      <c r="H697" s="136"/>
      <c r="I697" s="92"/>
      <c r="J697" s="92"/>
      <c r="K697" s="92"/>
      <c r="L697" s="92"/>
      <c r="M697" s="137"/>
      <c r="N697" s="92"/>
      <c r="O697" s="92"/>
      <c r="P697" s="92"/>
      <c r="Q697" s="92"/>
      <c r="R697" s="92"/>
      <c r="S697" s="92"/>
      <c r="T697" s="92"/>
      <c r="U697" s="92"/>
      <c r="V697" s="92"/>
      <c r="W697" s="92"/>
      <c r="X697" s="92"/>
      <c r="Y697" s="92"/>
      <c r="Z697" s="92"/>
    </row>
    <row r="698" spans="1:26" ht="15.75" customHeight="1" x14ac:dyDescent="0.2">
      <c r="A698" s="92"/>
      <c r="B698" s="92"/>
      <c r="C698" s="92"/>
      <c r="D698" s="92"/>
      <c r="E698" s="92"/>
      <c r="F698" s="92"/>
      <c r="G698" s="92"/>
      <c r="H698" s="136"/>
      <c r="I698" s="92"/>
      <c r="J698" s="92"/>
      <c r="K698" s="92"/>
      <c r="L698" s="92"/>
      <c r="M698" s="137"/>
      <c r="N698" s="92"/>
      <c r="O698" s="92"/>
      <c r="P698" s="92"/>
      <c r="Q698" s="92"/>
      <c r="R698" s="92"/>
      <c r="S698" s="92"/>
      <c r="T698" s="92"/>
      <c r="U698" s="92"/>
      <c r="V698" s="92"/>
      <c r="W698" s="92"/>
      <c r="X698" s="92"/>
      <c r="Y698" s="92"/>
      <c r="Z698" s="92"/>
    </row>
    <row r="699" spans="1:26" ht="15.75" customHeight="1" x14ac:dyDescent="0.2">
      <c r="A699" s="92"/>
      <c r="B699" s="92"/>
      <c r="C699" s="92"/>
      <c r="D699" s="92"/>
      <c r="E699" s="92"/>
      <c r="F699" s="92"/>
      <c r="G699" s="92"/>
      <c r="H699" s="136"/>
      <c r="I699" s="92"/>
      <c r="J699" s="92"/>
      <c r="K699" s="92"/>
      <c r="L699" s="92"/>
      <c r="M699" s="137"/>
      <c r="N699" s="92"/>
      <c r="O699" s="92"/>
      <c r="P699" s="92"/>
      <c r="Q699" s="92"/>
      <c r="R699" s="92"/>
      <c r="S699" s="92"/>
      <c r="T699" s="92"/>
      <c r="U699" s="92"/>
      <c r="V699" s="92"/>
      <c r="W699" s="92"/>
      <c r="X699" s="92"/>
      <c r="Y699" s="92"/>
      <c r="Z699" s="92"/>
    </row>
    <row r="700" spans="1:26" ht="15.75" customHeight="1" x14ac:dyDescent="0.2">
      <c r="A700" s="92"/>
      <c r="B700" s="92"/>
      <c r="C700" s="92"/>
      <c r="D700" s="92"/>
      <c r="E700" s="92"/>
      <c r="F700" s="92"/>
      <c r="G700" s="92"/>
      <c r="H700" s="136"/>
      <c r="I700" s="92"/>
      <c r="J700" s="92"/>
      <c r="K700" s="92"/>
      <c r="L700" s="92"/>
      <c r="M700" s="137"/>
      <c r="N700" s="92"/>
      <c r="O700" s="92"/>
      <c r="P700" s="92"/>
      <c r="Q700" s="92"/>
      <c r="R700" s="92"/>
      <c r="S700" s="92"/>
      <c r="T700" s="92"/>
      <c r="U700" s="92"/>
      <c r="V700" s="92"/>
      <c r="W700" s="92"/>
      <c r="X700" s="92"/>
      <c r="Y700" s="92"/>
      <c r="Z700" s="92"/>
    </row>
    <row r="701" spans="1:26" ht="15.75" customHeight="1" x14ac:dyDescent="0.2">
      <c r="A701" s="92"/>
      <c r="B701" s="92"/>
      <c r="C701" s="92"/>
      <c r="D701" s="92"/>
      <c r="E701" s="92"/>
      <c r="F701" s="92"/>
      <c r="G701" s="92"/>
      <c r="H701" s="136"/>
      <c r="I701" s="92"/>
      <c r="J701" s="92"/>
      <c r="K701" s="92"/>
      <c r="L701" s="92"/>
      <c r="M701" s="137"/>
      <c r="N701" s="92"/>
      <c r="O701" s="92"/>
      <c r="P701" s="92"/>
      <c r="Q701" s="92"/>
      <c r="R701" s="92"/>
      <c r="S701" s="92"/>
      <c r="T701" s="92"/>
      <c r="U701" s="92"/>
      <c r="V701" s="92"/>
      <c r="W701" s="92"/>
      <c r="X701" s="92"/>
      <c r="Y701" s="92"/>
      <c r="Z701" s="92"/>
    </row>
    <row r="702" spans="1:26" ht="15.75" customHeight="1" x14ac:dyDescent="0.2">
      <c r="A702" s="92"/>
      <c r="B702" s="92"/>
      <c r="C702" s="92"/>
      <c r="D702" s="92"/>
      <c r="E702" s="92"/>
      <c r="F702" s="92"/>
      <c r="G702" s="92"/>
      <c r="H702" s="136"/>
      <c r="I702" s="92"/>
      <c r="J702" s="92"/>
      <c r="K702" s="92"/>
      <c r="L702" s="92"/>
      <c r="M702" s="137"/>
      <c r="N702" s="92"/>
      <c r="O702" s="92"/>
      <c r="P702" s="92"/>
      <c r="Q702" s="92"/>
      <c r="R702" s="92"/>
      <c r="S702" s="92"/>
      <c r="T702" s="92"/>
      <c r="U702" s="92"/>
      <c r="V702" s="92"/>
      <c r="W702" s="92"/>
      <c r="X702" s="92"/>
      <c r="Y702" s="92"/>
      <c r="Z702" s="92"/>
    </row>
    <row r="703" spans="1:26" ht="15.75" customHeight="1" x14ac:dyDescent="0.2">
      <c r="A703" s="92"/>
      <c r="B703" s="92"/>
      <c r="C703" s="92"/>
      <c r="D703" s="92"/>
      <c r="E703" s="92"/>
      <c r="F703" s="92"/>
      <c r="G703" s="92"/>
      <c r="H703" s="136"/>
      <c r="I703" s="92"/>
      <c r="J703" s="92"/>
      <c r="K703" s="92"/>
      <c r="L703" s="92"/>
      <c r="M703" s="137"/>
      <c r="N703" s="92"/>
      <c r="O703" s="92"/>
      <c r="P703" s="92"/>
      <c r="Q703" s="92"/>
      <c r="R703" s="92"/>
      <c r="S703" s="92"/>
      <c r="T703" s="92"/>
      <c r="U703" s="92"/>
      <c r="V703" s="92"/>
      <c r="W703" s="92"/>
      <c r="X703" s="92"/>
      <c r="Y703" s="92"/>
      <c r="Z703" s="92"/>
    </row>
    <row r="704" spans="1:26" ht="15.75" customHeight="1" x14ac:dyDescent="0.2">
      <c r="A704" s="92"/>
      <c r="B704" s="92"/>
      <c r="C704" s="92"/>
      <c r="D704" s="92"/>
      <c r="E704" s="92"/>
      <c r="F704" s="92"/>
      <c r="G704" s="92"/>
      <c r="H704" s="136"/>
      <c r="I704" s="92"/>
      <c r="J704" s="92"/>
      <c r="K704" s="92"/>
      <c r="L704" s="92"/>
      <c r="M704" s="137"/>
      <c r="N704" s="92"/>
      <c r="O704" s="92"/>
      <c r="P704" s="92"/>
      <c r="Q704" s="92"/>
      <c r="R704" s="92"/>
      <c r="S704" s="92"/>
      <c r="T704" s="92"/>
      <c r="U704" s="92"/>
      <c r="V704" s="92"/>
      <c r="W704" s="92"/>
      <c r="X704" s="92"/>
      <c r="Y704" s="92"/>
      <c r="Z704" s="92"/>
    </row>
    <row r="705" spans="1:26" ht="15.75" customHeight="1" x14ac:dyDescent="0.2">
      <c r="A705" s="92"/>
      <c r="B705" s="92"/>
      <c r="C705" s="92"/>
      <c r="D705" s="92"/>
      <c r="E705" s="92"/>
      <c r="F705" s="92"/>
      <c r="G705" s="92"/>
      <c r="H705" s="136"/>
      <c r="I705" s="92"/>
      <c r="J705" s="92"/>
      <c r="K705" s="92"/>
      <c r="L705" s="92"/>
      <c r="M705" s="137"/>
      <c r="N705" s="92"/>
      <c r="O705" s="92"/>
      <c r="P705" s="92"/>
      <c r="Q705" s="92"/>
      <c r="R705" s="92"/>
      <c r="S705" s="92"/>
      <c r="T705" s="92"/>
      <c r="U705" s="92"/>
      <c r="V705" s="92"/>
      <c r="W705" s="92"/>
      <c r="X705" s="92"/>
      <c r="Y705" s="92"/>
      <c r="Z705" s="92"/>
    </row>
    <row r="706" spans="1:26" ht="15.75" customHeight="1" x14ac:dyDescent="0.2">
      <c r="A706" s="92"/>
      <c r="B706" s="92"/>
      <c r="C706" s="92"/>
      <c r="D706" s="92"/>
      <c r="E706" s="92"/>
      <c r="F706" s="92"/>
      <c r="G706" s="92"/>
      <c r="H706" s="136"/>
      <c r="I706" s="92"/>
      <c r="J706" s="92"/>
      <c r="K706" s="92"/>
      <c r="L706" s="92"/>
      <c r="M706" s="137"/>
      <c r="N706" s="92"/>
      <c r="O706" s="92"/>
      <c r="P706" s="92"/>
      <c r="Q706" s="92"/>
      <c r="R706" s="92"/>
      <c r="S706" s="92"/>
      <c r="T706" s="92"/>
      <c r="U706" s="92"/>
      <c r="V706" s="92"/>
      <c r="W706" s="92"/>
      <c r="X706" s="92"/>
      <c r="Y706" s="92"/>
      <c r="Z706" s="92"/>
    </row>
    <row r="707" spans="1:26" ht="15.75" customHeight="1" x14ac:dyDescent="0.2">
      <c r="A707" s="92"/>
      <c r="B707" s="92"/>
      <c r="C707" s="92"/>
      <c r="D707" s="92"/>
      <c r="E707" s="92"/>
      <c r="F707" s="92"/>
      <c r="G707" s="92"/>
      <c r="H707" s="136"/>
      <c r="I707" s="92"/>
      <c r="J707" s="92"/>
      <c r="K707" s="92"/>
      <c r="L707" s="92"/>
      <c r="M707" s="137"/>
      <c r="N707" s="92"/>
      <c r="O707" s="92"/>
      <c r="P707" s="92"/>
      <c r="Q707" s="92"/>
      <c r="R707" s="92"/>
      <c r="S707" s="92"/>
      <c r="T707" s="92"/>
      <c r="U707" s="92"/>
      <c r="V707" s="92"/>
      <c r="W707" s="92"/>
      <c r="X707" s="92"/>
      <c r="Y707" s="92"/>
      <c r="Z707" s="92"/>
    </row>
    <row r="708" spans="1:26" ht="15.75" customHeight="1" x14ac:dyDescent="0.2">
      <c r="A708" s="92"/>
      <c r="B708" s="92"/>
      <c r="C708" s="92"/>
      <c r="D708" s="92"/>
      <c r="E708" s="92"/>
      <c r="F708" s="92"/>
      <c r="G708" s="92"/>
      <c r="H708" s="136"/>
      <c r="I708" s="92"/>
      <c r="J708" s="92"/>
      <c r="K708" s="92"/>
      <c r="L708" s="92"/>
      <c r="M708" s="137"/>
      <c r="N708" s="92"/>
      <c r="O708" s="92"/>
      <c r="P708" s="92"/>
      <c r="Q708" s="92"/>
      <c r="R708" s="92"/>
      <c r="S708" s="92"/>
      <c r="T708" s="92"/>
      <c r="U708" s="92"/>
      <c r="V708" s="92"/>
      <c r="W708" s="92"/>
      <c r="X708" s="92"/>
      <c r="Y708" s="92"/>
      <c r="Z708" s="92"/>
    </row>
    <row r="709" spans="1:26" ht="15.75" customHeight="1" x14ac:dyDescent="0.2">
      <c r="A709" s="92"/>
      <c r="B709" s="92"/>
      <c r="C709" s="92"/>
      <c r="D709" s="92"/>
      <c r="E709" s="92"/>
      <c r="F709" s="92"/>
      <c r="G709" s="92"/>
      <c r="H709" s="136"/>
      <c r="I709" s="92"/>
      <c r="J709" s="92"/>
      <c r="K709" s="92"/>
      <c r="L709" s="92"/>
      <c r="M709" s="137"/>
      <c r="N709" s="92"/>
      <c r="O709" s="92"/>
      <c r="P709" s="92"/>
      <c r="Q709" s="92"/>
      <c r="R709" s="92"/>
      <c r="S709" s="92"/>
      <c r="T709" s="92"/>
      <c r="U709" s="92"/>
      <c r="V709" s="92"/>
      <c r="W709" s="92"/>
      <c r="X709" s="92"/>
      <c r="Y709" s="92"/>
      <c r="Z709" s="92"/>
    </row>
    <row r="710" spans="1:26" ht="15.75" customHeight="1" x14ac:dyDescent="0.2">
      <c r="A710" s="92"/>
      <c r="B710" s="92"/>
      <c r="C710" s="92"/>
      <c r="D710" s="92"/>
      <c r="E710" s="92"/>
      <c r="F710" s="92"/>
      <c r="G710" s="92"/>
      <c r="H710" s="136"/>
      <c r="I710" s="92"/>
      <c r="J710" s="92"/>
      <c r="K710" s="92"/>
      <c r="L710" s="92"/>
      <c r="M710" s="137"/>
      <c r="N710" s="92"/>
      <c r="O710" s="92"/>
      <c r="P710" s="92"/>
      <c r="Q710" s="92"/>
      <c r="R710" s="92"/>
      <c r="S710" s="92"/>
      <c r="T710" s="92"/>
      <c r="U710" s="92"/>
      <c r="V710" s="92"/>
      <c r="W710" s="92"/>
      <c r="X710" s="92"/>
      <c r="Y710" s="92"/>
      <c r="Z710" s="92"/>
    </row>
    <row r="711" spans="1:26" ht="15.75" customHeight="1" x14ac:dyDescent="0.2">
      <c r="A711" s="92"/>
      <c r="B711" s="92"/>
      <c r="C711" s="92"/>
      <c r="D711" s="92"/>
      <c r="E711" s="92"/>
      <c r="F711" s="92"/>
      <c r="G711" s="92"/>
      <c r="H711" s="136"/>
      <c r="I711" s="92"/>
      <c r="J711" s="92"/>
      <c r="K711" s="92"/>
      <c r="L711" s="92"/>
      <c r="M711" s="137"/>
      <c r="N711" s="92"/>
      <c r="O711" s="92"/>
      <c r="P711" s="92"/>
      <c r="Q711" s="92"/>
      <c r="R711" s="92"/>
      <c r="S711" s="92"/>
      <c r="T711" s="92"/>
      <c r="U711" s="92"/>
      <c r="V711" s="92"/>
      <c r="W711" s="92"/>
      <c r="X711" s="92"/>
      <c r="Y711" s="92"/>
      <c r="Z711" s="92"/>
    </row>
    <row r="712" spans="1:26" ht="15.75" customHeight="1" x14ac:dyDescent="0.2">
      <c r="A712" s="92"/>
      <c r="B712" s="92"/>
      <c r="C712" s="92"/>
      <c r="D712" s="92"/>
      <c r="E712" s="92"/>
      <c r="F712" s="92"/>
      <c r="G712" s="92"/>
      <c r="H712" s="136"/>
      <c r="I712" s="92"/>
      <c r="J712" s="92"/>
      <c r="K712" s="92"/>
      <c r="L712" s="92"/>
      <c r="M712" s="137"/>
      <c r="N712" s="92"/>
      <c r="O712" s="92"/>
      <c r="P712" s="92"/>
      <c r="Q712" s="92"/>
      <c r="R712" s="92"/>
      <c r="S712" s="92"/>
      <c r="T712" s="92"/>
      <c r="U712" s="92"/>
      <c r="V712" s="92"/>
      <c r="W712" s="92"/>
      <c r="X712" s="92"/>
      <c r="Y712" s="92"/>
      <c r="Z712" s="92"/>
    </row>
    <row r="713" spans="1:26" ht="15.75" customHeight="1" x14ac:dyDescent="0.2">
      <c r="A713" s="92"/>
      <c r="B713" s="92"/>
      <c r="C713" s="92"/>
      <c r="D713" s="92"/>
      <c r="E713" s="92"/>
      <c r="F713" s="92"/>
      <c r="G713" s="92"/>
      <c r="H713" s="136"/>
      <c r="I713" s="92"/>
      <c r="J713" s="92"/>
      <c r="K713" s="92"/>
      <c r="L713" s="92"/>
      <c r="M713" s="137"/>
      <c r="N713" s="92"/>
      <c r="O713" s="92"/>
      <c r="P713" s="92"/>
      <c r="Q713" s="92"/>
      <c r="R713" s="92"/>
      <c r="S713" s="92"/>
      <c r="T713" s="92"/>
      <c r="U713" s="92"/>
      <c r="V713" s="92"/>
      <c r="W713" s="92"/>
      <c r="X713" s="92"/>
      <c r="Y713" s="92"/>
      <c r="Z713" s="92"/>
    </row>
    <row r="714" spans="1:26" ht="15.75" customHeight="1" x14ac:dyDescent="0.2">
      <c r="A714" s="92"/>
      <c r="B714" s="92"/>
      <c r="C714" s="92"/>
      <c r="D714" s="92"/>
      <c r="E714" s="92"/>
      <c r="F714" s="92"/>
      <c r="G714" s="92"/>
      <c r="H714" s="136"/>
      <c r="I714" s="92"/>
      <c r="J714" s="92"/>
      <c r="K714" s="92"/>
      <c r="L714" s="92"/>
      <c r="M714" s="137"/>
      <c r="N714" s="92"/>
      <c r="O714" s="92"/>
      <c r="P714" s="92"/>
      <c r="Q714" s="92"/>
      <c r="R714" s="92"/>
      <c r="S714" s="92"/>
      <c r="T714" s="92"/>
      <c r="U714" s="92"/>
      <c r="V714" s="92"/>
      <c r="W714" s="92"/>
      <c r="X714" s="92"/>
      <c r="Y714" s="92"/>
      <c r="Z714" s="92"/>
    </row>
    <row r="715" spans="1:26" ht="15.75" customHeight="1" x14ac:dyDescent="0.2">
      <c r="A715" s="92"/>
      <c r="B715" s="92"/>
      <c r="C715" s="92"/>
      <c r="D715" s="92"/>
      <c r="E715" s="92"/>
      <c r="F715" s="92"/>
      <c r="G715" s="92"/>
      <c r="H715" s="136"/>
      <c r="I715" s="92"/>
      <c r="J715" s="92"/>
      <c r="K715" s="92"/>
      <c r="L715" s="92"/>
      <c r="M715" s="137"/>
      <c r="N715" s="92"/>
      <c r="O715" s="92"/>
      <c r="P715" s="92"/>
      <c r="Q715" s="92"/>
      <c r="R715" s="92"/>
      <c r="S715" s="92"/>
      <c r="T715" s="92"/>
      <c r="U715" s="92"/>
      <c r="V715" s="92"/>
      <c r="W715" s="92"/>
      <c r="X715" s="92"/>
      <c r="Y715" s="92"/>
      <c r="Z715" s="92"/>
    </row>
    <row r="716" spans="1:26" ht="15.75" customHeight="1" x14ac:dyDescent="0.2">
      <c r="A716" s="92"/>
      <c r="B716" s="92"/>
      <c r="C716" s="92"/>
      <c r="D716" s="92"/>
      <c r="E716" s="92"/>
      <c r="F716" s="92"/>
      <c r="G716" s="92"/>
      <c r="H716" s="136"/>
      <c r="I716" s="92"/>
      <c r="J716" s="92"/>
      <c r="K716" s="92"/>
      <c r="L716" s="92"/>
      <c r="M716" s="137"/>
      <c r="N716" s="92"/>
      <c r="O716" s="92"/>
      <c r="P716" s="92"/>
      <c r="Q716" s="92"/>
      <c r="R716" s="92"/>
      <c r="S716" s="92"/>
      <c r="T716" s="92"/>
      <c r="U716" s="92"/>
      <c r="V716" s="92"/>
      <c r="W716" s="92"/>
      <c r="X716" s="92"/>
      <c r="Y716" s="92"/>
      <c r="Z716" s="92"/>
    </row>
    <row r="717" spans="1:26" ht="15.75" customHeight="1" x14ac:dyDescent="0.2">
      <c r="A717" s="92"/>
      <c r="B717" s="92"/>
      <c r="C717" s="92"/>
      <c r="D717" s="92"/>
      <c r="E717" s="92"/>
      <c r="F717" s="92"/>
      <c r="G717" s="92"/>
      <c r="H717" s="136"/>
      <c r="I717" s="92"/>
      <c r="J717" s="92"/>
      <c r="K717" s="92"/>
      <c r="L717" s="92"/>
      <c r="M717" s="137"/>
      <c r="N717" s="92"/>
      <c r="O717" s="92"/>
      <c r="P717" s="92"/>
      <c r="Q717" s="92"/>
      <c r="R717" s="92"/>
      <c r="S717" s="92"/>
      <c r="T717" s="92"/>
      <c r="U717" s="92"/>
      <c r="V717" s="92"/>
      <c r="W717" s="92"/>
      <c r="X717" s="92"/>
      <c r="Y717" s="92"/>
      <c r="Z717" s="92"/>
    </row>
    <row r="718" spans="1:26" ht="15.75" customHeight="1" x14ac:dyDescent="0.2">
      <c r="A718" s="92"/>
      <c r="B718" s="92"/>
      <c r="C718" s="92"/>
      <c r="D718" s="92"/>
      <c r="E718" s="92"/>
      <c r="F718" s="92"/>
      <c r="G718" s="92"/>
      <c r="H718" s="136"/>
      <c r="I718" s="92"/>
      <c r="J718" s="92"/>
      <c r="K718" s="92"/>
      <c r="L718" s="92"/>
      <c r="M718" s="137"/>
      <c r="N718" s="92"/>
      <c r="O718" s="92"/>
      <c r="P718" s="92"/>
      <c r="Q718" s="92"/>
      <c r="R718" s="92"/>
      <c r="S718" s="92"/>
      <c r="T718" s="92"/>
      <c r="U718" s="92"/>
      <c r="V718" s="92"/>
      <c r="W718" s="92"/>
      <c r="X718" s="92"/>
      <c r="Y718" s="92"/>
      <c r="Z718" s="92"/>
    </row>
    <row r="719" spans="1:26" ht="15.75" customHeight="1" x14ac:dyDescent="0.2">
      <c r="A719" s="92"/>
      <c r="B719" s="92"/>
      <c r="C719" s="92"/>
      <c r="D719" s="92"/>
      <c r="E719" s="92"/>
      <c r="F719" s="92"/>
      <c r="G719" s="92"/>
      <c r="H719" s="136"/>
      <c r="I719" s="92"/>
      <c r="J719" s="92"/>
      <c r="K719" s="92"/>
      <c r="L719" s="92"/>
      <c r="M719" s="137"/>
      <c r="N719" s="92"/>
      <c r="O719" s="92"/>
      <c r="P719" s="92"/>
      <c r="Q719" s="92"/>
      <c r="R719" s="92"/>
      <c r="S719" s="92"/>
      <c r="T719" s="92"/>
      <c r="U719" s="92"/>
      <c r="V719" s="92"/>
      <c r="W719" s="92"/>
      <c r="X719" s="92"/>
      <c r="Y719" s="92"/>
      <c r="Z719" s="92"/>
    </row>
    <row r="720" spans="1:26" ht="15.75" customHeight="1" x14ac:dyDescent="0.2">
      <c r="A720" s="92"/>
      <c r="B720" s="92"/>
      <c r="C720" s="92"/>
      <c r="D720" s="92"/>
      <c r="E720" s="92"/>
      <c r="F720" s="92"/>
      <c r="G720" s="92"/>
      <c r="H720" s="136"/>
      <c r="I720" s="92"/>
      <c r="J720" s="92"/>
      <c r="K720" s="92"/>
      <c r="L720" s="92"/>
      <c r="M720" s="137"/>
      <c r="N720" s="92"/>
      <c r="O720" s="92"/>
      <c r="P720" s="92"/>
      <c r="Q720" s="92"/>
      <c r="R720" s="92"/>
      <c r="S720" s="92"/>
      <c r="T720" s="92"/>
      <c r="U720" s="92"/>
      <c r="V720" s="92"/>
      <c r="W720" s="92"/>
      <c r="X720" s="92"/>
      <c r="Y720" s="92"/>
      <c r="Z720" s="92"/>
    </row>
    <row r="721" spans="1:26" ht="15.75" customHeight="1" x14ac:dyDescent="0.2">
      <c r="A721" s="92"/>
      <c r="B721" s="92"/>
      <c r="C721" s="92"/>
      <c r="D721" s="92"/>
      <c r="E721" s="92"/>
      <c r="F721" s="92"/>
      <c r="G721" s="92"/>
      <c r="H721" s="136"/>
      <c r="I721" s="92"/>
      <c r="J721" s="92"/>
      <c r="K721" s="92"/>
      <c r="L721" s="92"/>
      <c r="M721" s="137"/>
      <c r="N721" s="92"/>
      <c r="O721" s="92"/>
      <c r="P721" s="92"/>
      <c r="Q721" s="92"/>
      <c r="R721" s="92"/>
      <c r="S721" s="92"/>
      <c r="T721" s="92"/>
      <c r="U721" s="92"/>
      <c r="V721" s="92"/>
      <c r="W721" s="92"/>
      <c r="X721" s="92"/>
      <c r="Y721" s="92"/>
      <c r="Z721" s="92"/>
    </row>
    <row r="722" spans="1:26" ht="15.75" customHeight="1" x14ac:dyDescent="0.2">
      <c r="A722" s="92"/>
      <c r="B722" s="92"/>
      <c r="C722" s="92"/>
      <c r="D722" s="92"/>
      <c r="E722" s="92"/>
      <c r="F722" s="92"/>
      <c r="G722" s="92"/>
      <c r="H722" s="136"/>
      <c r="I722" s="92"/>
      <c r="J722" s="92"/>
      <c r="K722" s="92"/>
      <c r="L722" s="92"/>
      <c r="M722" s="137"/>
      <c r="N722" s="92"/>
      <c r="O722" s="92"/>
      <c r="P722" s="92"/>
      <c r="Q722" s="92"/>
      <c r="R722" s="92"/>
      <c r="S722" s="92"/>
      <c r="T722" s="92"/>
      <c r="U722" s="92"/>
      <c r="V722" s="92"/>
      <c r="W722" s="92"/>
      <c r="X722" s="92"/>
      <c r="Y722" s="92"/>
      <c r="Z722" s="92"/>
    </row>
    <row r="723" spans="1:26" ht="15.75" customHeight="1" x14ac:dyDescent="0.2">
      <c r="A723" s="92"/>
      <c r="B723" s="92"/>
      <c r="C723" s="92"/>
      <c r="D723" s="92"/>
      <c r="E723" s="92"/>
      <c r="F723" s="92"/>
      <c r="G723" s="92"/>
      <c r="H723" s="136"/>
      <c r="I723" s="92"/>
      <c r="J723" s="92"/>
      <c r="K723" s="92"/>
      <c r="L723" s="92"/>
      <c r="M723" s="137"/>
      <c r="N723" s="92"/>
      <c r="O723" s="92"/>
      <c r="P723" s="92"/>
      <c r="Q723" s="92"/>
      <c r="R723" s="92"/>
      <c r="S723" s="92"/>
      <c r="T723" s="92"/>
      <c r="U723" s="92"/>
      <c r="V723" s="92"/>
      <c r="W723" s="92"/>
      <c r="X723" s="92"/>
      <c r="Y723" s="92"/>
      <c r="Z723" s="92"/>
    </row>
    <row r="724" spans="1:26" ht="15.75" customHeight="1" x14ac:dyDescent="0.2">
      <c r="A724" s="92"/>
      <c r="B724" s="92"/>
      <c r="C724" s="92"/>
      <c r="D724" s="92"/>
      <c r="E724" s="92"/>
      <c r="F724" s="92"/>
      <c r="G724" s="92"/>
      <c r="H724" s="136"/>
      <c r="I724" s="92"/>
      <c r="J724" s="92"/>
      <c r="K724" s="92"/>
      <c r="L724" s="92"/>
      <c r="M724" s="137"/>
      <c r="N724" s="92"/>
      <c r="O724" s="92"/>
      <c r="P724" s="92"/>
      <c r="Q724" s="92"/>
      <c r="R724" s="92"/>
      <c r="S724" s="92"/>
      <c r="T724" s="92"/>
      <c r="U724" s="92"/>
      <c r="V724" s="92"/>
      <c r="W724" s="92"/>
      <c r="X724" s="92"/>
      <c r="Y724" s="92"/>
      <c r="Z724" s="92"/>
    </row>
    <row r="725" spans="1:26" ht="15.75" customHeight="1" x14ac:dyDescent="0.2">
      <c r="A725" s="92"/>
      <c r="B725" s="92"/>
      <c r="C725" s="92"/>
      <c r="D725" s="92"/>
      <c r="E725" s="92"/>
      <c r="F725" s="92"/>
      <c r="G725" s="92"/>
      <c r="H725" s="136"/>
      <c r="I725" s="92"/>
      <c r="J725" s="92"/>
      <c r="K725" s="92"/>
      <c r="L725" s="92"/>
      <c r="M725" s="137"/>
      <c r="N725" s="92"/>
      <c r="O725" s="92"/>
      <c r="P725" s="92"/>
      <c r="Q725" s="92"/>
      <c r="R725" s="92"/>
      <c r="S725" s="92"/>
      <c r="T725" s="92"/>
      <c r="U725" s="92"/>
      <c r="V725" s="92"/>
      <c r="W725" s="92"/>
      <c r="X725" s="92"/>
      <c r="Y725" s="92"/>
      <c r="Z725" s="92"/>
    </row>
    <row r="726" spans="1:26" ht="15.75" customHeight="1" x14ac:dyDescent="0.2">
      <c r="A726" s="92"/>
      <c r="B726" s="92"/>
      <c r="C726" s="92"/>
      <c r="D726" s="92"/>
      <c r="E726" s="92"/>
      <c r="F726" s="92"/>
      <c r="G726" s="92"/>
      <c r="H726" s="136"/>
      <c r="I726" s="92"/>
      <c r="J726" s="92"/>
      <c r="K726" s="92"/>
      <c r="L726" s="92"/>
      <c r="M726" s="137"/>
      <c r="N726" s="92"/>
      <c r="O726" s="92"/>
      <c r="P726" s="92"/>
      <c r="Q726" s="92"/>
      <c r="R726" s="92"/>
      <c r="S726" s="92"/>
      <c r="T726" s="92"/>
      <c r="U726" s="92"/>
      <c r="V726" s="92"/>
      <c r="W726" s="92"/>
      <c r="X726" s="92"/>
      <c r="Y726" s="92"/>
      <c r="Z726" s="92"/>
    </row>
    <row r="727" spans="1:26" ht="15.75" customHeight="1" x14ac:dyDescent="0.2">
      <c r="A727" s="92"/>
      <c r="B727" s="92"/>
      <c r="C727" s="92"/>
      <c r="D727" s="92"/>
      <c r="E727" s="92"/>
      <c r="F727" s="92"/>
      <c r="G727" s="92"/>
      <c r="H727" s="136"/>
      <c r="I727" s="92"/>
      <c r="J727" s="92"/>
      <c r="K727" s="92"/>
      <c r="L727" s="92"/>
      <c r="M727" s="137"/>
      <c r="N727" s="92"/>
      <c r="O727" s="92"/>
      <c r="P727" s="92"/>
      <c r="Q727" s="92"/>
      <c r="R727" s="92"/>
      <c r="S727" s="92"/>
      <c r="T727" s="92"/>
      <c r="U727" s="92"/>
      <c r="V727" s="92"/>
      <c r="W727" s="92"/>
      <c r="X727" s="92"/>
      <c r="Y727" s="92"/>
      <c r="Z727" s="92"/>
    </row>
    <row r="728" spans="1:26" ht="15.75" customHeight="1" x14ac:dyDescent="0.2">
      <c r="A728" s="92"/>
      <c r="B728" s="92"/>
      <c r="C728" s="92"/>
      <c r="D728" s="92"/>
      <c r="E728" s="92"/>
      <c r="F728" s="92"/>
      <c r="G728" s="92"/>
      <c r="H728" s="136"/>
      <c r="I728" s="92"/>
      <c r="J728" s="92"/>
      <c r="K728" s="92"/>
      <c r="L728" s="92"/>
      <c r="M728" s="137"/>
      <c r="N728" s="92"/>
      <c r="O728" s="92"/>
      <c r="P728" s="92"/>
      <c r="Q728" s="92"/>
      <c r="R728" s="92"/>
      <c r="S728" s="92"/>
      <c r="T728" s="92"/>
      <c r="U728" s="92"/>
      <c r="V728" s="92"/>
      <c r="W728" s="92"/>
      <c r="X728" s="92"/>
      <c r="Y728" s="92"/>
      <c r="Z728" s="92"/>
    </row>
    <row r="729" spans="1:26" ht="15.75" customHeight="1" x14ac:dyDescent="0.2">
      <c r="A729" s="92"/>
      <c r="B729" s="92"/>
      <c r="C729" s="92"/>
      <c r="D729" s="92"/>
      <c r="E729" s="92"/>
      <c r="F729" s="92"/>
      <c r="G729" s="92"/>
      <c r="H729" s="136"/>
      <c r="I729" s="92"/>
      <c r="J729" s="92"/>
      <c r="K729" s="92"/>
      <c r="L729" s="92"/>
      <c r="M729" s="137"/>
      <c r="N729" s="92"/>
      <c r="O729" s="92"/>
      <c r="P729" s="92"/>
      <c r="Q729" s="92"/>
      <c r="R729" s="92"/>
      <c r="S729" s="92"/>
      <c r="T729" s="92"/>
      <c r="U729" s="92"/>
      <c r="V729" s="92"/>
      <c r="W729" s="92"/>
      <c r="X729" s="92"/>
      <c r="Y729" s="92"/>
      <c r="Z729" s="92"/>
    </row>
    <row r="730" spans="1:26" ht="15.75" customHeight="1" x14ac:dyDescent="0.2">
      <c r="A730" s="92"/>
      <c r="B730" s="92"/>
      <c r="C730" s="92"/>
      <c r="D730" s="92"/>
      <c r="E730" s="92"/>
      <c r="F730" s="92"/>
      <c r="G730" s="92"/>
      <c r="H730" s="136"/>
      <c r="I730" s="92"/>
      <c r="J730" s="92"/>
      <c r="K730" s="92"/>
      <c r="L730" s="92"/>
      <c r="M730" s="137"/>
      <c r="N730" s="92"/>
      <c r="O730" s="92"/>
      <c r="P730" s="92"/>
      <c r="Q730" s="92"/>
      <c r="R730" s="92"/>
      <c r="S730" s="92"/>
      <c r="T730" s="92"/>
      <c r="U730" s="92"/>
      <c r="V730" s="92"/>
      <c r="W730" s="92"/>
      <c r="X730" s="92"/>
      <c r="Y730" s="92"/>
      <c r="Z730" s="92"/>
    </row>
    <row r="731" spans="1:26" ht="15.75" customHeight="1" x14ac:dyDescent="0.2">
      <c r="A731" s="92"/>
      <c r="B731" s="92"/>
      <c r="C731" s="92"/>
      <c r="D731" s="92"/>
      <c r="E731" s="92"/>
      <c r="F731" s="92"/>
      <c r="G731" s="92"/>
      <c r="H731" s="136"/>
      <c r="I731" s="92"/>
      <c r="J731" s="92"/>
      <c r="K731" s="92"/>
      <c r="L731" s="92"/>
      <c r="M731" s="137"/>
      <c r="N731" s="92"/>
      <c r="O731" s="92"/>
      <c r="P731" s="92"/>
      <c r="Q731" s="92"/>
      <c r="R731" s="92"/>
      <c r="S731" s="92"/>
      <c r="T731" s="92"/>
      <c r="U731" s="92"/>
      <c r="V731" s="92"/>
      <c r="W731" s="92"/>
      <c r="X731" s="92"/>
      <c r="Y731" s="92"/>
      <c r="Z731" s="92"/>
    </row>
    <row r="732" spans="1:26" ht="15.75" customHeight="1" x14ac:dyDescent="0.2">
      <c r="A732" s="92"/>
      <c r="B732" s="92"/>
      <c r="C732" s="92"/>
      <c r="D732" s="92"/>
      <c r="E732" s="92"/>
      <c r="F732" s="92"/>
      <c r="G732" s="92"/>
      <c r="H732" s="136"/>
      <c r="I732" s="92"/>
      <c r="J732" s="92"/>
      <c r="K732" s="92"/>
      <c r="L732" s="92"/>
      <c r="M732" s="137"/>
      <c r="N732" s="92"/>
      <c r="O732" s="92"/>
      <c r="P732" s="92"/>
      <c r="Q732" s="92"/>
      <c r="R732" s="92"/>
      <c r="S732" s="92"/>
      <c r="T732" s="92"/>
      <c r="U732" s="92"/>
      <c r="V732" s="92"/>
      <c r="W732" s="92"/>
      <c r="X732" s="92"/>
      <c r="Y732" s="92"/>
      <c r="Z732" s="92"/>
    </row>
    <row r="733" spans="1:26" ht="15.75" customHeight="1" x14ac:dyDescent="0.2">
      <c r="A733" s="92"/>
      <c r="B733" s="92"/>
      <c r="C733" s="92"/>
      <c r="D733" s="92"/>
      <c r="E733" s="92"/>
      <c r="F733" s="92"/>
      <c r="G733" s="92"/>
      <c r="H733" s="136"/>
      <c r="I733" s="92"/>
      <c r="J733" s="92"/>
      <c r="K733" s="92"/>
      <c r="L733" s="92"/>
      <c r="M733" s="137"/>
      <c r="N733" s="92"/>
      <c r="O733" s="92"/>
      <c r="P733" s="92"/>
      <c r="Q733" s="92"/>
      <c r="R733" s="92"/>
      <c r="S733" s="92"/>
      <c r="T733" s="92"/>
      <c r="U733" s="92"/>
      <c r="V733" s="92"/>
      <c r="W733" s="92"/>
      <c r="X733" s="92"/>
      <c r="Y733" s="92"/>
      <c r="Z733" s="92"/>
    </row>
    <row r="734" spans="1:26" ht="15.75" customHeight="1" x14ac:dyDescent="0.2">
      <c r="A734" s="92"/>
      <c r="B734" s="92"/>
      <c r="C734" s="92"/>
      <c r="D734" s="92"/>
      <c r="E734" s="92"/>
      <c r="F734" s="92"/>
      <c r="G734" s="92"/>
      <c r="H734" s="136"/>
      <c r="I734" s="92"/>
      <c r="J734" s="92"/>
      <c r="K734" s="92"/>
      <c r="L734" s="92"/>
      <c r="M734" s="137"/>
      <c r="N734" s="92"/>
      <c r="O734" s="92"/>
      <c r="P734" s="92"/>
      <c r="Q734" s="92"/>
      <c r="R734" s="92"/>
      <c r="S734" s="92"/>
      <c r="T734" s="92"/>
      <c r="U734" s="92"/>
      <c r="V734" s="92"/>
      <c r="W734" s="92"/>
      <c r="X734" s="92"/>
      <c r="Y734" s="92"/>
      <c r="Z734" s="92"/>
    </row>
    <row r="735" spans="1:26" ht="15.75" customHeight="1" x14ac:dyDescent="0.2">
      <c r="A735" s="92"/>
      <c r="B735" s="92"/>
      <c r="C735" s="92"/>
      <c r="D735" s="92"/>
      <c r="E735" s="92"/>
      <c r="F735" s="92"/>
      <c r="G735" s="92"/>
      <c r="H735" s="136"/>
      <c r="I735" s="92"/>
      <c r="J735" s="92"/>
      <c r="K735" s="92"/>
      <c r="L735" s="92"/>
      <c r="M735" s="137"/>
      <c r="N735" s="92"/>
      <c r="O735" s="92"/>
      <c r="P735" s="92"/>
      <c r="Q735" s="92"/>
      <c r="R735" s="92"/>
      <c r="S735" s="92"/>
      <c r="T735" s="92"/>
      <c r="U735" s="92"/>
      <c r="V735" s="92"/>
      <c r="W735" s="92"/>
      <c r="X735" s="92"/>
      <c r="Y735" s="92"/>
      <c r="Z735" s="92"/>
    </row>
    <row r="736" spans="1:26" ht="15.75" customHeight="1" x14ac:dyDescent="0.2">
      <c r="A736" s="92"/>
      <c r="B736" s="92"/>
      <c r="C736" s="92"/>
      <c r="D736" s="92"/>
      <c r="E736" s="92"/>
      <c r="F736" s="92"/>
      <c r="G736" s="92"/>
      <c r="H736" s="136"/>
      <c r="I736" s="92"/>
      <c r="J736" s="92"/>
      <c r="K736" s="92"/>
      <c r="L736" s="92"/>
      <c r="M736" s="137"/>
      <c r="N736" s="92"/>
      <c r="O736" s="92"/>
      <c r="P736" s="92"/>
      <c r="Q736" s="92"/>
      <c r="R736" s="92"/>
      <c r="S736" s="92"/>
      <c r="T736" s="92"/>
      <c r="U736" s="92"/>
      <c r="V736" s="92"/>
      <c r="W736" s="92"/>
      <c r="X736" s="92"/>
      <c r="Y736" s="92"/>
      <c r="Z736" s="92"/>
    </row>
    <row r="737" spans="1:26" ht="15.75" customHeight="1" x14ac:dyDescent="0.2">
      <c r="A737" s="92"/>
      <c r="B737" s="92"/>
      <c r="C737" s="92"/>
      <c r="D737" s="92"/>
      <c r="E737" s="92"/>
      <c r="F737" s="92"/>
      <c r="G737" s="92"/>
      <c r="H737" s="136"/>
      <c r="I737" s="92"/>
      <c r="J737" s="92"/>
      <c r="K737" s="92"/>
      <c r="L737" s="92"/>
      <c r="M737" s="137"/>
      <c r="N737" s="92"/>
      <c r="O737" s="92"/>
      <c r="P737" s="92"/>
      <c r="Q737" s="92"/>
      <c r="R737" s="92"/>
      <c r="S737" s="92"/>
      <c r="T737" s="92"/>
      <c r="U737" s="92"/>
      <c r="V737" s="92"/>
      <c r="W737" s="92"/>
      <c r="X737" s="92"/>
      <c r="Y737" s="92"/>
      <c r="Z737" s="92"/>
    </row>
    <row r="738" spans="1:26" ht="15.75" customHeight="1" x14ac:dyDescent="0.2">
      <c r="A738" s="92"/>
      <c r="B738" s="92"/>
      <c r="C738" s="92"/>
      <c r="D738" s="92"/>
      <c r="E738" s="92"/>
      <c r="F738" s="92"/>
      <c r="G738" s="92"/>
      <c r="H738" s="136"/>
      <c r="I738" s="92"/>
      <c r="J738" s="92"/>
      <c r="K738" s="92"/>
      <c r="L738" s="92"/>
      <c r="M738" s="137"/>
      <c r="N738" s="92"/>
      <c r="O738" s="92"/>
      <c r="P738" s="92"/>
      <c r="Q738" s="92"/>
      <c r="R738" s="92"/>
      <c r="S738" s="92"/>
      <c r="T738" s="92"/>
      <c r="U738" s="92"/>
      <c r="V738" s="92"/>
      <c r="W738" s="92"/>
      <c r="X738" s="92"/>
      <c r="Y738" s="92"/>
      <c r="Z738" s="92"/>
    </row>
    <row r="739" spans="1:26" ht="15.75" customHeight="1" x14ac:dyDescent="0.2">
      <c r="A739" s="92"/>
      <c r="B739" s="92"/>
      <c r="C739" s="92"/>
      <c r="D739" s="92"/>
      <c r="E739" s="92"/>
      <c r="F739" s="92"/>
      <c r="G739" s="92"/>
      <c r="H739" s="136"/>
      <c r="I739" s="92"/>
      <c r="J739" s="92"/>
      <c r="K739" s="92"/>
      <c r="L739" s="92"/>
      <c r="M739" s="137"/>
      <c r="N739" s="92"/>
      <c r="O739" s="92"/>
      <c r="P739" s="92"/>
      <c r="Q739" s="92"/>
      <c r="R739" s="92"/>
      <c r="S739" s="92"/>
      <c r="T739" s="92"/>
      <c r="U739" s="92"/>
      <c r="V739" s="92"/>
      <c r="W739" s="92"/>
      <c r="X739" s="92"/>
      <c r="Y739" s="92"/>
      <c r="Z739" s="92"/>
    </row>
    <row r="740" spans="1:26" ht="15.75" customHeight="1" x14ac:dyDescent="0.2">
      <c r="A740" s="92"/>
      <c r="B740" s="92"/>
      <c r="C740" s="92"/>
      <c r="D740" s="92"/>
      <c r="E740" s="92"/>
      <c r="F740" s="92"/>
      <c r="G740" s="92"/>
      <c r="H740" s="136"/>
      <c r="I740" s="92"/>
      <c r="J740" s="92"/>
      <c r="K740" s="92"/>
      <c r="L740" s="92"/>
      <c r="M740" s="137"/>
      <c r="N740" s="92"/>
      <c r="O740" s="92"/>
      <c r="P740" s="92"/>
      <c r="Q740" s="92"/>
      <c r="R740" s="92"/>
      <c r="S740" s="92"/>
      <c r="T740" s="92"/>
      <c r="U740" s="92"/>
      <c r="V740" s="92"/>
      <c r="W740" s="92"/>
      <c r="X740" s="92"/>
      <c r="Y740" s="92"/>
      <c r="Z740" s="92"/>
    </row>
    <row r="741" spans="1:26" ht="15.75" customHeight="1" x14ac:dyDescent="0.2">
      <c r="A741" s="92"/>
      <c r="B741" s="92"/>
      <c r="C741" s="92"/>
      <c r="D741" s="92"/>
      <c r="E741" s="92"/>
      <c r="F741" s="92"/>
      <c r="G741" s="92"/>
      <c r="H741" s="136"/>
      <c r="I741" s="92"/>
      <c r="J741" s="92"/>
      <c r="K741" s="92"/>
      <c r="L741" s="92"/>
      <c r="M741" s="137"/>
      <c r="N741" s="92"/>
      <c r="O741" s="92"/>
      <c r="P741" s="92"/>
      <c r="Q741" s="92"/>
      <c r="R741" s="92"/>
      <c r="S741" s="92"/>
      <c r="T741" s="92"/>
      <c r="U741" s="92"/>
      <c r="V741" s="92"/>
      <c r="W741" s="92"/>
      <c r="X741" s="92"/>
      <c r="Y741" s="92"/>
      <c r="Z741" s="92"/>
    </row>
    <row r="742" spans="1:26" ht="15.75" customHeight="1" x14ac:dyDescent="0.2">
      <c r="A742" s="92"/>
      <c r="B742" s="92"/>
      <c r="C742" s="92"/>
      <c r="D742" s="92"/>
      <c r="E742" s="92"/>
      <c r="F742" s="92"/>
      <c r="G742" s="92"/>
      <c r="H742" s="136"/>
      <c r="I742" s="92"/>
      <c r="J742" s="92"/>
      <c r="K742" s="92"/>
      <c r="L742" s="92"/>
      <c r="M742" s="137"/>
      <c r="N742" s="92"/>
      <c r="O742" s="92"/>
      <c r="P742" s="92"/>
      <c r="Q742" s="92"/>
      <c r="R742" s="92"/>
      <c r="S742" s="92"/>
      <c r="T742" s="92"/>
      <c r="U742" s="92"/>
      <c r="V742" s="92"/>
      <c r="W742" s="92"/>
      <c r="X742" s="92"/>
      <c r="Y742" s="92"/>
      <c r="Z742" s="92"/>
    </row>
    <row r="743" spans="1:26" ht="15.75" customHeight="1" x14ac:dyDescent="0.2">
      <c r="A743" s="92"/>
      <c r="B743" s="92"/>
      <c r="C743" s="92"/>
      <c r="D743" s="92"/>
      <c r="E743" s="92"/>
      <c r="F743" s="92"/>
      <c r="G743" s="92"/>
      <c r="H743" s="136"/>
      <c r="I743" s="92"/>
      <c r="J743" s="92"/>
      <c r="K743" s="92"/>
      <c r="L743" s="92"/>
      <c r="M743" s="137"/>
      <c r="N743" s="92"/>
      <c r="O743" s="92"/>
      <c r="P743" s="92"/>
      <c r="Q743" s="92"/>
      <c r="R743" s="92"/>
      <c r="S743" s="92"/>
      <c r="T743" s="92"/>
      <c r="U743" s="92"/>
      <c r="V743" s="92"/>
      <c r="W743" s="92"/>
      <c r="X743" s="92"/>
      <c r="Y743" s="92"/>
      <c r="Z743" s="92"/>
    </row>
    <row r="744" spans="1:26" ht="15.75" customHeight="1" x14ac:dyDescent="0.2">
      <c r="A744" s="92"/>
      <c r="B744" s="92"/>
      <c r="C744" s="92"/>
      <c r="D744" s="92"/>
      <c r="E744" s="92"/>
      <c r="F744" s="92"/>
      <c r="G744" s="92"/>
      <c r="H744" s="136"/>
      <c r="I744" s="92"/>
      <c r="J744" s="92"/>
      <c r="K744" s="92"/>
      <c r="L744" s="92"/>
      <c r="M744" s="137"/>
      <c r="N744" s="92"/>
      <c r="O744" s="92"/>
      <c r="P744" s="92"/>
      <c r="Q744" s="92"/>
      <c r="R744" s="92"/>
      <c r="S744" s="92"/>
      <c r="T744" s="92"/>
      <c r="U744" s="92"/>
      <c r="V744" s="92"/>
      <c r="W744" s="92"/>
      <c r="X744" s="92"/>
      <c r="Y744" s="92"/>
      <c r="Z744" s="92"/>
    </row>
    <row r="745" spans="1:26" ht="15.75" customHeight="1" x14ac:dyDescent="0.2">
      <c r="A745" s="92"/>
      <c r="B745" s="92"/>
      <c r="C745" s="92"/>
      <c r="D745" s="92"/>
      <c r="E745" s="92"/>
      <c r="F745" s="92"/>
      <c r="G745" s="92"/>
      <c r="H745" s="136"/>
      <c r="I745" s="92"/>
      <c r="J745" s="92"/>
      <c r="K745" s="92"/>
      <c r="L745" s="92"/>
      <c r="M745" s="137"/>
      <c r="N745" s="92"/>
      <c r="O745" s="92"/>
      <c r="P745" s="92"/>
      <c r="Q745" s="92"/>
      <c r="R745" s="92"/>
      <c r="S745" s="92"/>
      <c r="T745" s="92"/>
      <c r="U745" s="92"/>
      <c r="V745" s="92"/>
      <c r="W745" s="92"/>
      <c r="X745" s="92"/>
      <c r="Y745" s="92"/>
      <c r="Z745" s="92"/>
    </row>
    <row r="746" spans="1:26" ht="15.75" customHeight="1" x14ac:dyDescent="0.2">
      <c r="A746" s="92"/>
      <c r="B746" s="92"/>
      <c r="C746" s="92"/>
      <c r="D746" s="92"/>
      <c r="E746" s="92"/>
      <c r="F746" s="92"/>
      <c r="G746" s="92"/>
      <c r="H746" s="136"/>
      <c r="I746" s="92"/>
      <c r="J746" s="92"/>
      <c r="K746" s="92"/>
      <c r="L746" s="92"/>
      <c r="M746" s="137"/>
      <c r="N746" s="92"/>
      <c r="O746" s="92"/>
      <c r="P746" s="92"/>
      <c r="Q746" s="92"/>
      <c r="R746" s="92"/>
      <c r="S746" s="92"/>
      <c r="T746" s="92"/>
      <c r="U746" s="92"/>
      <c r="V746" s="92"/>
      <c r="W746" s="92"/>
      <c r="X746" s="92"/>
      <c r="Y746" s="92"/>
      <c r="Z746" s="92"/>
    </row>
    <row r="747" spans="1:26" ht="15.75" customHeight="1" x14ac:dyDescent="0.2">
      <c r="A747" s="92"/>
      <c r="B747" s="92"/>
      <c r="C747" s="92"/>
      <c r="D747" s="92"/>
      <c r="E747" s="92"/>
      <c r="F747" s="92"/>
      <c r="G747" s="92"/>
      <c r="H747" s="136"/>
      <c r="I747" s="92"/>
      <c r="J747" s="92"/>
      <c r="K747" s="92"/>
      <c r="L747" s="92"/>
      <c r="M747" s="137"/>
      <c r="N747" s="92"/>
      <c r="O747" s="92"/>
      <c r="P747" s="92"/>
      <c r="Q747" s="92"/>
      <c r="R747" s="92"/>
      <c r="S747" s="92"/>
      <c r="T747" s="92"/>
      <c r="U747" s="92"/>
      <c r="V747" s="92"/>
      <c r="W747" s="92"/>
      <c r="X747" s="92"/>
      <c r="Y747" s="92"/>
      <c r="Z747" s="92"/>
    </row>
    <row r="748" spans="1:26" ht="15.75" customHeight="1" x14ac:dyDescent="0.2">
      <c r="A748" s="92"/>
      <c r="B748" s="92"/>
      <c r="C748" s="92"/>
      <c r="D748" s="92"/>
      <c r="E748" s="92"/>
      <c r="F748" s="92"/>
      <c r="G748" s="92"/>
      <c r="H748" s="136"/>
      <c r="I748" s="92"/>
      <c r="J748" s="92"/>
      <c r="K748" s="92"/>
      <c r="L748" s="92"/>
      <c r="M748" s="137"/>
      <c r="N748" s="92"/>
      <c r="O748" s="92"/>
      <c r="P748" s="92"/>
      <c r="Q748" s="92"/>
      <c r="R748" s="92"/>
      <c r="S748" s="92"/>
      <c r="T748" s="92"/>
      <c r="U748" s="92"/>
      <c r="V748" s="92"/>
      <c r="W748" s="92"/>
      <c r="X748" s="92"/>
      <c r="Y748" s="92"/>
      <c r="Z748" s="92"/>
    </row>
    <row r="749" spans="1:26" ht="15.75" customHeight="1" x14ac:dyDescent="0.2">
      <c r="A749" s="92"/>
      <c r="B749" s="92"/>
      <c r="C749" s="92"/>
      <c r="D749" s="92"/>
      <c r="E749" s="92"/>
      <c r="F749" s="92"/>
      <c r="G749" s="92"/>
      <c r="H749" s="136"/>
      <c r="I749" s="92"/>
      <c r="J749" s="92"/>
      <c r="K749" s="92"/>
      <c r="L749" s="92"/>
      <c r="M749" s="137"/>
      <c r="N749" s="92"/>
      <c r="O749" s="92"/>
      <c r="P749" s="92"/>
      <c r="Q749" s="92"/>
      <c r="R749" s="92"/>
      <c r="S749" s="92"/>
      <c r="T749" s="92"/>
      <c r="U749" s="92"/>
      <c r="V749" s="92"/>
      <c r="W749" s="92"/>
      <c r="X749" s="92"/>
      <c r="Y749" s="92"/>
      <c r="Z749" s="92"/>
    </row>
    <row r="750" spans="1:26" ht="15.75" customHeight="1" x14ac:dyDescent="0.2">
      <c r="A750" s="92"/>
      <c r="B750" s="92"/>
      <c r="C750" s="92"/>
      <c r="D750" s="92"/>
      <c r="E750" s="92"/>
      <c r="F750" s="92"/>
      <c r="G750" s="92"/>
      <c r="H750" s="136"/>
      <c r="I750" s="92"/>
      <c r="J750" s="92"/>
      <c r="K750" s="92"/>
      <c r="L750" s="92"/>
      <c r="M750" s="137"/>
      <c r="N750" s="92"/>
      <c r="O750" s="92"/>
      <c r="P750" s="92"/>
      <c r="Q750" s="92"/>
      <c r="R750" s="92"/>
      <c r="S750" s="92"/>
      <c r="T750" s="92"/>
      <c r="U750" s="92"/>
      <c r="V750" s="92"/>
      <c r="W750" s="92"/>
      <c r="X750" s="92"/>
      <c r="Y750" s="92"/>
      <c r="Z750" s="92"/>
    </row>
    <row r="751" spans="1:26" ht="15.75" customHeight="1" x14ac:dyDescent="0.2">
      <c r="A751" s="92"/>
      <c r="B751" s="92"/>
      <c r="C751" s="92"/>
      <c r="D751" s="92"/>
      <c r="E751" s="92"/>
      <c r="F751" s="92"/>
      <c r="G751" s="92"/>
      <c r="H751" s="136"/>
      <c r="I751" s="92"/>
      <c r="J751" s="92"/>
      <c r="K751" s="92"/>
      <c r="L751" s="92"/>
      <c r="M751" s="137"/>
      <c r="N751" s="92"/>
      <c r="O751" s="92"/>
      <c r="P751" s="92"/>
      <c r="Q751" s="92"/>
      <c r="R751" s="92"/>
      <c r="S751" s="92"/>
      <c r="T751" s="92"/>
      <c r="U751" s="92"/>
      <c r="V751" s="92"/>
      <c r="W751" s="92"/>
      <c r="X751" s="92"/>
      <c r="Y751" s="92"/>
      <c r="Z751" s="92"/>
    </row>
    <row r="752" spans="1:26" ht="15.75" customHeight="1" x14ac:dyDescent="0.2">
      <c r="A752" s="92"/>
      <c r="B752" s="92"/>
      <c r="C752" s="92"/>
      <c r="D752" s="92"/>
      <c r="E752" s="92"/>
      <c r="F752" s="92"/>
      <c r="G752" s="92"/>
      <c r="H752" s="136"/>
      <c r="I752" s="92"/>
      <c r="J752" s="92"/>
      <c r="K752" s="92"/>
      <c r="L752" s="92"/>
      <c r="M752" s="137"/>
      <c r="N752" s="92"/>
      <c r="O752" s="92"/>
      <c r="P752" s="92"/>
      <c r="Q752" s="92"/>
      <c r="R752" s="92"/>
      <c r="S752" s="92"/>
      <c r="T752" s="92"/>
      <c r="U752" s="92"/>
      <c r="V752" s="92"/>
      <c r="W752" s="92"/>
      <c r="X752" s="92"/>
      <c r="Y752" s="92"/>
      <c r="Z752" s="92"/>
    </row>
    <row r="753" spans="1:26" ht="15.75" customHeight="1" x14ac:dyDescent="0.2">
      <c r="A753" s="92"/>
      <c r="B753" s="92"/>
      <c r="C753" s="92"/>
      <c r="D753" s="92"/>
      <c r="E753" s="92"/>
      <c r="F753" s="92"/>
      <c r="G753" s="92"/>
      <c r="H753" s="136"/>
      <c r="I753" s="92"/>
      <c r="J753" s="92"/>
      <c r="K753" s="92"/>
      <c r="L753" s="92"/>
      <c r="M753" s="137"/>
      <c r="N753" s="92"/>
      <c r="O753" s="92"/>
      <c r="P753" s="92"/>
      <c r="Q753" s="92"/>
      <c r="R753" s="92"/>
      <c r="S753" s="92"/>
      <c r="T753" s="92"/>
      <c r="U753" s="92"/>
      <c r="V753" s="92"/>
      <c r="W753" s="92"/>
      <c r="X753" s="92"/>
      <c r="Y753" s="92"/>
      <c r="Z753" s="92"/>
    </row>
    <row r="754" spans="1:26" ht="15.75" customHeight="1" x14ac:dyDescent="0.2">
      <c r="A754" s="92"/>
      <c r="B754" s="92"/>
      <c r="C754" s="92"/>
      <c r="D754" s="92"/>
      <c r="E754" s="92"/>
      <c r="F754" s="92"/>
      <c r="G754" s="92"/>
      <c r="H754" s="136"/>
      <c r="I754" s="92"/>
      <c r="J754" s="92"/>
      <c r="K754" s="92"/>
      <c r="L754" s="92"/>
      <c r="M754" s="137"/>
      <c r="N754" s="92"/>
      <c r="O754" s="92"/>
      <c r="P754" s="92"/>
      <c r="Q754" s="92"/>
      <c r="R754" s="92"/>
      <c r="S754" s="92"/>
      <c r="T754" s="92"/>
      <c r="U754" s="92"/>
      <c r="V754" s="92"/>
      <c r="W754" s="92"/>
      <c r="X754" s="92"/>
      <c r="Y754" s="92"/>
      <c r="Z754" s="92"/>
    </row>
    <row r="755" spans="1:26" ht="15.75" customHeight="1" x14ac:dyDescent="0.2">
      <c r="A755" s="92"/>
      <c r="B755" s="92"/>
      <c r="C755" s="92"/>
      <c r="D755" s="92"/>
      <c r="E755" s="92"/>
      <c r="F755" s="92"/>
      <c r="G755" s="92"/>
      <c r="H755" s="136"/>
      <c r="I755" s="92"/>
      <c r="J755" s="92"/>
      <c r="K755" s="92"/>
      <c r="L755" s="92"/>
      <c r="M755" s="137"/>
      <c r="N755" s="92"/>
      <c r="O755" s="92"/>
      <c r="P755" s="92"/>
      <c r="Q755" s="92"/>
      <c r="R755" s="92"/>
      <c r="S755" s="92"/>
      <c r="T755" s="92"/>
      <c r="U755" s="92"/>
      <c r="V755" s="92"/>
      <c r="W755" s="92"/>
      <c r="X755" s="92"/>
      <c r="Y755" s="92"/>
      <c r="Z755" s="92"/>
    </row>
    <row r="756" spans="1:26" ht="15.75" customHeight="1" x14ac:dyDescent="0.2">
      <c r="A756" s="92"/>
      <c r="B756" s="92"/>
      <c r="C756" s="92"/>
      <c r="D756" s="92"/>
      <c r="E756" s="92"/>
      <c r="F756" s="92"/>
      <c r="G756" s="92"/>
      <c r="H756" s="136"/>
      <c r="I756" s="92"/>
      <c r="J756" s="92"/>
      <c r="K756" s="92"/>
      <c r="L756" s="92"/>
      <c r="M756" s="137"/>
      <c r="N756" s="92"/>
      <c r="O756" s="92"/>
      <c r="P756" s="92"/>
      <c r="Q756" s="92"/>
      <c r="R756" s="92"/>
      <c r="S756" s="92"/>
      <c r="T756" s="92"/>
      <c r="U756" s="92"/>
      <c r="V756" s="92"/>
      <c r="W756" s="92"/>
      <c r="X756" s="92"/>
      <c r="Y756" s="92"/>
      <c r="Z756" s="92"/>
    </row>
    <row r="757" spans="1:26" ht="15.75" customHeight="1" x14ac:dyDescent="0.2">
      <c r="A757" s="92"/>
      <c r="B757" s="92"/>
      <c r="C757" s="92"/>
      <c r="D757" s="92"/>
      <c r="E757" s="92"/>
      <c r="F757" s="92"/>
      <c r="G757" s="92"/>
      <c r="H757" s="136"/>
      <c r="I757" s="92"/>
      <c r="J757" s="92"/>
      <c r="K757" s="92"/>
      <c r="L757" s="92"/>
      <c r="M757" s="137"/>
      <c r="N757" s="92"/>
      <c r="O757" s="92"/>
      <c r="P757" s="92"/>
      <c r="Q757" s="92"/>
      <c r="R757" s="92"/>
      <c r="S757" s="92"/>
      <c r="T757" s="92"/>
      <c r="U757" s="92"/>
      <c r="V757" s="92"/>
      <c r="W757" s="92"/>
      <c r="X757" s="92"/>
      <c r="Y757" s="92"/>
      <c r="Z757" s="92"/>
    </row>
    <row r="758" spans="1:26" ht="15.75" customHeight="1" x14ac:dyDescent="0.2">
      <c r="A758" s="92"/>
      <c r="B758" s="92"/>
      <c r="C758" s="92"/>
      <c r="D758" s="92"/>
      <c r="E758" s="92"/>
      <c r="F758" s="92"/>
      <c r="G758" s="92"/>
      <c r="H758" s="136"/>
      <c r="I758" s="92"/>
      <c r="J758" s="92"/>
      <c r="K758" s="92"/>
      <c r="L758" s="92"/>
      <c r="M758" s="137"/>
      <c r="N758" s="92"/>
      <c r="O758" s="92"/>
      <c r="P758" s="92"/>
      <c r="Q758" s="92"/>
      <c r="R758" s="92"/>
      <c r="S758" s="92"/>
      <c r="T758" s="92"/>
      <c r="U758" s="92"/>
      <c r="V758" s="92"/>
      <c r="W758" s="92"/>
      <c r="X758" s="92"/>
      <c r="Y758" s="92"/>
      <c r="Z758" s="92"/>
    </row>
    <row r="759" spans="1:26" ht="15.75" customHeight="1" x14ac:dyDescent="0.2">
      <c r="A759" s="92"/>
      <c r="B759" s="92"/>
      <c r="C759" s="92"/>
      <c r="D759" s="92"/>
      <c r="E759" s="92"/>
      <c r="F759" s="92"/>
      <c r="G759" s="92"/>
      <c r="H759" s="136"/>
      <c r="I759" s="92"/>
      <c r="J759" s="92"/>
      <c r="K759" s="92"/>
      <c r="L759" s="92"/>
      <c r="M759" s="137"/>
      <c r="N759" s="92"/>
      <c r="O759" s="92"/>
      <c r="P759" s="92"/>
      <c r="Q759" s="92"/>
      <c r="R759" s="92"/>
      <c r="S759" s="92"/>
      <c r="T759" s="92"/>
      <c r="U759" s="92"/>
      <c r="V759" s="92"/>
      <c r="W759" s="92"/>
      <c r="X759" s="92"/>
      <c r="Y759" s="92"/>
      <c r="Z759" s="92"/>
    </row>
    <row r="760" spans="1:26" ht="15.75" customHeight="1" x14ac:dyDescent="0.2">
      <c r="A760" s="92"/>
      <c r="B760" s="92"/>
      <c r="C760" s="92"/>
      <c r="D760" s="92"/>
      <c r="E760" s="92"/>
      <c r="F760" s="92"/>
      <c r="G760" s="92"/>
      <c r="H760" s="136"/>
      <c r="I760" s="92"/>
      <c r="J760" s="92"/>
      <c r="K760" s="92"/>
      <c r="L760" s="92"/>
      <c r="M760" s="137"/>
      <c r="N760" s="92"/>
      <c r="O760" s="92"/>
      <c r="P760" s="92"/>
      <c r="Q760" s="92"/>
      <c r="R760" s="92"/>
      <c r="S760" s="92"/>
      <c r="T760" s="92"/>
      <c r="U760" s="92"/>
      <c r="V760" s="92"/>
      <c r="W760" s="92"/>
      <c r="X760" s="92"/>
      <c r="Y760" s="92"/>
      <c r="Z760" s="92"/>
    </row>
    <row r="761" spans="1:26" ht="15.75" customHeight="1" x14ac:dyDescent="0.2">
      <c r="A761" s="92"/>
      <c r="B761" s="92"/>
      <c r="C761" s="92"/>
      <c r="D761" s="92"/>
      <c r="E761" s="92"/>
      <c r="F761" s="92"/>
      <c r="G761" s="92"/>
      <c r="H761" s="136"/>
      <c r="I761" s="92"/>
      <c r="J761" s="92"/>
      <c r="K761" s="92"/>
      <c r="L761" s="92"/>
      <c r="M761" s="137"/>
      <c r="N761" s="92"/>
      <c r="O761" s="92"/>
      <c r="P761" s="92"/>
      <c r="Q761" s="92"/>
      <c r="R761" s="92"/>
      <c r="S761" s="92"/>
      <c r="T761" s="92"/>
      <c r="U761" s="92"/>
      <c r="V761" s="92"/>
      <c r="W761" s="92"/>
      <c r="X761" s="92"/>
      <c r="Y761" s="92"/>
      <c r="Z761" s="92"/>
    </row>
    <row r="762" spans="1:26" ht="15.75" customHeight="1" x14ac:dyDescent="0.2">
      <c r="A762" s="92"/>
      <c r="B762" s="92"/>
      <c r="C762" s="92"/>
      <c r="D762" s="92"/>
      <c r="E762" s="92"/>
      <c r="F762" s="92"/>
      <c r="G762" s="92"/>
      <c r="H762" s="136"/>
      <c r="I762" s="92"/>
      <c r="J762" s="92"/>
      <c r="K762" s="92"/>
      <c r="L762" s="92"/>
      <c r="M762" s="137"/>
      <c r="N762" s="92"/>
      <c r="O762" s="92"/>
      <c r="P762" s="92"/>
      <c r="Q762" s="92"/>
      <c r="R762" s="92"/>
      <c r="S762" s="92"/>
      <c r="T762" s="92"/>
      <c r="U762" s="92"/>
      <c r="V762" s="92"/>
      <c r="W762" s="92"/>
      <c r="X762" s="92"/>
      <c r="Y762" s="92"/>
      <c r="Z762" s="92"/>
    </row>
    <row r="763" spans="1:26" ht="15.75" customHeight="1" x14ac:dyDescent="0.2">
      <c r="A763" s="92"/>
      <c r="B763" s="92"/>
      <c r="C763" s="92"/>
      <c r="D763" s="92"/>
      <c r="E763" s="92"/>
      <c r="F763" s="92"/>
      <c r="G763" s="92"/>
      <c r="H763" s="136"/>
      <c r="I763" s="92"/>
      <c r="J763" s="92"/>
      <c r="K763" s="92"/>
      <c r="L763" s="92"/>
      <c r="M763" s="137"/>
      <c r="N763" s="92"/>
      <c r="O763" s="92"/>
      <c r="P763" s="92"/>
      <c r="Q763" s="92"/>
      <c r="R763" s="92"/>
      <c r="S763" s="92"/>
      <c r="T763" s="92"/>
      <c r="U763" s="92"/>
      <c r="V763" s="92"/>
      <c r="W763" s="92"/>
      <c r="X763" s="92"/>
      <c r="Y763" s="92"/>
      <c r="Z763" s="92"/>
    </row>
    <row r="764" spans="1:26" ht="15.75" customHeight="1" x14ac:dyDescent="0.2">
      <c r="A764" s="92"/>
      <c r="B764" s="92"/>
      <c r="C764" s="92"/>
      <c r="D764" s="92"/>
      <c r="E764" s="92"/>
      <c r="F764" s="92"/>
      <c r="G764" s="92"/>
      <c r="H764" s="136"/>
      <c r="I764" s="92"/>
      <c r="J764" s="92"/>
      <c r="K764" s="92"/>
      <c r="L764" s="92"/>
      <c r="M764" s="137"/>
      <c r="N764" s="92"/>
      <c r="O764" s="92"/>
      <c r="P764" s="92"/>
      <c r="Q764" s="92"/>
      <c r="R764" s="92"/>
      <c r="S764" s="92"/>
      <c r="T764" s="92"/>
      <c r="U764" s="92"/>
      <c r="V764" s="92"/>
      <c r="W764" s="92"/>
      <c r="X764" s="92"/>
      <c r="Y764" s="92"/>
      <c r="Z764" s="92"/>
    </row>
    <row r="765" spans="1:26" ht="15.75" customHeight="1" x14ac:dyDescent="0.2">
      <c r="A765" s="92"/>
      <c r="B765" s="92"/>
      <c r="C765" s="92"/>
      <c r="D765" s="92"/>
      <c r="E765" s="92"/>
      <c r="F765" s="92"/>
      <c r="G765" s="92"/>
      <c r="H765" s="136"/>
      <c r="I765" s="92"/>
      <c r="J765" s="92"/>
      <c r="K765" s="92"/>
      <c r="L765" s="92"/>
      <c r="M765" s="137"/>
      <c r="N765" s="92"/>
      <c r="O765" s="92"/>
      <c r="P765" s="92"/>
      <c r="Q765" s="92"/>
      <c r="R765" s="92"/>
      <c r="S765" s="92"/>
      <c r="T765" s="92"/>
      <c r="U765" s="92"/>
      <c r="V765" s="92"/>
      <c r="W765" s="92"/>
      <c r="X765" s="92"/>
      <c r="Y765" s="92"/>
      <c r="Z765" s="92"/>
    </row>
    <row r="766" spans="1:26" ht="15.75" customHeight="1" x14ac:dyDescent="0.2">
      <c r="A766" s="92"/>
      <c r="B766" s="92"/>
      <c r="C766" s="92"/>
      <c r="D766" s="92"/>
      <c r="E766" s="92"/>
      <c r="F766" s="92"/>
      <c r="G766" s="92"/>
      <c r="H766" s="136"/>
      <c r="I766" s="92"/>
      <c r="J766" s="92"/>
      <c r="K766" s="92"/>
      <c r="L766" s="92"/>
      <c r="M766" s="137"/>
      <c r="N766" s="92"/>
      <c r="O766" s="92"/>
      <c r="P766" s="92"/>
      <c r="Q766" s="92"/>
      <c r="R766" s="92"/>
      <c r="S766" s="92"/>
      <c r="T766" s="92"/>
      <c r="U766" s="92"/>
      <c r="V766" s="92"/>
      <c r="W766" s="92"/>
      <c r="X766" s="92"/>
      <c r="Y766" s="92"/>
      <c r="Z766" s="92"/>
    </row>
    <row r="767" spans="1:26" ht="15.75" customHeight="1" x14ac:dyDescent="0.2">
      <c r="A767" s="92"/>
      <c r="B767" s="92"/>
      <c r="C767" s="92"/>
      <c r="D767" s="92"/>
      <c r="E767" s="92"/>
      <c r="F767" s="92"/>
      <c r="G767" s="92"/>
      <c r="H767" s="136"/>
      <c r="I767" s="92"/>
      <c r="J767" s="92"/>
      <c r="K767" s="92"/>
      <c r="L767" s="92"/>
      <c r="M767" s="137"/>
      <c r="N767" s="92"/>
      <c r="O767" s="92"/>
      <c r="P767" s="92"/>
      <c r="Q767" s="92"/>
      <c r="R767" s="92"/>
      <c r="S767" s="92"/>
      <c r="T767" s="92"/>
      <c r="U767" s="92"/>
      <c r="V767" s="92"/>
      <c r="W767" s="92"/>
      <c r="X767" s="92"/>
      <c r="Y767" s="92"/>
      <c r="Z767" s="92"/>
    </row>
    <row r="768" spans="1:26" ht="15.75" customHeight="1" x14ac:dyDescent="0.2">
      <c r="A768" s="92"/>
      <c r="B768" s="92"/>
      <c r="C768" s="92"/>
      <c r="D768" s="92"/>
      <c r="E768" s="92"/>
      <c r="F768" s="92"/>
      <c r="G768" s="92"/>
      <c r="H768" s="136"/>
      <c r="I768" s="92"/>
      <c r="J768" s="92"/>
      <c r="K768" s="92"/>
      <c r="L768" s="92"/>
      <c r="M768" s="137"/>
      <c r="N768" s="92"/>
      <c r="O768" s="92"/>
      <c r="P768" s="92"/>
      <c r="Q768" s="92"/>
      <c r="R768" s="92"/>
      <c r="S768" s="92"/>
      <c r="T768" s="92"/>
      <c r="U768" s="92"/>
      <c r="V768" s="92"/>
      <c r="W768" s="92"/>
      <c r="X768" s="92"/>
      <c r="Y768" s="92"/>
      <c r="Z768" s="92"/>
    </row>
    <row r="769" spans="1:26" ht="15.75" customHeight="1" x14ac:dyDescent="0.2">
      <c r="A769" s="92"/>
      <c r="B769" s="92"/>
      <c r="C769" s="92"/>
      <c r="D769" s="92"/>
      <c r="E769" s="92"/>
      <c r="F769" s="92"/>
      <c r="G769" s="92"/>
      <c r="H769" s="136"/>
      <c r="I769" s="92"/>
      <c r="J769" s="92"/>
      <c r="K769" s="92"/>
      <c r="L769" s="92"/>
      <c r="M769" s="137"/>
      <c r="N769" s="92"/>
      <c r="O769" s="92"/>
      <c r="P769" s="92"/>
      <c r="Q769" s="92"/>
      <c r="R769" s="92"/>
      <c r="S769" s="92"/>
      <c r="T769" s="92"/>
      <c r="U769" s="92"/>
      <c r="V769" s="92"/>
      <c r="W769" s="92"/>
      <c r="X769" s="92"/>
      <c r="Y769" s="92"/>
      <c r="Z769" s="92"/>
    </row>
    <row r="770" spans="1:26" ht="15.75" customHeight="1" x14ac:dyDescent="0.2">
      <c r="A770" s="92"/>
      <c r="B770" s="92"/>
      <c r="C770" s="92"/>
      <c r="D770" s="92"/>
      <c r="E770" s="92"/>
      <c r="F770" s="92"/>
      <c r="G770" s="92"/>
      <c r="H770" s="136"/>
      <c r="I770" s="92"/>
      <c r="J770" s="92"/>
      <c r="K770" s="92"/>
      <c r="L770" s="92"/>
      <c r="M770" s="137"/>
      <c r="N770" s="92"/>
      <c r="O770" s="92"/>
      <c r="P770" s="92"/>
      <c r="Q770" s="92"/>
      <c r="R770" s="92"/>
      <c r="S770" s="92"/>
      <c r="T770" s="92"/>
      <c r="U770" s="92"/>
      <c r="V770" s="92"/>
      <c r="W770" s="92"/>
      <c r="X770" s="92"/>
      <c r="Y770" s="92"/>
      <c r="Z770" s="92"/>
    </row>
    <row r="771" spans="1:26" ht="15.75" customHeight="1" x14ac:dyDescent="0.2">
      <c r="A771" s="92"/>
      <c r="B771" s="92"/>
      <c r="C771" s="92"/>
      <c r="D771" s="92"/>
      <c r="E771" s="92"/>
      <c r="F771" s="92"/>
      <c r="G771" s="92"/>
      <c r="H771" s="136"/>
      <c r="I771" s="92"/>
      <c r="J771" s="92"/>
      <c r="K771" s="92"/>
      <c r="L771" s="92"/>
      <c r="M771" s="137"/>
      <c r="N771" s="92"/>
      <c r="O771" s="92"/>
      <c r="P771" s="92"/>
      <c r="Q771" s="92"/>
      <c r="R771" s="92"/>
      <c r="S771" s="92"/>
      <c r="T771" s="92"/>
      <c r="U771" s="92"/>
      <c r="V771" s="92"/>
      <c r="W771" s="92"/>
      <c r="X771" s="92"/>
      <c r="Y771" s="92"/>
      <c r="Z771" s="92"/>
    </row>
    <row r="772" spans="1:26" ht="15.75" customHeight="1" x14ac:dyDescent="0.2">
      <c r="A772" s="92"/>
      <c r="B772" s="92"/>
      <c r="C772" s="92"/>
      <c r="D772" s="92"/>
      <c r="E772" s="92"/>
      <c r="F772" s="92"/>
      <c r="G772" s="92"/>
      <c r="H772" s="136"/>
      <c r="I772" s="92"/>
      <c r="J772" s="92"/>
      <c r="K772" s="92"/>
      <c r="L772" s="92"/>
      <c r="M772" s="137"/>
      <c r="N772" s="92"/>
      <c r="O772" s="92"/>
      <c r="P772" s="92"/>
      <c r="Q772" s="92"/>
      <c r="R772" s="92"/>
      <c r="S772" s="92"/>
      <c r="T772" s="92"/>
      <c r="U772" s="92"/>
      <c r="V772" s="92"/>
      <c r="W772" s="92"/>
      <c r="X772" s="92"/>
      <c r="Y772" s="92"/>
      <c r="Z772" s="92"/>
    </row>
    <row r="773" spans="1:26" ht="15.75" customHeight="1" x14ac:dyDescent="0.2">
      <c r="A773" s="92"/>
      <c r="B773" s="92"/>
      <c r="C773" s="92"/>
      <c r="D773" s="92"/>
      <c r="E773" s="92"/>
      <c r="F773" s="92"/>
      <c r="G773" s="92"/>
      <c r="H773" s="136"/>
      <c r="I773" s="92"/>
      <c r="J773" s="92"/>
      <c r="K773" s="92"/>
      <c r="L773" s="92"/>
      <c r="M773" s="137"/>
      <c r="N773" s="92"/>
      <c r="O773" s="92"/>
      <c r="P773" s="92"/>
      <c r="Q773" s="92"/>
      <c r="R773" s="92"/>
      <c r="S773" s="92"/>
      <c r="T773" s="92"/>
      <c r="U773" s="92"/>
      <c r="V773" s="92"/>
      <c r="W773" s="92"/>
      <c r="X773" s="92"/>
      <c r="Y773" s="92"/>
      <c r="Z773" s="92"/>
    </row>
    <row r="774" spans="1:26" ht="15.75" customHeight="1" x14ac:dyDescent="0.2">
      <c r="A774" s="92"/>
      <c r="B774" s="92"/>
      <c r="C774" s="92"/>
      <c r="D774" s="92"/>
      <c r="E774" s="92"/>
      <c r="F774" s="92"/>
      <c r="G774" s="92"/>
      <c r="H774" s="136"/>
      <c r="I774" s="92"/>
      <c r="J774" s="92"/>
      <c r="K774" s="92"/>
      <c r="L774" s="92"/>
      <c r="M774" s="137"/>
      <c r="N774" s="92"/>
      <c r="O774" s="92"/>
      <c r="P774" s="92"/>
      <c r="Q774" s="92"/>
      <c r="R774" s="92"/>
      <c r="S774" s="92"/>
      <c r="T774" s="92"/>
      <c r="U774" s="92"/>
      <c r="V774" s="92"/>
      <c r="W774" s="92"/>
      <c r="X774" s="92"/>
      <c r="Y774" s="92"/>
      <c r="Z774" s="92"/>
    </row>
    <row r="775" spans="1:26" ht="15.75" customHeight="1" x14ac:dyDescent="0.2">
      <c r="A775" s="92"/>
      <c r="B775" s="92"/>
      <c r="C775" s="92"/>
      <c r="D775" s="92"/>
      <c r="E775" s="92"/>
      <c r="F775" s="92"/>
      <c r="G775" s="92"/>
      <c r="H775" s="136"/>
      <c r="I775" s="92"/>
      <c r="J775" s="92"/>
      <c r="K775" s="92"/>
      <c r="L775" s="92"/>
      <c r="M775" s="137"/>
      <c r="N775" s="92"/>
      <c r="O775" s="92"/>
      <c r="P775" s="92"/>
      <c r="Q775" s="92"/>
      <c r="R775" s="92"/>
      <c r="S775" s="92"/>
      <c r="T775" s="92"/>
      <c r="U775" s="92"/>
      <c r="V775" s="92"/>
      <c r="W775" s="92"/>
      <c r="X775" s="92"/>
      <c r="Y775" s="92"/>
      <c r="Z775" s="92"/>
    </row>
    <row r="776" spans="1:26" ht="15.75" customHeight="1" x14ac:dyDescent="0.2">
      <c r="A776" s="92"/>
      <c r="B776" s="92"/>
      <c r="C776" s="92"/>
      <c r="D776" s="92"/>
      <c r="E776" s="92"/>
      <c r="F776" s="92"/>
      <c r="G776" s="92"/>
      <c r="H776" s="136"/>
      <c r="I776" s="92"/>
      <c r="J776" s="92"/>
      <c r="K776" s="92"/>
      <c r="L776" s="92"/>
      <c r="M776" s="137"/>
      <c r="N776" s="92"/>
      <c r="O776" s="92"/>
      <c r="P776" s="92"/>
      <c r="Q776" s="92"/>
      <c r="R776" s="92"/>
      <c r="S776" s="92"/>
      <c r="T776" s="92"/>
      <c r="U776" s="92"/>
      <c r="V776" s="92"/>
      <c r="W776" s="92"/>
      <c r="X776" s="92"/>
      <c r="Y776" s="92"/>
      <c r="Z776" s="92"/>
    </row>
    <row r="777" spans="1:26" ht="15.75" customHeight="1" x14ac:dyDescent="0.2">
      <c r="A777" s="92"/>
      <c r="B777" s="92"/>
      <c r="C777" s="92"/>
      <c r="D777" s="92"/>
      <c r="E777" s="92"/>
      <c r="F777" s="92"/>
      <c r="G777" s="92"/>
      <c r="H777" s="136"/>
      <c r="I777" s="92"/>
      <c r="J777" s="92"/>
      <c r="K777" s="92"/>
      <c r="L777" s="92"/>
      <c r="M777" s="137"/>
      <c r="N777" s="92"/>
      <c r="O777" s="92"/>
      <c r="P777" s="92"/>
      <c r="Q777" s="92"/>
      <c r="R777" s="92"/>
      <c r="S777" s="92"/>
      <c r="T777" s="92"/>
      <c r="U777" s="92"/>
      <c r="V777" s="92"/>
      <c r="W777" s="92"/>
      <c r="X777" s="92"/>
      <c r="Y777" s="92"/>
      <c r="Z777" s="92"/>
    </row>
    <row r="778" spans="1:26" ht="15.75" customHeight="1" x14ac:dyDescent="0.2">
      <c r="A778" s="92"/>
      <c r="B778" s="92"/>
      <c r="C778" s="92"/>
      <c r="D778" s="92"/>
      <c r="E778" s="92"/>
      <c r="F778" s="92"/>
      <c r="G778" s="92"/>
      <c r="H778" s="136"/>
      <c r="I778" s="92"/>
      <c r="J778" s="92"/>
      <c r="K778" s="92"/>
      <c r="L778" s="92"/>
      <c r="M778" s="137"/>
      <c r="N778" s="92"/>
      <c r="O778" s="92"/>
      <c r="P778" s="92"/>
      <c r="Q778" s="92"/>
      <c r="R778" s="92"/>
      <c r="S778" s="92"/>
      <c r="T778" s="92"/>
      <c r="U778" s="92"/>
      <c r="V778" s="92"/>
      <c r="W778" s="92"/>
      <c r="X778" s="92"/>
      <c r="Y778" s="92"/>
      <c r="Z778" s="92"/>
    </row>
    <row r="779" spans="1:26" ht="15.75" customHeight="1" x14ac:dyDescent="0.2">
      <c r="A779" s="92"/>
      <c r="B779" s="92"/>
      <c r="C779" s="92"/>
      <c r="D779" s="92"/>
      <c r="E779" s="92"/>
      <c r="F779" s="92"/>
      <c r="G779" s="92"/>
      <c r="H779" s="136"/>
      <c r="I779" s="92"/>
      <c r="J779" s="92"/>
      <c r="K779" s="92"/>
      <c r="L779" s="92"/>
      <c r="M779" s="137"/>
      <c r="N779" s="92"/>
      <c r="O779" s="92"/>
      <c r="P779" s="92"/>
      <c r="Q779" s="92"/>
      <c r="R779" s="92"/>
      <c r="S779" s="92"/>
      <c r="T779" s="92"/>
      <c r="U779" s="92"/>
      <c r="V779" s="92"/>
      <c r="W779" s="92"/>
      <c r="X779" s="92"/>
      <c r="Y779" s="92"/>
      <c r="Z779" s="92"/>
    </row>
    <row r="780" spans="1:26" ht="15.75" customHeight="1" x14ac:dyDescent="0.2">
      <c r="A780" s="92"/>
      <c r="B780" s="92"/>
      <c r="C780" s="92"/>
      <c r="D780" s="92"/>
      <c r="E780" s="92"/>
      <c r="F780" s="92"/>
      <c r="G780" s="92"/>
      <c r="H780" s="136"/>
      <c r="I780" s="92"/>
      <c r="J780" s="92"/>
      <c r="K780" s="92"/>
      <c r="L780" s="92"/>
      <c r="M780" s="137"/>
      <c r="N780" s="92"/>
      <c r="O780" s="92"/>
      <c r="P780" s="92"/>
      <c r="Q780" s="92"/>
      <c r="R780" s="92"/>
      <c r="S780" s="92"/>
      <c r="T780" s="92"/>
      <c r="U780" s="92"/>
      <c r="V780" s="92"/>
      <c r="W780" s="92"/>
      <c r="X780" s="92"/>
      <c r="Y780" s="92"/>
      <c r="Z780" s="92"/>
    </row>
    <row r="781" spans="1:26" ht="15.75" customHeight="1" x14ac:dyDescent="0.2">
      <c r="A781" s="92"/>
      <c r="B781" s="92"/>
      <c r="C781" s="92"/>
      <c r="D781" s="92"/>
      <c r="E781" s="92"/>
      <c r="F781" s="92"/>
      <c r="G781" s="92"/>
      <c r="H781" s="136"/>
      <c r="I781" s="92"/>
      <c r="J781" s="92"/>
      <c r="K781" s="92"/>
      <c r="L781" s="92"/>
      <c r="M781" s="137"/>
      <c r="N781" s="92"/>
      <c r="O781" s="92"/>
      <c r="P781" s="92"/>
      <c r="Q781" s="92"/>
      <c r="R781" s="92"/>
      <c r="S781" s="92"/>
      <c r="T781" s="92"/>
      <c r="U781" s="92"/>
      <c r="V781" s="92"/>
      <c r="W781" s="92"/>
      <c r="X781" s="92"/>
      <c r="Y781" s="92"/>
      <c r="Z781" s="92"/>
    </row>
    <row r="782" spans="1:26" ht="15.75" customHeight="1" x14ac:dyDescent="0.2">
      <c r="A782" s="92"/>
      <c r="B782" s="92"/>
      <c r="C782" s="92"/>
      <c r="D782" s="92"/>
      <c r="E782" s="92"/>
      <c r="F782" s="92"/>
      <c r="G782" s="92"/>
      <c r="H782" s="136"/>
      <c r="I782" s="92"/>
      <c r="J782" s="92"/>
      <c r="K782" s="92"/>
      <c r="L782" s="92"/>
      <c r="M782" s="137"/>
      <c r="N782" s="92"/>
      <c r="O782" s="92"/>
      <c r="P782" s="92"/>
      <c r="Q782" s="92"/>
      <c r="R782" s="92"/>
      <c r="S782" s="92"/>
      <c r="T782" s="92"/>
      <c r="U782" s="92"/>
      <c r="V782" s="92"/>
      <c r="W782" s="92"/>
      <c r="X782" s="92"/>
      <c r="Y782" s="92"/>
      <c r="Z782" s="92"/>
    </row>
    <row r="783" spans="1:26" ht="15.75" customHeight="1" x14ac:dyDescent="0.2">
      <c r="A783" s="92"/>
      <c r="B783" s="92"/>
      <c r="C783" s="92"/>
      <c r="D783" s="92"/>
      <c r="E783" s="92"/>
      <c r="F783" s="92"/>
      <c r="G783" s="92"/>
      <c r="H783" s="136"/>
      <c r="I783" s="92"/>
      <c r="J783" s="92"/>
      <c r="K783" s="92"/>
      <c r="L783" s="92"/>
      <c r="M783" s="137"/>
      <c r="N783" s="92"/>
      <c r="O783" s="92"/>
      <c r="P783" s="92"/>
      <c r="Q783" s="92"/>
      <c r="R783" s="92"/>
      <c r="S783" s="92"/>
      <c r="T783" s="92"/>
      <c r="U783" s="92"/>
      <c r="V783" s="92"/>
      <c r="W783" s="92"/>
      <c r="X783" s="92"/>
      <c r="Y783" s="92"/>
      <c r="Z783" s="92"/>
    </row>
    <row r="784" spans="1:26" ht="15.75" customHeight="1" x14ac:dyDescent="0.2">
      <c r="A784" s="92"/>
      <c r="B784" s="92"/>
      <c r="C784" s="92"/>
      <c r="D784" s="92"/>
      <c r="E784" s="92"/>
      <c r="F784" s="92"/>
      <c r="G784" s="92"/>
      <c r="H784" s="136"/>
      <c r="I784" s="92"/>
      <c r="J784" s="92"/>
      <c r="K784" s="92"/>
      <c r="L784" s="92"/>
      <c r="M784" s="137"/>
      <c r="N784" s="92"/>
      <c r="O784" s="92"/>
      <c r="P784" s="92"/>
      <c r="Q784" s="92"/>
      <c r="R784" s="92"/>
      <c r="S784" s="92"/>
      <c r="T784" s="92"/>
      <c r="U784" s="92"/>
      <c r="V784" s="92"/>
      <c r="W784" s="92"/>
      <c r="X784" s="92"/>
      <c r="Y784" s="92"/>
      <c r="Z784" s="92"/>
    </row>
    <row r="785" spans="1:26" ht="15.75" customHeight="1" x14ac:dyDescent="0.2">
      <c r="A785" s="92"/>
      <c r="B785" s="92"/>
      <c r="C785" s="92"/>
      <c r="D785" s="92"/>
      <c r="E785" s="92"/>
      <c r="F785" s="92"/>
      <c r="G785" s="92"/>
      <c r="H785" s="136"/>
      <c r="I785" s="92"/>
      <c r="J785" s="92"/>
      <c r="K785" s="92"/>
      <c r="L785" s="92"/>
      <c r="M785" s="137"/>
      <c r="N785" s="92"/>
      <c r="O785" s="92"/>
      <c r="P785" s="92"/>
      <c r="Q785" s="92"/>
      <c r="R785" s="92"/>
      <c r="S785" s="92"/>
      <c r="T785" s="92"/>
      <c r="U785" s="92"/>
      <c r="V785" s="92"/>
      <c r="W785" s="92"/>
      <c r="X785" s="92"/>
      <c r="Y785" s="92"/>
      <c r="Z785" s="92"/>
    </row>
    <row r="786" spans="1:26" ht="15.75" customHeight="1" x14ac:dyDescent="0.2">
      <c r="A786" s="92"/>
      <c r="B786" s="92"/>
      <c r="C786" s="92"/>
      <c r="D786" s="92"/>
      <c r="E786" s="92"/>
      <c r="F786" s="92"/>
      <c r="G786" s="92"/>
      <c r="H786" s="136"/>
      <c r="I786" s="92"/>
      <c r="J786" s="92"/>
      <c r="K786" s="92"/>
      <c r="L786" s="92"/>
      <c r="M786" s="137"/>
      <c r="N786" s="92"/>
      <c r="O786" s="92"/>
      <c r="P786" s="92"/>
      <c r="Q786" s="92"/>
      <c r="R786" s="92"/>
      <c r="S786" s="92"/>
      <c r="T786" s="92"/>
      <c r="U786" s="92"/>
      <c r="V786" s="92"/>
      <c r="W786" s="92"/>
      <c r="X786" s="92"/>
      <c r="Y786" s="92"/>
      <c r="Z786" s="92"/>
    </row>
    <row r="787" spans="1:26" ht="15.75" customHeight="1" x14ac:dyDescent="0.2">
      <c r="A787" s="92"/>
      <c r="B787" s="92"/>
      <c r="C787" s="92"/>
      <c r="D787" s="92"/>
      <c r="E787" s="92"/>
      <c r="F787" s="92"/>
      <c r="G787" s="92"/>
      <c r="H787" s="136"/>
      <c r="I787" s="92"/>
      <c r="J787" s="92"/>
      <c r="K787" s="92"/>
      <c r="L787" s="92"/>
      <c r="M787" s="137"/>
      <c r="N787" s="92"/>
      <c r="O787" s="92"/>
      <c r="P787" s="92"/>
      <c r="Q787" s="92"/>
      <c r="R787" s="92"/>
      <c r="S787" s="92"/>
      <c r="T787" s="92"/>
      <c r="U787" s="92"/>
      <c r="V787" s="92"/>
      <c r="W787" s="92"/>
      <c r="X787" s="92"/>
      <c r="Y787" s="92"/>
      <c r="Z787" s="92"/>
    </row>
    <row r="788" spans="1:26" ht="15.75" customHeight="1" x14ac:dyDescent="0.2">
      <c r="A788" s="92"/>
      <c r="B788" s="92"/>
      <c r="C788" s="92"/>
      <c r="D788" s="92"/>
      <c r="E788" s="92"/>
      <c r="F788" s="92"/>
      <c r="G788" s="92"/>
      <c r="H788" s="136"/>
      <c r="I788" s="92"/>
      <c r="J788" s="92"/>
      <c r="K788" s="92"/>
      <c r="L788" s="92"/>
      <c r="M788" s="137"/>
      <c r="N788" s="92"/>
      <c r="O788" s="92"/>
      <c r="P788" s="92"/>
      <c r="Q788" s="92"/>
      <c r="R788" s="92"/>
      <c r="S788" s="92"/>
      <c r="T788" s="92"/>
      <c r="U788" s="92"/>
      <c r="V788" s="92"/>
      <c r="W788" s="92"/>
      <c r="X788" s="92"/>
      <c r="Y788" s="92"/>
      <c r="Z788" s="92"/>
    </row>
    <row r="789" spans="1:26" ht="15.75" customHeight="1" x14ac:dyDescent="0.2">
      <c r="A789" s="92"/>
      <c r="B789" s="92"/>
      <c r="C789" s="92"/>
      <c r="D789" s="92"/>
      <c r="E789" s="92"/>
      <c r="F789" s="92"/>
      <c r="G789" s="92"/>
      <c r="H789" s="136"/>
      <c r="I789" s="92"/>
      <c r="J789" s="92"/>
      <c r="K789" s="92"/>
      <c r="L789" s="92"/>
      <c r="M789" s="137"/>
      <c r="N789" s="92"/>
      <c r="O789" s="92"/>
      <c r="P789" s="92"/>
      <c r="Q789" s="92"/>
      <c r="R789" s="92"/>
      <c r="S789" s="92"/>
      <c r="T789" s="92"/>
      <c r="U789" s="92"/>
      <c r="V789" s="92"/>
      <c r="W789" s="92"/>
      <c r="X789" s="92"/>
      <c r="Y789" s="92"/>
      <c r="Z789" s="92"/>
    </row>
    <row r="790" spans="1:26" ht="15.75" customHeight="1" x14ac:dyDescent="0.2">
      <c r="A790" s="92"/>
      <c r="B790" s="92"/>
      <c r="C790" s="92"/>
      <c r="D790" s="92"/>
      <c r="E790" s="92"/>
      <c r="F790" s="92"/>
      <c r="G790" s="92"/>
      <c r="H790" s="136"/>
      <c r="I790" s="92"/>
      <c r="J790" s="92"/>
      <c r="K790" s="92"/>
      <c r="L790" s="92"/>
      <c r="M790" s="137"/>
      <c r="N790" s="92"/>
      <c r="O790" s="92"/>
      <c r="P790" s="92"/>
      <c r="Q790" s="92"/>
      <c r="R790" s="92"/>
      <c r="S790" s="92"/>
      <c r="T790" s="92"/>
      <c r="U790" s="92"/>
      <c r="V790" s="92"/>
      <c r="W790" s="92"/>
      <c r="X790" s="92"/>
      <c r="Y790" s="92"/>
      <c r="Z790" s="92"/>
    </row>
    <row r="791" spans="1:26" ht="15.75" customHeight="1" x14ac:dyDescent="0.2">
      <c r="A791" s="92"/>
      <c r="B791" s="92"/>
      <c r="C791" s="92"/>
      <c r="D791" s="92"/>
      <c r="E791" s="92"/>
      <c r="F791" s="92"/>
      <c r="G791" s="92"/>
      <c r="H791" s="136"/>
      <c r="I791" s="92"/>
      <c r="J791" s="92"/>
      <c r="K791" s="92"/>
      <c r="L791" s="92"/>
      <c r="M791" s="137"/>
      <c r="N791" s="92"/>
      <c r="O791" s="92"/>
      <c r="P791" s="92"/>
      <c r="Q791" s="92"/>
      <c r="R791" s="92"/>
      <c r="S791" s="92"/>
      <c r="T791" s="92"/>
      <c r="U791" s="92"/>
      <c r="V791" s="92"/>
      <c r="W791" s="92"/>
      <c r="X791" s="92"/>
      <c r="Y791" s="92"/>
      <c r="Z791" s="92"/>
    </row>
    <row r="792" spans="1:26" ht="15.75" customHeight="1" x14ac:dyDescent="0.2">
      <c r="A792" s="92"/>
      <c r="B792" s="92"/>
      <c r="C792" s="92"/>
      <c r="D792" s="92"/>
      <c r="E792" s="92"/>
      <c r="F792" s="92"/>
      <c r="G792" s="92"/>
      <c r="H792" s="136"/>
      <c r="I792" s="92"/>
      <c r="J792" s="92"/>
      <c r="K792" s="92"/>
      <c r="L792" s="92"/>
      <c r="M792" s="137"/>
      <c r="N792" s="92"/>
      <c r="O792" s="92"/>
      <c r="P792" s="92"/>
      <c r="Q792" s="92"/>
      <c r="R792" s="92"/>
      <c r="S792" s="92"/>
      <c r="T792" s="92"/>
      <c r="U792" s="92"/>
      <c r="V792" s="92"/>
      <c r="W792" s="92"/>
      <c r="X792" s="92"/>
      <c r="Y792" s="92"/>
      <c r="Z792" s="92"/>
    </row>
    <row r="793" spans="1:26" ht="15.75" customHeight="1" x14ac:dyDescent="0.2">
      <c r="A793" s="92"/>
      <c r="B793" s="92"/>
      <c r="C793" s="92"/>
      <c r="D793" s="92"/>
      <c r="E793" s="92"/>
      <c r="F793" s="92"/>
      <c r="G793" s="92"/>
      <c r="H793" s="136"/>
      <c r="I793" s="92"/>
      <c r="J793" s="92"/>
      <c r="K793" s="92"/>
      <c r="L793" s="92"/>
      <c r="M793" s="137"/>
      <c r="N793" s="92"/>
      <c r="O793" s="92"/>
      <c r="P793" s="92"/>
      <c r="Q793" s="92"/>
      <c r="R793" s="92"/>
      <c r="S793" s="92"/>
      <c r="T793" s="92"/>
      <c r="U793" s="92"/>
      <c r="V793" s="92"/>
      <c r="W793" s="92"/>
      <c r="X793" s="92"/>
      <c r="Y793" s="92"/>
      <c r="Z793" s="92"/>
    </row>
    <row r="794" spans="1:26" ht="15.75" customHeight="1" x14ac:dyDescent="0.2">
      <c r="A794" s="92"/>
      <c r="B794" s="92"/>
      <c r="C794" s="92"/>
      <c r="D794" s="92"/>
      <c r="E794" s="92"/>
      <c r="F794" s="92"/>
      <c r="G794" s="92"/>
      <c r="H794" s="136"/>
      <c r="I794" s="92"/>
      <c r="J794" s="92"/>
      <c r="K794" s="92"/>
      <c r="L794" s="92"/>
      <c r="M794" s="137"/>
      <c r="N794" s="92"/>
      <c r="O794" s="92"/>
      <c r="P794" s="92"/>
      <c r="Q794" s="92"/>
      <c r="R794" s="92"/>
      <c r="S794" s="92"/>
      <c r="T794" s="92"/>
      <c r="U794" s="92"/>
      <c r="V794" s="92"/>
      <c r="W794" s="92"/>
      <c r="X794" s="92"/>
      <c r="Y794" s="92"/>
      <c r="Z794" s="92"/>
    </row>
    <row r="795" spans="1:26" ht="15.75" customHeight="1" x14ac:dyDescent="0.2">
      <c r="A795" s="92"/>
      <c r="B795" s="92"/>
      <c r="C795" s="92"/>
      <c r="D795" s="92"/>
      <c r="E795" s="92"/>
      <c r="F795" s="92"/>
      <c r="G795" s="92"/>
      <c r="H795" s="136"/>
      <c r="I795" s="92"/>
      <c r="J795" s="92"/>
      <c r="K795" s="92"/>
      <c r="L795" s="92"/>
      <c r="M795" s="137"/>
      <c r="N795" s="92"/>
      <c r="O795" s="92"/>
      <c r="P795" s="92"/>
      <c r="Q795" s="92"/>
      <c r="R795" s="92"/>
      <c r="S795" s="92"/>
      <c r="T795" s="92"/>
      <c r="U795" s="92"/>
      <c r="V795" s="92"/>
      <c r="W795" s="92"/>
      <c r="X795" s="92"/>
      <c r="Y795" s="92"/>
      <c r="Z795" s="92"/>
    </row>
    <row r="796" spans="1:26" ht="15.75" customHeight="1" x14ac:dyDescent="0.2">
      <c r="A796" s="92"/>
      <c r="B796" s="92"/>
      <c r="C796" s="92"/>
      <c r="D796" s="92"/>
      <c r="E796" s="92"/>
      <c r="F796" s="92"/>
      <c r="G796" s="92"/>
      <c r="H796" s="136"/>
      <c r="I796" s="92"/>
      <c r="J796" s="92"/>
      <c r="K796" s="92"/>
      <c r="L796" s="92"/>
      <c r="M796" s="137"/>
      <c r="N796" s="92"/>
      <c r="O796" s="92"/>
      <c r="P796" s="92"/>
      <c r="Q796" s="92"/>
      <c r="R796" s="92"/>
      <c r="S796" s="92"/>
      <c r="T796" s="92"/>
      <c r="U796" s="92"/>
      <c r="V796" s="92"/>
      <c r="W796" s="92"/>
      <c r="X796" s="92"/>
      <c r="Y796" s="92"/>
      <c r="Z796" s="92"/>
    </row>
    <row r="797" spans="1:26" ht="15.75" customHeight="1" x14ac:dyDescent="0.2">
      <c r="A797" s="92"/>
      <c r="B797" s="92"/>
      <c r="C797" s="92"/>
      <c r="D797" s="92"/>
      <c r="E797" s="92"/>
      <c r="F797" s="92"/>
      <c r="G797" s="92"/>
      <c r="H797" s="136"/>
      <c r="I797" s="92"/>
      <c r="J797" s="92"/>
      <c r="K797" s="92"/>
      <c r="L797" s="92"/>
      <c r="M797" s="137"/>
      <c r="N797" s="92"/>
      <c r="O797" s="92"/>
      <c r="P797" s="92"/>
      <c r="Q797" s="92"/>
      <c r="R797" s="92"/>
      <c r="S797" s="92"/>
      <c r="T797" s="92"/>
      <c r="U797" s="92"/>
      <c r="V797" s="92"/>
      <c r="W797" s="92"/>
      <c r="X797" s="92"/>
      <c r="Y797" s="92"/>
      <c r="Z797" s="92"/>
    </row>
    <row r="798" spans="1:26" ht="15.75" customHeight="1" x14ac:dyDescent="0.2">
      <c r="A798" s="92"/>
      <c r="B798" s="92"/>
      <c r="C798" s="92"/>
      <c r="D798" s="92"/>
      <c r="E798" s="92"/>
      <c r="F798" s="92"/>
      <c r="G798" s="92"/>
      <c r="H798" s="136"/>
      <c r="I798" s="92"/>
      <c r="J798" s="92"/>
      <c r="K798" s="92"/>
      <c r="L798" s="92"/>
      <c r="M798" s="137"/>
      <c r="N798" s="92"/>
      <c r="O798" s="92"/>
      <c r="P798" s="92"/>
      <c r="Q798" s="92"/>
      <c r="R798" s="92"/>
      <c r="S798" s="92"/>
      <c r="T798" s="92"/>
      <c r="U798" s="92"/>
      <c r="V798" s="92"/>
      <c r="W798" s="92"/>
      <c r="X798" s="92"/>
      <c r="Y798" s="92"/>
      <c r="Z798" s="92"/>
    </row>
    <row r="799" spans="1:26" ht="15.75" customHeight="1" x14ac:dyDescent="0.2">
      <c r="A799" s="92"/>
      <c r="B799" s="92"/>
      <c r="C799" s="92"/>
      <c r="D799" s="92"/>
      <c r="E799" s="92"/>
      <c r="F799" s="92"/>
      <c r="G799" s="92"/>
      <c r="H799" s="136"/>
      <c r="I799" s="92"/>
      <c r="J799" s="92"/>
      <c r="K799" s="92"/>
      <c r="L799" s="92"/>
      <c r="M799" s="137"/>
      <c r="N799" s="92"/>
      <c r="O799" s="92"/>
      <c r="P799" s="92"/>
      <c r="Q799" s="92"/>
      <c r="R799" s="92"/>
      <c r="S799" s="92"/>
      <c r="T799" s="92"/>
      <c r="U799" s="92"/>
      <c r="V799" s="92"/>
      <c r="W799" s="92"/>
      <c r="X799" s="92"/>
      <c r="Y799" s="92"/>
      <c r="Z799" s="92"/>
    </row>
    <row r="800" spans="1:26" ht="15.75" customHeight="1" x14ac:dyDescent="0.2">
      <c r="A800" s="92"/>
      <c r="B800" s="92"/>
      <c r="C800" s="92"/>
      <c r="D800" s="92"/>
      <c r="E800" s="92"/>
      <c r="F800" s="92"/>
      <c r="G800" s="92"/>
      <c r="H800" s="136"/>
      <c r="I800" s="92"/>
      <c r="J800" s="92"/>
      <c r="K800" s="92"/>
      <c r="L800" s="92"/>
      <c r="M800" s="137"/>
      <c r="N800" s="92"/>
      <c r="O800" s="92"/>
      <c r="P800" s="92"/>
      <c r="Q800" s="92"/>
      <c r="R800" s="92"/>
      <c r="S800" s="92"/>
      <c r="T800" s="92"/>
      <c r="U800" s="92"/>
      <c r="V800" s="92"/>
      <c r="W800" s="92"/>
      <c r="X800" s="92"/>
      <c r="Y800" s="92"/>
      <c r="Z800" s="92"/>
    </row>
    <row r="801" spans="1:26" ht="15.75" customHeight="1" x14ac:dyDescent="0.2">
      <c r="A801" s="92"/>
      <c r="B801" s="92"/>
      <c r="C801" s="92"/>
      <c r="D801" s="92"/>
      <c r="E801" s="92"/>
      <c r="F801" s="92"/>
      <c r="G801" s="92"/>
      <c r="H801" s="136"/>
      <c r="I801" s="92"/>
      <c r="J801" s="92"/>
      <c r="K801" s="92"/>
      <c r="L801" s="92"/>
      <c r="M801" s="137"/>
      <c r="N801" s="92"/>
      <c r="O801" s="92"/>
      <c r="P801" s="92"/>
      <c r="Q801" s="92"/>
      <c r="R801" s="92"/>
      <c r="S801" s="92"/>
      <c r="T801" s="92"/>
      <c r="U801" s="92"/>
      <c r="V801" s="92"/>
      <c r="W801" s="92"/>
      <c r="X801" s="92"/>
      <c r="Y801" s="92"/>
      <c r="Z801" s="92"/>
    </row>
    <row r="802" spans="1:26" ht="15.75" customHeight="1" x14ac:dyDescent="0.2">
      <c r="A802" s="92"/>
      <c r="B802" s="92"/>
      <c r="C802" s="92"/>
      <c r="D802" s="92"/>
      <c r="E802" s="92"/>
      <c r="F802" s="92"/>
      <c r="G802" s="92"/>
      <c r="H802" s="136"/>
      <c r="I802" s="92"/>
      <c r="J802" s="92"/>
      <c r="K802" s="92"/>
      <c r="L802" s="92"/>
      <c r="M802" s="137"/>
      <c r="N802" s="92"/>
      <c r="O802" s="92"/>
      <c r="P802" s="92"/>
      <c r="Q802" s="92"/>
      <c r="R802" s="92"/>
      <c r="S802" s="92"/>
      <c r="T802" s="92"/>
      <c r="U802" s="92"/>
      <c r="V802" s="92"/>
      <c r="W802" s="92"/>
      <c r="X802" s="92"/>
      <c r="Y802" s="92"/>
      <c r="Z802" s="92"/>
    </row>
    <row r="803" spans="1:26" ht="15.75" customHeight="1" x14ac:dyDescent="0.2">
      <c r="A803" s="92"/>
      <c r="B803" s="92"/>
      <c r="C803" s="92"/>
      <c r="D803" s="92"/>
      <c r="E803" s="92"/>
      <c r="F803" s="92"/>
      <c r="G803" s="92"/>
      <c r="H803" s="136"/>
      <c r="I803" s="92"/>
      <c r="J803" s="92"/>
      <c r="K803" s="92"/>
      <c r="L803" s="92"/>
      <c r="M803" s="137"/>
      <c r="N803" s="92"/>
      <c r="O803" s="92"/>
      <c r="P803" s="92"/>
      <c r="Q803" s="92"/>
      <c r="R803" s="92"/>
      <c r="S803" s="92"/>
      <c r="T803" s="92"/>
      <c r="U803" s="92"/>
      <c r="V803" s="92"/>
      <c r="W803" s="92"/>
      <c r="X803" s="92"/>
      <c r="Y803" s="92"/>
      <c r="Z803" s="92"/>
    </row>
    <row r="804" spans="1:26" ht="15.75" customHeight="1" x14ac:dyDescent="0.2">
      <c r="A804" s="92"/>
      <c r="B804" s="92"/>
      <c r="C804" s="92"/>
      <c r="D804" s="92"/>
      <c r="E804" s="92"/>
      <c r="F804" s="92"/>
      <c r="G804" s="92"/>
      <c r="H804" s="136"/>
      <c r="I804" s="92"/>
      <c r="J804" s="92"/>
      <c r="K804" s="92"/>
      <c r="L804" s="92"/>
      <c r="M804" s="137"/>
      <c r="N804" s="92"/>
      <c r="O804" s="92"/>
      <c r="P804" s="92"/>
      <c r="Q804" s="92"/>
      <c r="R804" s="92"/>
      <c r="S804" s="92"/>
      <c r="T804" s="92"/>
      <c r="U804" s="92"/>
      <c r="V804" s="92"/>
      <c r="W804" s="92"/>
      <c r="X804" s="92"/>
      <c r="Y804" s="92"/>
      <c r="Z804" s="92"/>
    </row>
    <row r="805" spans="1:26" ht="15.75" customHeight="1" x14ac:dyDescent="0.2">
      <c r="A805" s="92"/>
      <c r="B805" s="92"/>
      <c r="C805" s="92"/>
      <c r="D805" s="92"/>
      <c r="E805" s="92"/>
      <c r="F805" s="92"/>
      <c r="G805" s="92"/>
      <c r="H805" s="136"/>
      <c r="I805" s="92"/>
      <c r="J805" s="92"/>
      <c r="K805" s="92"/>
      <c r="L805" s="92"/>
      <c r="M805" s="137"/>
      <c r="N805" s="92"/>
      <c r="O805" s="92"/>
      <c r="P805" s="92"/>
      <c r="Q805" s="92"/>
      <c r="R805" s="92"/>
      <c r="S805" s="92"/>
      <c r="T805" s="92"/>
      <c r="U805" s="92"/>
      <c r="V805" s="92"/>
      <c r="W805" s="92"/>
      <c r="X805" s="92"/>
      <c r="Y805" s="92"/>
      <c r="Z805" s="92"/>
    </row>
    <row r="806" spans="1:26" ht="15.75" customHeight="1" x14ac:dyDescent="0.2">
      <c r="A806" s="92"/>
      <c r="B806" s="92"/>
      <c r="C806" s="92"/>
      <c r="D806" s="92"/>
      <c r="E806" s="92"/>
      <c r="F806" s="92"/>
      <c r="G806" s="92"/>
      <c r="H806" s="136"/>
      <c r="I806" s="92"/>
      <c r="J806" s="92"/>
      <c r="K806" s="92"/>
      <c r="L806" s="92"/>
      <c r="M806" s="137"/>
      <c r="N806" s="92"/>
      <c r="O806" s="92"/>
      <c r="P806" s="92"/>
      <c r="Q806" s="92"/>
      <c r="R806" s="92"/>
      <c r="S806" s="92"/>
      <c r="T806" s="92"/>
      <c r="U806" s="92"/>
      <c r="V806" s="92"/>
      <c r="W806" s="92"/>
      <c r="X806" s="92"/>
      <c r="Y806" s="92"/>
      <c r="Z806" s="92"/>
    </row>
    <row r="807" spans="1:26" ht="15.75" customHeight="1" x14ac:dyDescent="0.2">
      <c r="A807" s="92"/>
      <c r="B807" s="92"/>
      <c r="C807" s="92"/>
      <c r="D807" s="92"/>
      <c r="E807" s="92"/>
      <c r="F807" s="92"/>
      <c r="G807" s="92"/>
      <c r="H807" s="136"/>
      <c r="I807" s="92"/>
      <c r="J807" s="92"/>
      <c r="K807" s="92"/>
      <c r="L807" s="92"/>
      <c r="M807" s="137"/>
      <c r="N807" s="92"/>
      <c r="O807" s="92"/>
      <c r="P807" s="92"/>
      <c r="Q807" s="92"/>
      <c r="R807" s="92"/>
      <c r="S807" s="92"/>
      <c r="T807" s="92"/>
      <c r="U807" s="92"/>
      <c r="V807" s="92"/>
      <c r="W807" s="92"/>
      <c r="X807" s="92"/>
      <c r="Y807" s="92"/>
      <c r="Z807" s="92"/>
    </row>
    <row r="808" spans="1:26" ht="15.75" customHeight="1" x14ac:dyDescent="0.2">
      <c r="A808" s="92"/>
      <c r="B808" s="92"/>
      <c r="C808" s="92"/>
      <c r="D808" s="92"/>
      <c r="E808" s="92"/>
      <c r="F808" s="92"/>
      <c r="G808" s="92"/>
      <c r="H808" s="136"/>
      <c r="I808" s="92"/>
      <c r="J808" s="92"/>
      <c r="K808" s="92"/>
      <c r="L808" s="92"/>
      <c r="M808" s="137"/>
      <c r="N808" s="92"/>
      <c r="O808" s="92"/>
      <c r="P808" s="92"/>
      <c r="Q808" s="92"/>
      <c r="R808" s="92"/>
      <c r="S808" s="92"/>
      <c r="T808" s="92"/>
      <c r="U808" s="92"/>
      <c r="V808" s="92"/>
      <c r="W808" s="92"/>
      <c r="X808" s="92"/>
      <c r="Y808" s="92"/>
      <c r="Z808" s="92"/>
    </row>
    <row r="809" spans="1:26" ht="15.75" customHeight="1" x14ac:dyDescent="0.2">
      <c r="A809" s="92"/>
      <c r="B809" s="92"/>
      <c r="C809" s="92"/>
      <c r="D809" s="92"/>
      <c r="E809" s="92"/>
      <c r="F809" s="92"/>
      <c r="G809" s="92"/>
      <c r="H809" s="136"/>
      <c r="I809" s="92"/>
      <c r="J809" s="92"/>
      <c r="K809" s="92"/>
      <c r="L809" s="92"/>
      <c r="M809" s="137"/>
      <c r="N809" s="92"/>
      <c r="O809" s="92"/>
      <c r="P809" s="92"/>
      <c r="Q809" s="92"/>
      <c r="R809" s="92"/>
      <c r="S809" s="92"/>
      <c r="T809" s="92"/>
      <c r="U809" s="92"/>
      <c r="V809" s="92"/>
      <c r="W809" s="92"/>
      <c r="X809" s="92"/>
      <c r="Y809" s="92"/>
      <c r="Z809" s="92"/>
    </row>
    <row r="810" spans="1:26" ht="15.75" customHeight="1" x14ac:dyDescent="0.2">
      <c r="A810" s="92"/>
      <c r="B810" s="92"/>
      <c r="C810" s="92"/>
      <c r="D810" s="92"/>
      <c r="E810" s="92"/>
      <c r="F810" s="92"/>
      <c r="G810" s="92"/>
      <c r="H810" s="136"/>
      <c r="I810" s="92"/>
      <c r="J810" s="92"/>
      <c r="K810" s="92"/>
      <c r="L810" s="92"/>
      <c r="M810" s="137"/>
      <c r="N810" s="92"/>
      <c r="O810" s="92"/>
      <c r="P810" s="92"/>
      <c r="Q810" s="92"/>
      <c r="R810" s="92"/>
      <c r="S810" s="92"/>
      <c r="T810" s="92"/>
      <c r="U810" s="92"/>
      <c r="V810" s="92"/>
      <c r="W810" s="92"/>
      <c r="X810" s="92"/>
      <c r="Y810" s="92"/>
      <c r="Z810" s="92"/>
    </row>
    <row r="811" spans="1:26" ht="15.75" customHeight="1" x14ac:dyDescent="0.2">
      <c r="A811" s="92"/>
      <c r="B811" s="92"/>
      <c r="C811" s="92"/>
      <c r="D811" s="92"/>
      <c r="E811" s="92"/>
      <c r="F811" s="92"/>
      <c r="G811" s="92"/>
      <c r="H811" s="136"/>
      <c r="I811" s="92"/>
      <c r="J811" s="92"/>
      <c r="K811" s="92"/>
      <c r="L811" s="92"/>
      <c r="M811" s="137"/>
      <c r="N811" s="92"/>
      <c r="O811" s="92"/>
      <c r="P811" s="92"/>
      <c r="Q811" s="92"/>
      <c r="R811" s="92"/>
      <c r="S811" s="92"/>
      <c r="T811" s="92"/>
      <c r="U811" s="92"/>
      <c r="V811" s="92"/>
      <c r="W811" s="92"/>
      <c r="X811" s="92"/>
      <c r="Y811" s="92"/>
      <c r="Z811" s="92"/>
    </row>
    <row r="812" spans="1:26" ht="15.75" customHeight="1" x14ac:dyDescent="0.2">
      <c r="A812" s="92"/>
      <c r="B812" s="92"/>
      <c r="C812" s="92"/>
      <c r="D812" s="92"/>
      <c r="E812" s="92"/>
      <c r="F812" s="92"/>
      <c r="G812" s="92"/>
      <c r="H812" s="136"/>
      <c r="I812" s="92"/>
      <c r="J812" s="92"/>
      <c r="K812" s="92"/>
      <c r="L812" s="92"/>
      <c r="M812" s="137"/>
      <c r="N812" s="92"/>
      <c r="O812" s="92"/>
      <c r="P812" s="92"/>
      <c r="Q812" s="92"/>
      <c r="R812" s="92"/>
      <c r="S812" s="92"/>
      <c r="T812" s="92"/>
      <c r="U812" s="92"/>
      <c r="V812" s="92"/>
      <c r="W812" s="92"/>
      <c r="X812" s="92"/>
      <c r="Y812" s="92"/>
      <c r="Z812" s="92"/>
    </row>
    <row r="813" spans="1:26" ht="15.75" customHeight="1" x14ac:dyDescent="0.2">
      <c r="A813" s="92"/>
      <c r="B813" s="92"/>
      <c r="C813" s="92"/>
      <c r="D813" s="92"/>
      <c r="E813" s="92"/>
      <c r="F813" s="92"/>
      <c r="G813" s="92"/>
      <c r="H813" s="136"/>
      <c r="I813" s="92"/>
      <c r="J813" s="92"/>
      <c r="K813" s="92"/>
      <c r="L813" s="92"/>
      <c r="M813" s="137"/>
      <c r="N813" s="92"/>
      <c r="O813" s="92"/>
      <c r="P813" s="92"/>
      <c r="Q813" s="92"/>
      <c r="R813" s="92"/>
      <c r="S813" s="92"/>
      <c r="T813" s="92"/>
      <c r="U813" s="92"/>
      <c r="V813" s="92"/>
      <c r="W813" s="92"/>
      <c r="X813" s="92"/>
      <c r="Y813" s="92"/>
      <c r="Z813" s="92"/>
    </row>
    <row r="814" spans="1:26" ht="15.75" customHeight="1" x14ac:dyDescent="0.2">
      <c r="A814" s="92"/>
      <c r="B814" s="92"/>
      <c r="C814" s="92"/>
      <c r="D814" s="92"/>
      <c r="E814" s="92"/>
      <c r="F814" s="92"/>
      <c r="G814" s="92"/>
      <c r="H814" s="136"/>
      <c r="I814" s="92"/>
      <c r="J814" s="92"/>
      <c r="K814" s="92"/>
      <c r="L814" s="92"/>
      <c r="M814" s="137"/>
      <c r="N814" s="92"/>
      <c r="O814" s="92"/>
      <c r="P814" s="92"/>
      <c r="Q814" s="92"/>
      <c r="R814" s="92"/>
      <c r="S814" s="92"/>
      <c r="T814" s="92"/>
      <c r="U814" s="92"/>
      <c r="V814" s="92"/>
      <c r="W814" s="92"/>
      <c r="X814" s="92"/>
      <c r="Y814" s="92"/>
      <c r="Z814" s="92"/>
    </row>
    <row r="815" spans="1:26" ht="15.75" customHeight="1" x14ac:dyDescent="0.2">
      <c r="A815" s="92"/>
      <c r="B815" s="92"/>
      <c r="C815" s="92"/>
      <c r="D815" s="92"/>
      <c r="E815" s="92"/>
      <c r="F815" s="92"/>
      <c r="G815" s="92"/>
      <c r="H815" s="136"/>
      <c r="I815" s="92"/>
      <c r="J815" s="92"/>
      <c r="K815" s="92"/>
      <c r="L815" s="92"/>
      <c r="M815" s="137"/>
      <c r="N815" s="92"/>
      <c r="O815" s="92"/>
      <c r="P815" s="92"/>
      <c r="Q815" s="92"/>
      <c r="R815" s="92"/>
      <c r="S815" s="92"/>
      <c r="T815" s="92"/>
      <c r="U815" s="92"/>
      <c r="V815" s="92"/>
      <c r="W815" s="92"/>
      <c r="X815" s="92"/>
      <c r="Y815" s="92"/>
      <c r="Z815" s="92"/>
    </row>
    <row r="816" spans="1:26" ht="15.75" customHeight="1" x14ac:dyDescent="0.2">
      <c r="A816" s="92"/>
      <c r="B816" s="92"/>
      <c r="C816" s="92"/>
      <c r="D816" s="92"/>
      <c r="E816" s="92"/>
      <c r="F816" s="92"/>
      <c r="G816" s="92"/>
      <c r="H816" s="136"/>
      <c r="I816" s="92"/>
      <c r="J816" s="92"/>
      <c r="K816" s="92"/>
      <c r="L816" s="92"/>
      <c r="M816" s="137"/>
      <c r="N816" s="92"/>
      <c r="O816" s="92"/>
      <c r="P816" s="92"/>
      <c r="Q816" s="92"/>
      <c r="R816" s="92"/>
      <c r="S816" s="92"/>
      <c r="T816" s="92"/>
      <c r="U816" s="92"/>
      <c r="V816" s="92"/>
      <c r="W816" s="92"/>
      <c r="X816" s="92"/>
      <c r="Y816" s="92"/>
      <c r="Z816" s="92"/>
    </row>
    <row r="817" spans="1:26" ht="15.75" customHeight="1" x14ac:dyDescent="0.2">
      <c r="A817" s="92"/>
      <c r="B817" s="92"/>
      <c r="C817" s="92"/>
      <c r="D817" s="92"/>
      <c r="E817" s="92"/>
      <c r="F817" s="92"/>
      <c r="G817" s="92"/>
      <c r="H817" s="136"/>
      <c r="I817" s="92"/>
      <c r="J817" s="92"/>
      <c r="K817" s="92"/>
      <c r="L817" s="92"/>
      <c r="M817" s="137"/>
      <c r="N817" s="92"/>
      <c r="O817" s="92"/>
      <c r="P817" s="92"/>
      <c r="Q817" s="92"/>
      <c r="R817" s="92"/>
      <c r="S817" s="92"/>
      <c r="T817" s="92"/>
      <c r="U817" s="92"/>
      <c r="V817" s="92"/>
      <c r="W817" s="92"/>
      <c r="X817" s="92"/>
      <c r="Y817" s="92"/>
      <c r="Z817" s="92"/>
    </row>
    <row r="818" spans="1:26" ht="15.75" customHeight="1" x14ac:dyDescent="0.2">
      <c r="A818" s="92"/>
      <c r="B818" s="92"/>
      <c r="C818" s="92"/>
      <c r="D818" s="92"/>
      <c r="E818" s="92"/>
      <c r="F818" s="92"/>
      <c r="G818" s="92"/>
      <c r="H818" s="136"/>
      <c r="I818" s="92"/>
      <c r="J818" s="92"/>
      <c r="K818" s="92"/>
      <c r="L818" s="92"/>
      <c r="M818" s="137"/>
      <c r="N818" s="92"/>
      <c r="O818" s="92"/>
      <c r="P818" s="92"/>
      <c r="Q818" s="92"/>
      <c r="R818" s="92"/>
      <c r="S818" s="92"/>
      <c r="T818" s="92"/>
      <c r="U818" s="92"/>
      <c r="V818" s="92"/>
      <c r="W818" s="92"/>
      <c r="X818" s="92"/>
      <c r="Y818" s="92"/>
      <c r="Z818" s="92"/>
    </row>
    <row r="819" spans="1:26" ht="15.75" customHeight="1" x14ac:dyDescent="0.2">
      <c r="A819" s="92"/>
      <c r="B819" s="92"/>
      <c r="C819" s="92"/>
      <c r="D819" s="92"/>
      <c r="E819" s="92"/>
      <c r="F819" s="92"/>
      <c r="G819" s="92"/>
      <c r="H819" s="136"/>
      <c r="I819" s="92"/>
      <c r="J819" s="92"/>
      <c r="K819" s="92"/>
      <c r="L819" s="92"/>
      <c r="M819" s="137"/>
      <c r="N819" s="92"/>
      <c r="O819" s="92"/>
      <c r="P819" s="92"/>
      <c r="Q819" s="92"/>
      <c r="R819" s="92"/>
      <c r="S819" s="92"/>
      <c r="T819" s="92"/>
      <c r="U819" s="92"/>
      <c r="V819" s="92"/>
      <c r="W819" s="92"/>
      <c r="X819" s="92"/>
      <c r="Y819" s="92"/>
      <c r="Z819" s="92"/>
    </row>
    <row r="820" spans="1:26" ht="15.75" customHeight="1" x14ac:dyDescent="0.2">
      <c r="A820" s="92"/>
      <c r="B820" s="92"/>
      <c r="C820" s="92"/>
      <c r="D820" s="92"/>
      <c r="E820" s="92"/>
      <c r="F820" s="92"/>
      <c r="G820" s="92"/>
      <c r="H820" s="136"/>
      <c r="I820" s="92"/>
      <c r="J820" s="92"/>
      <c r="K820" s="92"/>
      <c r="L820" s="92"/>
      <c r="M820" s="137"/>
      <c r="N820" s="92"/>
      <c r="O820" s="92"/>
      <c r="P820" s="92"/>
      <c r="Q820" s="92"/>
      <c r="R820" s="92"/>
      <c r="S820" s="92"/>
      <c r="T820" s="92"/>
      <c r="U820" s="92"/>
      <c r="V820" s="92"/>
      <c r="W820" s="92"/>
      <c r="X820" s="92"/>
      <c r="Y820" s="92"/>
      <c r="Z820" s="92"/>
    </row>
    <row r="821" spans="1:26" ht="15.75" customHeight="1" x14ac:dyDescent="0.2">
      <c r="A821" s="92"/>
      <c r="B821" s="92"/>
      <c r="C821" s="92"/>
      <c r="D821" s="92"/>
      <c r="E821" s="92"/>
      <c r="F821" s="92"/>
      <c r="G821" s="92"/>
      <c r="H821" s="136"/>
      <c r="I821" s="92"/>
      <c r="J821" s="92"/>
      <c r="K821" s="92"/>
      <c r="L821" s="92"/>
      <c r="M821" s="137"/>
      <c r="N821" s="92"/>
      <c r="O821" s="92"/>
      <c r="P821" s="92"/>
      <c r="Q821" s="92"/>
      <c r="R821" s="92"/>
      <c r="S821" s="92"/>
      <c r="T821" s="92"/>
      <c r="U821" s="92"/>
      <c r="V821" s="92"/>
      <c r="W821" s="92"/>
      <c r="X821" s="92"/>
      <c r="Y821" s="92"/>
      <c r="Z821" s="92"/>
    </row>
    <row r="822" spans="1:26" ht="15.75" customHeight="1" x14ac:dyDescent="0.2">
      <c r="A822" s="92"/>
      <c r="B822" s="92"/>
      <c r="C822" s="92"/>
      <c r="D822" s="92"/>
      <c r="E822" s="92"/>
      <c r="F822" s="92"/>
      <c r="G822" s="92"/>
      <c r="H822" s="136"/>
      <c r="I822" s="92"/>
      <c r="J822" s="92"/>
      <c r="K822" s="92"/>
      <c r="L822" s="92"/>
      <c r="M822" s="137"/>
      <c r="N822" s="92"/>
      <c r="O822" s="92"/>
      <c r="P822" s="92"/>
      <c r="Q822" s="92"/>
      <c r="R822" s="92"/>
      <c r="S822" s="92"/>
      <c r="T822" s="92"/>
      <c r="U822" s="92"/>
      <c r="V822" s="92"/>
      <c r="W822" s="92"/>
      <c r="X822" s="92"/>
      <c r="Y822" s="92"/>
      <c r="Z822" s="92"/>
    </row>
    <row r="823" spans="1:26" ht="15.75" customHeight="1" x14ac:dyDescent="0.2">
      <c r="A823" s="92"/>
      <c r="B823" s="92"/>
      <c r="C823" s="92"/>
      <c r="D823" s="92"/>
      <c r="E823" s="92"/>
      <c r="F823" s="92"/>
      <c r="G823" s="92"/>
      <c r="H823" s="136"/>
      <c r="I823" s="92"/>
      <c r="J823" s="92"/>
      <c r="K823" s="92"/>
      <c r="L823" s="92"/>
      <c r="M823" s="137"/>
      <c r="N823" s="92"/>
      <c r="O823" s="92"/>
      <c r="P823" s="92"/>
      <c r="Q823" s="92"/>
      <c r="R823" s="92"/>
      <c r="S823" s="92"/>
      <c r="T823" s="92"/>
      <c r="U823" s="92"/>
      <c r="V823" s="92"/>
      <c r="W823" s="92"/>
      <c r="X823" s="92"/>
      <c r="Y823" s="92"/>
      <c r="Z823" s="92"/>
    </row>
    <row r="824" spans="1:26" ht="15.75" customHeight="1" x14ac:dyDescent="0.2">
      <c r="A824" s="92"/>
      <c r="B824" s="92"/>
      <c r="C824" s="92"/>
      <c r="D824" s="92"/>
      <c r="E824" s="92"/>
      <c r="F824" s="92"/>
      <c r="G824" s="92"/>
      <c r="H824" s="136"/>
      <c r="I824" s="92"/>
      <c r="J824" s="92"/>
      <c r="K824" s="92"/>
      <c r="L824" s="92"/>
      <c r="M824" s="137"/>
      <c r="N824" s="92"/>
      <c r="O824" s="92"/>
      <c r="P824" s="92"/>
      <c r="Q824" s="92"/>
      <c r="R824" s="92"/>
      <c r="S824" s="92"/>
      <c r="T824" s="92"/>
      <c r="U824" s="92"/>
      <c r="V824" s="92"/>
      <c r="W824" s="92"/>
      <c r="X824" s="92"/>
      <c r="Y824" s="92"/>
      <c r="Z824" s="92"/>
    </row>
    <row r="825" spans="1:26" ht="15.75" customHeight="1" x14ac:dyDescent="0.2">
      <c r="A825" s="92"/>
      <c r="B825" s="92"/>
      <c r="C825" s="92"/>
      <c r="D825" s="92"/>
      <c r="E825" s="92"/>
      <c r="F825" s="92"/>
      <c r="G825" s="92"/>
      <c r="H825" s="136"/>
      <c r="I825" s="92"/>
      <c r="J825" s="92"/>
      <c r="K825" s="92"/>
      <c r="L825" s="92"/>
      <c r="M825" s="137"/>
      <c r="N825" s="92"/>
      <c r="O825" s="92"/>
      <c r="P825" s="92"/>
      <c r="Q825" s="92"/>
      <c r="R825" s="92"/>
      <c r="S825" s="92"/>
      <c r="T825" s="92"/>
      <c r="U825" s="92"/>
      <c r="V825" s="92"/>
      <c r="W825" s="92"/>
      <c r="X825" s="92"/>
      <c r="Y825" s="92"/>
      <c r="Z825" s="92"/>
    </row>
    <row r="826" spans="1:26" ht="15.75" customHeight="1" x14ac:dyDescent="0.2">
      <c r="A826" s="92"/>
      <c r="B826" s="92"/>
      <c r="C826" s="92"/>
      <c r="D826" s="92"/>
      <c r="E826" s="92"/>
      <c r="F826" s="92"/>
      <c r="G826" s="92"/>
      <c r="H826" s="136"/>
      <c r="I826" s="92"/>
      <c r="J826" s="92"/>
      <c r="K826" s="92"/>
      <c r="L826" s="92"/>
      <c r="M826" s="137"/>
      <c r="N826" s="92"/>
      <c r="O826" s="92"/>
      <c r="P826" s="92"/>
      <c r="Q826" s="92"/>
      <c r="R826" s="92"/>
      <c r="S826" s="92"/>
      <c r="T826" s="92"/>
      <c r="U826" s="92"/>
      <c r="V826" s="92"/>
      <c r="W826" s="92"/>
      <c r="X826" s="92"/>
      <c r="Y826" s="92"/>
      <c r="Z826" s="92"/>
    </row>
    <row r="827" spans="1:26" ht="15.75" customHeight="1" x14ac:dyDescent="0.2">
      <c r="A827" s="92"/>
      <c r="B827" s="92"/>
      <c r="C827" s="92"/>
      <c r="D827" s="92"/>
      <c r="E827" s="92"/>
      <c r="F827" s="92"/>
      <c r="G827" s="92"/>
      <c r="H827" s="136"/>
      <c r="I827" s="92"/>
      <c r="J827" s="92"/>
      <c r="K827" s="92"/>
      <c r="L827" s="92"/>
      <c r="M827" s="137"/>
      <c r="N827" s="92"/>
      <c r="O827" s="92"/>
      <c r="P827" s="92"/>
      <c r="Q827" s="92"/>
      <c r="R827" s="92"/>
      <c r="S827" s="92"/>
      <c r="T827" s="92"/>
      <c r="U827" s="92"/>
      <c r="V827" s="92"/>
      <c r="W827" s="92"/>
      <c r="X827" s="92"/>
      <c r="Y827" s="92"/>
      <c r="Z827" s="92"/>
    </row>
    <row r="828" spans="1:26" ht="15.75" customHeight="1" x14ac:dyDescent="0.2">
      <c r="A828" s="92"/>
      <c r="B828" s="92"/>
      <c r="C828" s="92"/>
      <c r="D828" s="92"/>
      <c r="E828" s="92"/>
      <c r="F828" s="92"/>
      <c r="G828" s="92"/>
      <c r="H828" s="136"/>
      <c r="I828" s="92"/>
      <c r="J828" s="92"/>
      <c r="K828" s="92"/>
      <c r="L828" s="92"/>
      <c r="M828" s="137"/>
      <c r="N828" s="92"/>
      <c r="O828" s="92"/>
      <c r="P828" s="92"/>
      <c r="Q828" s="92"/>
      <c r="R828" s="92"/>
      <c r="S828" s="92"/>
      <c r="T828" s="92"/>
      <c r="U828" s="92"/>
      <c r="V828" s="92"/>
      <c r="W828" s="92"/>
      <c r="X828" s="92"/>
      <c r="Y828" s="92"/>
      <c r="Z828" s="92"/>
    </row>
    <row r="829" spans="1:26" ht="15.75" customHeight="1" x14ac:dyDescent="0.2">
      <c r="A829" s="92"/>
      <c r="B829" s="92"/>
      <c r="C829" s="92"/>
      <c r="D829" s="92"/>
      <c r="E829" s="92"/>
      <c r="F829" s="92"/>
      <c r="G829" s="92"/>
      <c r="H829" s="136"/>
      <c r="I829" s="92"/>
      <c r="J829" s="92"/>
      <c r="K829" s="92"/>
      <c r="L829" s="92"/>
      <c r="M829" s="137"/>
      <c r="N829" s="92"/>
      <c r="O829" s="92"/>
      <c r="P829" s="92"/>
      <c r="Q829" s="92"/>
      <c r="R829" s="92"/>
      <c r="S829" s="92"/>
      <c r="T829" s="92"/>
      <c r="U829" s="92"/>
      <c r="V829" s="92"/>
      <c r="W829" s="92"/>
      <c r="X829" s="92"/>
      <c r="Y829" s="92"/>
      <c r="Z829" s="92"/>
    </row>
    <row r="830" spans="1:26" ht="15.75" customHeight="1" x14ac:dyDescent="0.2">
      <c r="A830" s="92"/>
      <c r="B830" s="92"/>
      <c r="C830" s="92"/>
      <c r="D830" s="92"/>
      <c r="E830" s="92"/>
      <c r="F830" s="92"/>
      <c r="G830" s="92"/>
      <c r="H830" s="136"/>
      <c r="I830" s="92"/>
      <c r="J830" s="92"/>
      <c r="K830" s="92"/>
      <c r="L830" s="92"/>
      <c r="M830" s="137"/>
      <c r="N830" s="92"/>
      <c r="O830" s="92"/>
      <c r="P830" s="92"/>
      <c r="Q830" s="92"/>
      <c r="R830" s="92"/>
      <c r="S830" s="92"/>
      <c r="T830" s="92"/>
      <c r="U830" s="92"/>
      <c r="V830" s="92"/>
      <c r="W830" s="92"/>
      <c r="X830" s="92"/>
      <c r="Y830" s="92"/>
      <c r="Z830" s="92"/>
    </row>
    <row r="831" spans="1:26" ht="15.75" customHeight="1" x14ac:dyDescent="0.2">
      <c r="A831" s="92"/>
      <c r="B831" s="92"/>
      <c r="C831" s="92"/>
      <c r="D831" s="92"/>
      <c r="E831" s="92"/>
      <c r="F831" s="92"/>
      <c r="G831" s="92"/>
      <c r="H831" s="136"/>
      <c r="I831" s="92"/>
      <c r="J831" s="92"/>
      <c r="K831" s="92"/>
      <c r="L831" s="92"/>
      <c r="M831" s="137"/>
      <c r="N831" s="92"/>
      <c r="O831" s="92"/>
      <c r="P831" s="92"/>
      <c r="Q831" s="92"/>
      <c r="R831" s="92"/>
      <c r="S831" s="92"/>
      <c r="T831" s="92"/>
      <c r="U831" s="92"/>
      <c r="V831" s="92"/>
      <c r="W831" s="92"/>
      <c r="X831" s="92"/>
      <c r="Y831" s="92"/>
      <c r="Z831" s="92"/>
    </row>
    <row r="832" spans="1:26" ht="15.75" customHeight="1" x14ac:dyDescent="0.2">
      <c r="A832" s="92"/>
      <c r="B832" s="92"/>
      <c r="C832" s="92"/>
      <c r="D832" s="92"/>
      <c r="E832" s="92"/>
      <c r="F832" s="92"/>
      <c r="G832" s="92"/>
      <c r="H832" s="136"/>
      <c r="I832" s="92"/>
      <c r="J832" s="92"/>
      <c r="K832" s="92"/>
      <c r="L832" s="92"/>
      <c r="M832" s="137"/>
      <c r="N832" s="92"/>
      <c r="O832" s="92"/>
      <c r="P832" s="92"/>
      <c r="Q832" s="92"/>
      <c r="R832" s="92"/>
      <c r="S832" s="92"/>
      <c r="T832" s="92"/>
      <c r="U832" s="92"/>
      <c r="V832" s="92"/>
      <c r="W832" s="92"/>
      <c r="X832" s="92"/>
      <c r="Y832" s="92"/>
      <c r="Z832" s="92"/>
    </row>
    <row r="833" spans="1:26" ht="15.75" customHeight="1" x14ac:dyDescent="0.2">
      <c r="A833" s="92"/>
      <c r="B833" s="92"/>
      <c r="C833" s="92"/>
      <c r="D833" s="92"/>
      <c r="E833" s="92"/>
      <c r="F833" s="92"/>
      <c r="G833" s="92"/>
      <c r="H833" s="136"/>
      <c r="I833" s="92"/>
      <c r="J833" s="92"/>
      <c r="K833" s="92"/>
      <c r="L833" s="92"/>
      <c r="M833" s="137"/>
      <c r="N833" s="92"/>
      <c r="O833" s="92"/>
      <c r="P833" s="92"/>
      <c r="Q833" s="92"/>
      <c r="R833" s="92"/>
      <c r="S833" s="92"/>
      <c r="T833" s="92"/>
      <c r="U833" s="92"/>
      <c r="V833" s="92"/>
      <c r="W833" s="92"/>
      <c r="X833" s="92"/>
      <c r="Y833" s="92"/>
      <c r="Z833" s="92"/>
    </row>
    <row r="834" spans="1:26" ht="15.75" customHeight="1" x14ac:dyDescent="0.2">
      <c r="A834" s="92"/>
      <c r="B834" s="92"/>
      <c r="C834" s="92"/>
      <c r="D834" s="92"/>
      <c r="E834" s="92"/>
      <c r="F834" s="92"/>
      <c r="G834" s="92"/>
      <c r="H834" s="136"/>
      <c r="I834" s="92"/>
      <c r="J834" s="92"/>
      <c r="K834" s="92"/>
      <c r="L834" s="92"/>
      <c r="M834" s="137"/>
      <c r="N834" s="92"/>
      <c r="O834" s="92"/>
      <c r="P834" s="92"/>
      <c r="Q834" s="92"/>
      <c r="R834" s="92"/>
      <c r="S834" s="92"/>
      <c r="T834" s="92"/>
      <c r="U834" s="92"/>
      <c r="V834" s="92"/>
      <c r="W834" s="92"/>
      <c r="X834" s="92"/>
      <c r="Y834" s="92"/>
      <c r="Z834" s="92"/>
    </row>
    <row r="835" spans="1:26" ht="15.75" customHeight="1" x14ac:dyDescent="0.2">
      <c r="A835" s="92"/>
      <c r="B835" s="92"/>
      <c r="C835" s="92"/>
      <c r="D835" s="92"/>
      <c r="E835" s="92"/>
      <c r="F835" s="92"/>
      <c r="G835" s="92"/>
      <c r="H835" s="136"/>
      <c r="I835" s="92"/>
      <c r="J835" s="92"/>
      <c r="K835" s="92"/>
      <c r="L835" s="92"/>
      <c r="M835" s="137"/>
      <c r="N835" s="92"/>
      <c r="O835" s="92"/>
      <c r="P835" s="92"/>
      <c r="Q835" s="92"/>
      <c r="R835" s="92"/>
      <c r="S835" s="92"/>
      <c r="T835" s="92"/>
      <c r="U835" s="92"/>
      <c r="V835" s="92"/>
      <c r="W835" s="92"/>
      <c r="X835" s="92"/>
      <c r="Y835" s="92"/>
      <c r="Z835" s="92"/>
    </row>
    <row r="836" spans="1:26" ht="15.75" customHeight="1" x14ac:dyDescent="0.2">
      <c r="A836" s="92"/>
      <c r="B836" s="92"/>
      <c r="C836" s="92"/>
      <c r="D836" s="92"/>
      <c r="E836" s="92"/>
      <c r="F836" s="92"/>
      <c r="G836" s="92"/>
      <c r="H836" s="136"/>
      <c r="I836" s="92"/>
      <c r="J836" s="92"/>
      <c r="K836" s="92"/>
      <c r="L836" s="92"/>
      <c r="M836" s="137"/>
      <c r="N836" s="92"/>
      <c r="O836" s="92"/>
      <c r="P836" s="92"/>
      <c r="Q836" s="92"/>
      <c r="R836" s="92"/>
      <c r="S836" s="92"/>
      <c r="T836" s="92"/>
      <c r="U836" s="92"/>
      <c r="V836" s="92"/>
      <c r="W836" s="92"/>
      <c r="X836" s="92"/>
      <c r="Y836" s="92"/>
      <c r="Z836" s="92"/>
    </row>
    <row r="837" spans="1:26" ht="15.75" customHeight="1" x14ac:dyDescent="0.2">
      <c r="A837" s="92"/>
      <c r="B837" s="92"/>
      <c r="C837" s="92"/>
      <c r="D837" s="92"/>
      <c r="E837" s="92"/>
      <c r="F837" s="92"/>
      <c r="G837" s="92"/>
      <c r="H837" s="136"/>
      <c r="I837" s="92"/>
      <c r="J837" s="92"/>
      <c r="K837" s="92"/>
      <c r="L837" s="92"/>
      <c r="M837" s="137"/>
      <c r="N837" s="92"/>
      <c r="O837" s="92"/>
      <c r="P837" s="92"/>
      <c r="Q837" s="92"/>
      <c r="R837" s="92"/>
      <c r="S837" s="92"/>
      <c r="T837" s="92"/>
      <c r="U837" s="92"/>
      <c r="V837" s="92"/>
      <c r="W837" s="92"/>
      <c r="X837" s="92"/>
      <c r="Y837" s="92"/>
      <c r="Z837" s="92"/>
    </row>
    <row r="838" spans="1:26" ht="15.75" customHeight="1" x14ac:dyDescent="0.2">
      <c r="A838" s="92"/>
      <c r="B838" s="92"/>
      <c r="C838" s="92"/>
      <c r="D838" s="92"/>
      <c r="E838" s="92"/>
      <c r="F838" s="92"/>
      <c r="G838" s="92"/>
      <c r="H838" s="136"/>
      <c r="I838" s="92"/>
      <c r="J838" s="92"/>
      <c r="K838" s="92"/>
      <c r="L838" s="92"/>
      <c r="M838" s="137"/>
      <c r="N838" s="92"/>
      <c r="O838" s="92"/>
      <c r="P838" s="92"/>
      <c r="Q838" s="92"/>
      <c r="R838" s="92"/>
      <c r="S838" s="92"/>
      <c r="T838" s="92"/>
      <c r="U838" s="92"/>
      <c r="V838" s="92"/>
      <c r="W838" s="92"/>
      <c r="X838" s="92"/>
      <c r="Y838" s="92"/>
      <c r="Z838" s="92"/>
    </row>
    <row r="839" spans="1:26" ht="15.75" customHeight="1" x14ac:dyDescent="0.2">
      <c r="A839" s="92"/>
      <c r="B839" s="92"/>
      <c r="C839" s="92"/>
      <c r="D839" s="92"/>
      <c r="E839" s="92"/>
      <c r="F839" s="92"/>
      <c r="G839" s="92"/>
      <c r="H839" s="136"/>
      <c r="I839" s="92"/>
      <c r="J839" s="92"/>
      <c r="K839" s="92"/>
      <c r="L839" s="92"/>
      <c r="M839" s="137"/>
      <c r="N839" s="92"/>
      <c r="O839" s="92"/>
      <c r="P839" s="92"/>
      <c r="Q839" s="92"/>
      <c r="R839" s="92"/>
      <c r="S839" s="92"/>
      <c r="T839" s="92"/>
      <c r="U839" s="92"/>
      <c r="V839" s="92"/>
      <c r="W839" s="92"/>
      <c r="X839" s="92"/>
      <c r="Y839" s="92"/>
      <c r="Z839" s="92"/>
    </row>
    <row r="840" spans="1:26" ht="15.75" customHeight="1" x14ac:dyDescent="0.2">
      <c r="A840" s="92"/>
      <c r="B840" s="92"/>
      <c r="C840" s="92"/>
      <c r="D840" s="92"/>
      <c r="E840" s="92"/>
      <c r="F840" s="92"/>
      <c r="G840" s="92"/>
      <c r="H840" s="136"/>
      <c r="I840" s="92"/>
      <c r="J840" s="92"/>
      <c r="K840" s="92"/>
      <c r="L840" s="92"/>
      <c r="M840" s="137"/>
      <c r="N840" s="92"/>
      <c r="O840" s="92"/>
      <c r="P840" s="92"/>
      <c r="Q840" s="92"/>
      <c r="R840" s="92"/>
      <c r="S840" s="92"/>
      <c r="T840" s="92"/>
      <c r="U840" s="92"/>
      <c r="V840" s="92"/>
      <c r="W840" s="92"/>
      <c r="X840" s="92"/>
      <c r="Y840" s="92"/>
      <c r="Z840" s="92"/>
    </row>
    <row r="841" spans="1:26" ht="15.75" customHeight="1" x14ac:dyDescent="0.2">
      <c r="A841" s="92"/>
      <c r="B841" s="92"/>
      <c r="C841" s="92"/>
      <c r="D841" s="92"/>
      <c r="E841" s="92"/>
      <c r="F841" s="92"/>
      <c r="G841" s="92"/>
      <c r="H841" s="136"/>
      <c r="I841" s="92"/>
      <c r="J841" s="92"/>
      <c r="K841" s="92"/>
      <c r="L841" s="92"/>
      <c r="M841" s="137"/>
      <c r="N841" s="92"/>
      <c r="O841" s="92"/>
      <c r="P841" s="92"/>
      <c r="Q841" s="92"/>
      <c r="R841" s="92"/>
      <c r="S841" s="92"/>
      <c r="T841" s="92"/>
      <c r="U841" s="92"/>
      <c r="V841" s="92"/>
      <c r="W841" s="92"/>
      <c r="X841" s="92"/>
      <c r="Y841" s="92"/>
      <c r="Z841" s="92"/>
    </row>
    <row r="842" spans="1:26" ht="15.75" customHeight="1" x14ac:dyDescent="0.2">
      <c r="A842" s="92"/>
      <c r="B842" s="92"/>
      <c r="C842" s="92"/>
      <c r="D842" s="92"/>
      <c r="E842" s="92"/>
      <c r="F842" s="92"/>
      <c r="G842" s="92"/>
      <c r="H842" s="136"/>
      <c r="I842" s="92"/>
      <c r="J842" s="92"/>
      <c r="K842" s="92"/>
      <c r="L842" s="92"/>
      <c r="M842" s="137"/>
      <c r="N842" s="92"/>
      <c r="O842" s="92"/>
      <c r="P842" s="92"/>
      <c r="Q842" s="92"/>
      <c r="R842" s="92"/>
      <c r="S842" s="92"/>
      <c r="T842" s="92"/>
      <c r="U842" s="92"/>
      <c r="V842" s="92"/>
      <c r="W842" s="92"/>
      <c r="X842" s="92"/>
      <c r="Y842" s="92"/>
      <c r="Z842" s="92"/>
    </row>
    <row r="843" spans="1:26" ht="15.75" customHeight="1" x14ac:dyDescent="0.2">
      <c r="A843" s="92"/>
      <c r="B843" s="92"/>
      <c r="C843" s="92"/>
      <c r="D843" s="92"/>
      <c r="E843" s="92"/>
      <c r="F843" s="92"/>
      <c r="G843" s="92"/>
      <c r="H843" s="136"/>
      <c r="I843" s="92"/>
      <c r="J843" s="92"/>
      <c r="K843" s="92"/>
      <c r="L843" s="92"/>
      <c r="M843" s="137"/>
      <c r="N843" s="92"/>
      <c r="O843" s="92"/>
      <c r="P843" s="92"/>
      <c r="Q843" s="92"/>
      <c r="R843" s="92"/>
      <c r="S843" s="92"/>
      <c r="T843" s="92"/>
      <c r="U843" s="92"/>
      <c r="V843" s="92"/>
      <c r="W843" s="92"/>
      <c r="X843" s="92"/>
      <c r="Y843" s="92"/>
      <c r="Z843" s="92"/>
    </row>
    <row r="844" spans="1:26" ht="15.75" customHeight="1" x14ac:dyDescent="0.2">
      <c r="A844" s="92"/>
      <c r="B844" s="92"/>
      <c r="C844" s="92"/>
      <c r="D844" s="92"/>
      <c r="E844" s="92"/>
      <c r="F844" s="92"/>
      <c r="G844" s="92"/>
      <c r="H844" s="136"/>
      <c r="I844" s="92"/>
      <c r="J844" s="92"/>
      <c r="K844" s="92"/>
      <c r="L844" s="92"/>
      <c r="M844" s="137"/>
      <c r="N844" s="92"/>
      <c r="O844" s="92"/>
      <c r="P844" s="92"/>
      <c r="Q844" s="92"/>
      <c r="R844" s="92"/>
      <c r="S844" s="92"/>
      <c r="T844" s="92"/>
      <c r="U844" s="92"/>
      <c r="V844" s="92"/>
      <c r="W844" s="92"/>
      <c r="X844" s="92"/>
      <c r="Y844" s="92"/>
      <c r="Z844" s="92"/>
    </row>
    <row r="845" spans="1:26" ht="15.75" customHeight="1" x14ac:dyDescent="0.2">
      <c r="A845" s="92"/>
      <c r="B845" s="92"/>
      <c r="C845" s="92"/>
      <c r="D845" s="92"/>
      <c r="E845" s="92"/>
      <c r="F845" s="92"/>
      <c r="G845" s="92"/>
      <c r="H845" s="136"/>
      <c r="I845" s="92"/>
      <c r="J845" s="92"/>
      <c r="K845" s="92"/>
      <c r="L845" s="92"/>
      <c r="M845" s="137"/>
      <c r="N845" s="92"/>
      <c r="O845" s="92"/>
      <c r="P845" s="92"/>
      <c r="Q845" s="92"/>
      <c r="R845" s="92"/>
      <c r="S845" s="92"/>
      <c r="T845" s="92"/>
      <c r="U845" s="92"/>
      <c r="V845" s="92"/>
      <c r="W845" s="92"/>
      <c r="X845" s="92"/>
      <c r="Y845" s="92"/>
      <c r="Z845" s="92"/>
    </row>
    <row r="846" spans="1:26" ht="15.75" customHeight="1" x14ac:dyDescent="0.2">
      <c r="A846" s="92"/>
      <c r="B846" s="92"/>
      <c r="C846" s="92"/>
      <c r="D846" s="92"/>
      <c r="E846" s="92"/>
      <c r="F846" s="92"/>
      <c r="G846" s="92"/>
      <c r="H846" s="136"/>
      <c r="I846" s="92"/>
      <c r="J846" s="92"/>
      <c r="K846" s="92"/>
      <c r="L846" s="92"/>
      <c r="M846" s="137"/>
      <c r="N846" s="92"/>
      <c r="O846" s="92"/>
      <c r="P846" s="92"/>
      <c r="Q846" s="92"/>
      <c r="R846" s="92"/>
      <c r="S846" s="92"/>
      <c r="T846" s="92"/>
      <c r="U846" s="92"/>
      <c r="V846" s="92"/>
      <c r="W846" s="92"/>
      <c r="X846" s="92"/>
      <c r="Y846" s="92"/>
      <c r="Z846" s="92"/>
    </row>
    <row r="847" spans="1:26" ht="15.75" customHeight="1" x14ac:dyDescent="0.2">
      <c r="A847" s="92"/>
      <c r="B847" s="92"/>
      <c r="C847" s="92"/>
      <c r="D847" s="92"/>
      <c r="E847" s="92"/>
      <c r="F847" s="92"/>
      <c r="G847" s="92"/>
      <c r="H847" s="136"/>
      <c r="I847" s="92"/>
      <c r="J847" s="92"/>
      <c r="K847" s="92"/>
      <c r="L847" s="92"/>
      <c r="M847" s="137"/>
      <c r="N847" s="92"/>
      <c r="O847" s="92"/>
      <c r="P847" s="92"/>
      <c r="Q847" s="92"/>
      <c r="R847" s="92"/>
      <c r="S847" s="92"/>
      <c r="T847" s="92"/>
      <c r="U847" s="92"/>
      <c r="V847" s="92"/>
      <c r="W847" s="92"/>
      <c r="X847" s="92"/>
      <c r="Y847" s="92"/>
      <c r="Z847" s="92"/>
    </row>
    <row r="848" spans="1:26" ht="15.75" customHeight="1" x14ac:dyDescent="0.2">
      <c r="A848" s="92"/>
      <c r="B848" s="92"/>
      <c r="C848" s="92"/>
      <c r="D848" s="92"/>
      <c r="E848" s="92"/>
      <c r="F848" s="92"/>
      <c r="G848" s="92"/>
      <c r="H848" s="136"/>
      <c r="I848" s="92"/>
      <c r="J848" s="92"/>
      <c r="K848" s="92"/>
      <c r="L848" s="92"/>
      <c r="M848" s="137"/>
      <c r="N848" s="92"/>
      <c r="O848" s="92"/>
      <c r="P848" s="92"/>
      <c r="Q848" s="92"/>
      <c r="R848" s="92"/>
      <c r="S848" s="92"/>
      <c r="T848" s="92"/>
      <c r="U848" s="92"/>
      <c r="V848" s="92"/>
      <c r="W848" s="92"/>
      <c r="X848" s="92"/>
      <c r="Y848" s="92"/>
      <c r="Z848" s="92"/>
    </row>
    <row r="849" spans="1:26" ht="15.75" customHeight="1" x14ac:dyDescent="0.2">
      <c r="A849" s="92"/>
      <c r="B849" s="92"/>
      <c r="C849" s="92"/>
      <c r="D849" s="92"/>
      <c r="E849" s="92"/>
      <c r="F849" s="92"/>
      <c r="G849" s="92"/>
      <c r="H849" s="136"/>
      <c r="I849" s="92"/>
      <c r="J849" s="92"/>
      <c r="K849" s="92"/>
      <c r="L849" s="92"/>
      <c r="M849" s="137"/>
      <c r="N849" s="92"/>
      <c r="O849" s="92"/>
      <c r="P849" s="92"/>
      <c r="Q849" s="92"/>
      <c r="R849" s="92"/>
      <c r="S849" s="92"/>
      <c r="T849" s="92"/>
      <c r="U849" s="92"/>
      <c r="V849" s="92"/>
      <c r="W849" s="92"/>
      <c r="X849" s="92"/>
      <c r="Y849" s="92"/>
      <c r="Z849" s="92"/>
    </row>
    <row r="850" spans="1:26" ht="15.75" customHeight="1" x14ac:dyDescent="0.2">
      <c r="A850" s="92"/>
      <c r="B850" s="92"/>
      <c r="C850" s="92"/>
      <c r="D850" s="92"/>
      <c r="E850" s="92"/>
      <c r="F850" s="92"/>
      <c r="G850" s="92"/>
      <c r="H850" s="136"/>
      <c r="I850" s="92"/>
      <c r="J850" s="92"/>
      <c r="K850" s="92"/>
      <c r="L850" s="92"/>
      <c r="M850" s="137"/>
      <c r="N850" s="92"/>
      <c r="O850" s="92"/>
      <c r="P850" s="92"/>
      <c r="Q850" s="92"/>
      <c r="R850" s="92"/>
      <c r="S850" s="92"/>
      <c r="T850" s="92"/>
      <c r="U850" s="92"/>
      <c r="V850" s="92"/>
      <c r="W850" s="92"/>
      <c r="X850" s="92"/>
      <c r="Y850" s="92"/>
      <c r="Z850" s="92"/>
    </row>
    <row r="851" spans="1:26" ht="15.75" customHeight="1" x14ac:dyDescent="0.2">
      <c r="A851" s="92"/>
      <c r="B851" s="92"/>
      <c r="C851" s="92"/>
      <c r="D851" s="92"/>
      <c r="E851" s="92"/>
      <c r="F851" s="92"/>
      <c r="G851" s="92"/>
      <c r="H851" s="136"/>
      <c r="I851" s="92"/>
      <c r="J851" s="92"/>
      <c r="K851" s="92"/>
      <c r="L851" s="92"/>
      <c r="M851" s="137"/>
      <c r="N851" s="92"/>
      <c r="O851" s="92"/>
      <c r="P851" s="92"/>
      <c r="Q851" s="92"/>
      <c r="R851" s="92"/>
      <c r="S851" s="92"/>
      <c r="T851" s="92"/>
      <c r="U851" s="92"/>
      <c r="V851" s="92"/>
      <c r="W851" s="92"/>
      <c r="X851" s="92"/>
      <c r="Y851" s="92"/>
      <c r="Z851" s="92"/>
    </row>
    <row r="852" spans="1:26" ht="15.75" customHeight="1" x14ac:dyDescent="0.2">
      <c r="A852" s="92"/>
      <c r="B852" s="92"/>
      <c r="C852" s="92"/>
      <c r="D852" s="92"/>
      <c r="E852" s="92"/>
      <c r="F852" s="92"/>
      <c r="G852" s="92"/>
      <c r="H852" s="136"/>
      <c r="I852" s="92"/>
      <c r="J852" s="92"/>
      <c r="K852" s="92"/>
      <c r="L852" s="92"/>
      <c r="M852" s="137"/>
      <c r="N852" s="92"/>
      <c r="O852" s="92"/>
      <c r="P852" s="92"/>
      <c r="Q852" s="92"/>
      <c r="R852" s="92"/>
      <c r="S852" s="92"/>
      <c r="T852" s="92"/>
      <c r="U852" s="92"/>
      <c r="V852" s="92"/>
      <c r="W852" s="92"/>
      <c r="X852" s="92"/>
      <c r="Y852" s="92"/>
      <c r="Z852" s="92"/>
    </row>
    <row r="853" spans="1:26" ht="15.75" customHeight="1" x14ac:dyDescent="0.2">
      <c r="A853" s="92"/>
      <c r="B853" s="92"/>
      <c r="C853" s="92"/>
      <c r="D853" s="92"/>
      <c r="E853" s="92"/>
      <c r="F853" s="92"/>
      <c r="G853" s="92"/>
      <c r="H853" s="136"/>
      <c r="I853" s="92"/>
      <c r="J853" s="92"/>
      <c r="K853" s="92"/>
      <c r="L853" s="92"/>
      <c r="M853" s="137"/>
      <c r="N853" s="92"/>
      <c r="O853" s="92"/>
      <c r="P853" s="92"/>
      <c r="Q853" s="92"/>
      <c r="R853" s="92"/>
      <c r="S853" s="92"/>
      <c r="T853" s="92"/>
      <c r="U853" s="92"/>
      <c r="V853" s="92"/>
      <c r="W853" s="92"/>
      <c r="X853" s="92"/>
      <c r="Y853" s="92"/>
      <c r="Z853" s="92"/>
    </row>
    <row r="854" spans="1:26" ht="15.75" customHeight="1" x14ac:dyDescent="0.2">
      <c r="A854" s="92"/>
      <c r="B854" s="92"/>
      <c r="C854" s="92"/>
      <c r="D854" s="92"/>
      <c r="E854" s="92"/>
      <c r="F854" s="92"/>
      <c r="G854" s="92"/>
      <c r="H854" s="136"/>
      <c r="I854" s="92"/>
      <c r="J854" s="92"/>
      <c r="K854" s="92"/>
      <c r="L854" s="92"/>
      <c r="M854" s="137"/>
      <c r="N854" s="92"/>
      <c r="O854" s="92"/>
      <c r="P854" s="92"/>
      <c r="Q854" s="92"/>
      <c r="R854" s="92"/>
      <c r="S854" s="92"/>
      <c r="T854" s="92"/>
      <c r="U854" s="92"/>
      <c r="V854" s="92"/>
      <c r="W854" s="92"/>
      <c r="X854" s="92"/>
      <c r="Y854" s="92"/>
      <c r="Z854" s="92"/>
    </row>
    <row r="855" spans="1:26" ht="15.75" customHeight="1" x14ac:dyDescent="0.2">
      <c r="A855" s="92"/>
      <c r="B855" s="92"/>
      <c r="C855" s="92"/>
      <c r="D855" s="92"/>
      <c r="E855" s="92"/>
      <c r="F855" s="92"/>
      <c r="G855" s="92"/>
      <c r="H855" s="136"/>
      <c r="I855" s="92"/>
      <c r="J855" s="92"/>
      <c r="K855" s="92"/>
      <c r="L855" s="92"/>
      <c r="M855" s="137"/>
      <c r="N855" s="92"/>
      <c r="O855" s="92"/>
      <c r="P855" s="92"/>
      <c r="Q855" s="92"/>
      <c r="R855" s="92"/>
      <c r="S855" s="92"/>
      <c r="T855" s="92"/>
      <c r="U855" s="92"/>
      <c r="V855" s="92"/>
      <c r="W855" s="92"/>
      <c r="X855" s="92"/>
      <c r="Y855" s="92"/>
      <c r="Z855" s="92"/>
    </row>
    <row r="856" spans="1:26" ht="15.75" customHeight="1" x14ac:dyDescent="0.2">
      <c r="A856" s="92"/>
      <c r="B856" s="92"/>
      <c r="C856" s="92"/>
      <c r="D856" s="92"/>
      <c r="E856" s="92"/>
      <c r="F856" s="92"/>
      <c r="G856" s="92"/>
      <c r="H856" s="136"/>
      <c r="I856" s="92"/>
      <c r="J856" s="92"/>
      <c r="K856" s="92"/>
      <c r="L856" s="92"/>
      <c r="M856" s="137"/>
      <c r="N856" s="92"/>
      <c r="O856" s="92"/>
      <c r="P856" s="92"/>
      <c r="Q856" s="92"/>
      <c r="R856" s="92"/>
      <c r="S856" s="92"/>
      <c r="T856" s="92"/>
      <c r="U856" s="92"/>
      <c r="V856" s="92"/>
      <c r="W856" s="92"/>
      <c r="X856" s="92"/>
      <c r="Y856" s="92"/>
      <c r="Z856" s="92"/>
    </row>
    <row r="857" spans="1:26" ht="15.75" customHeight="1" x14ac:dyDescent="0.2">
      <c r="A857" s="92"/>
      <c r="B857" s="92"/>
      <c r="C857" s="92"/>
      <c r="D857" s="92"/>
      <c r="E857" s="92"/>
      <c r="F857" s="92"/>
      <c r="G857" s="92"/>
      <c r="H857" s="136"/>
      <c r="I857" s="92"/>
      <c r="J857" s="92"/>
      <c r="K857" s="92"/>
      <c r="L857" s="92"/>
      <c r="M857" s="137"/>
      <c r="N857" s="92"/>
      <c r="O857" s="92"/>
      <c r="P857" s="92"/>
      <c r="Q857" s="92"/>
      <c r="R857" s="92"/>
      <c r="S857" s="92"/>
      <c r="T857" s="92"/>
      <c r="U857" s="92"/>
      <c r="V857" s="92"/>
      <c r="W857" s="92"/>
      <c r="X857" s="92"/>
      <c r="Y857" s="92"/>
      <c r="Z857" s="92"/>
    </row>
    <row r="858" spans="1:26" ht="15.75" customHeight="1" x14ac:dyDescent="0.2">
      <c r="A858" s="92"/>
      <c r="B858" s="92"/>
      <c r="C858" s="92"/>
      <c r="D858" s="92"/>
      <c r="E858" s="92"/>
      <c r="F858" s="92"/>
      <c r="G858" s="92"/>
      <c r="H858" s="136"/>
      <c r="I858" s="92"/>
      <c r="J858" s="92"/>
      <c r="K858" s="92"/>
      <c r="L858" s="92"/>
      <c r="M858" s="137"/>
      <c r="N858" s="92"/>
      <c r="O858" s="92"/>
      <c r="P858" s="92"/>
      <c r="Q858" s="92"/>
      <c r="R858" s="92"/>
      <c r="S858" s="92"/>
      <c r="T858" s="92"/>
      <c r="U858" s="92"/>
      <c r="V858" s="92"/>
      <c r="W858" s="92"/>
      <c r="X858" s="92"/>
      <c r="Y858" s="92"/>
      <c r="Z858" s="92"/>
    </row>
    <row r="859" spans="1:26" ht="15.75" customHeight="1" x14ac:dyDescent="0.2">
      <c r="A859" s="92"/>
      <c r="B859" s="92"/>
      <c r="C859" s="92"/>
      <c r="D859" s="92"/>
      <c r="E859" s="92"/>
      <c r="F859" s="92"/>
      <c r="G859" s="92"/>
      <c r="H859" s="136"/>
      <c r="I859" s="92"/>
      <c r="J859" s="92"/>
      <c r="K859" s="92"/>
      <c r="L859" s="92"/>
      <c r="M859" s="137"/>
      <c r="N859" s="92"/>
      <c r="O859" s="92"/>
      <c r="P859" s="92"/>
      <c r="Q859" s="92"/>
      <c r="R859" s="92"/>
      <c r="S859" s="92"/>
      <c r="T859" s="92"/>
      <c r="U859" s="92"/>
      <c r="V859" s="92"/>
      <c r="W859" s="92"/>
      <c r="X859" s="92"/>
      <c r="Y859" s="92"/>
      <c r="Z859" s="92"/>
    </row>
    <row r="860" spans="1:26" ht="15.75" customHeight="1" x14ac:dyDescent="0.2">
      <c r="A860" s="92"/>
      <c r="B860" s="92"/>
      <c r="C860" s="92"/>
      <c r="D860" s="92"/>
      <c r="E860" s="92"/>
      <c r="F860" s="92"/>
      <c r="G860" s="92"/>
      <c r="H860" s="136"/>
      <c r="I860" s="92"/>
      <c r="J860" s="92"/>
      <c r="K860" s="92"/>
      <c r="L860" s="92"/>
      <c r="M860" s="137"/>
      <c r="N860" s="92"/>
      <c r="O860" s="92"/>
      <c r="P860" s="92"/>
      <c r="Q860" s="92"/>
      <c r="R860" s="92"/>
      <c r="S860" s="92"/>
      <c r="T860" s="92"/>
      <c r="U860" s="92"/>
      <c r="V860" s="92"/>
      <c r="W860" s="92"/>
      <c r="X860" s="92"/>
      <c r="Y860" s="92"/>
      <c r="Z860" s="92"/>
    </row>
    <row r="861" spans="1:26" ht="15.75" customHeight="1" x14ac:dyDescent="0.2">
      <c r="A861" s="92"/>
      <c r="B861" s="92"/>
      <c r="C861" s="92"/>
      <c r="D861" s="92"/>
      <c r="E861" s="92"/>
      <c r="F861" s="92"/>
      <c r="G861" s="92"/>
      <c r="H861" s="136"/>
      <c r="I861" s="92"/>
      <c r="J861" s="92"/>
      <c r="K861" s="92"/>
      <c r="L861" s="92"/>
      <c r="M861" s="137"/>
      <c r="N861" s="92"/>
      <c r="O861" s="92"/>
      <c r="P861" s="92"/>
      <c r="Q861" s="92"/>
      <c r="R861" s="92"/>
      <c r="S861" s="92"/>
      <c r="T861" s="92"/>
      <c r="U861" s="92"/>
      <c r="V861" s="92"/>
      <c r="W861" s="92"/>
      <c r="X861" s="92"/>
      <c r="Y861" s="92"/>
      <c r="Z861" s="92"/>
    </row>
    <row r="862" spans="1:26" ht="15.75" customHeight="1" x14ac:dyDescent="0.2">
      <c r="A862" s="92"/>
      <c r="B862" s="92"/>
      <c r="C862" s="92"/>
      <c r="D862" s="92"/>
      <c r="E862" s="92"/>
      <c r="F862" s="92"/>
      <c r="G862" s="92"/>
      <c r="H862" s="136"/>
      <c r="I862" s="92"/>
      <c r="J862" s="92"/>
      <c r="K862" s="92"/>
      <c r="L862" s="92"/>
      <c r="M862" s="137"/>
      <c r="N862" s="92"/>
      <c r="O862" s="92"/>
      <c r="P862" s="92"/>
      <c r="Q862" s="92"/>
      <c r="R862" s="92"/>
      <c r="S862" s="92"/>
      <c r="T862" s="92"/>
      <c r="U862" s="92"/>
      <c r="V862" s="92"/>
      <c r="W862" s="92"/>
      <c r="X862" s="92"/>
      <c r="Y862" s="92"/>
      <c r="Z862" s="92"/>
    </row>
    <row r="863" spans="1:26" ht="15.75" customHeight="1" x14ac:dyDescent="0.2">
      <c r="A863" s="92"/>
      <c r="B863" s="92"/>
      <c r="C863" s="92"/>
      <c r="D863" s="92"/>
      <c r="E863" s="92"/>
      <c r="F863" s="92"/>
      <c r="G863" s="92"/>
      <c r="H863" s="136"/>
      <c r="I863" s="92"/>
      <c r="J863" s="92"/>
      <c r="K863" s="92"/>
      <c r="L863" s="92"/>
      <c r="M863" s="137"/>
      <c r="N863" s="92"/>
      <c r="O863" s="92"/>
      <c r="P863" s="92"/>
      <c r="Q863" s="92"/>
      <c r="R863" s="92"/>
      <c r="S863" s="92"/>
      <c r="T863" s="92"/>
      <c r="U863" s="92"/>
      <c r="V863" s="92"/>
      <c r="W863" s="92"/>
      <c r="X863" s="92"/>
      <c r="Y863" s="92"/>
      <c r="Z863" s="92"/>
    </row>
    <row r="864" spans="1:26" ht="15.75" customHeight="1" x14ac:dyDescent="0.2">
      <c r="A864" s="92"/>
      <c r="B864" s="92"/>
      <c r="C864" s="92"/>
      <c r="D864" s="92"/>
      <c r="E864" s="92"/>
      <c r="F864" s="92"/>
      <c r="G864" s="92"/>
      <c r="H864" s="136"/>
      <c r="I864" s="92"/>
      <c r="J864" s="92"/>
      <c r="K864" s="92"/>
      <c r="L864" s="92"/>
      <c r="M864" s="137"/>
      <c r="N864" s="92"/>
      <c r="O864" s="92"/>
      <c r="P864" s="92"/>
      <c r="Q864" s="92"/>
      <c r="R864" s="92"/>
      <c r="S864" s="92"/>
      <c r="T864" s="92"/>
      <c r="U864" s="92"/>
      <c r="V864" s="92"/>
      <c r="W864" s="92"/>
      <c r="X864" s="92"/>
      <c r="Y864" s="92"/>
      <c r="Z864" s="92"/>
    </row>
    <row r="865" spans="1:26" ht="15.75" customHeight="1" x14ac:dyDescent="0.2">
      <c r="A865" s="92"/>
      <c r="B865" s="92"/>
      <c r="C865" s="92"/>
      <c r="D865" s="92"/>
      <c r="E865" s="92"/>
      <c r="F865" s="92"/>
      <c r="G865" s="92"/>
      <c r="H865" s="136"/>
      <c r="I865" s="92"/>
      <c r="J865" s="92"/>
      <c r="K865" s="92"/>
      <c r="L865" s="92"/>
      <c r="M865" s="137"/>
      <c r="N865" s="92"/>
      <c r="O865" s="92"/>
      <c r="P865" s="92"/>
      <c r="Q865" s="92"/>
      <c r="R865" s="92"/>
      <c r="S865" s="92"/>
      <c r="T865" s="92"/>
      <c r="U865" s="92"/>
      <c r="V865" s="92"/>
      <c r="W865" s="92"/>
      <c r="X865" s="92"/>
      <c r="Y865" s="92"/>
      <c r="Z865" s="92"/>
    </row>
    <row r="866" spans="1:26" ht="15.75" customHeight="1" x14ac:dyDescent="0.2">
      <c r="A866" s="92"/>
      <c r="B866" s="92"/>
      <c r="C866" s="92"/>
      <c r="D866" s="92"/>
      <c r="E866" s="92"/>
      <c r="F866" s="92"/>
      <c r="G866" s="92"/>
      <c r="H866" s="136"/>
      <c r="I866" s="92"/>
      <c r="J866" s="92"/>
      <c r="K866" s="92"/>
      <c r="L866" s="92"/>
      <c r="M866" s="137"/>
      <c r="N866" s="92"/>
      <c r="O866" s="92"/>
      <c r="P866" s="92"/>
      <c r="Q866" s="92"/>
      <c r="R866" s="92"/>
      <c r="S866" s="92"/>
      <c r="T866" s="92"/>
      <c r="U866" s="92"/>
      <c r="V866" s="92"/>
      <c r="W866" s="92"/>
      <c r="X866" s="92"/>
      <c r="Y866" s="92"/>
      <c r="Z866" s="92"/>
    </row>
    <row r="867" spans="1:26" ht="15.75" customHeight="1" x14ac:dyDescent="0.2">
      <c r="A867" s="92"/>
      <c r="B867" s="92"/>
      <c r="C867" s="92"/>
      <c r="D867" s="92"/>
      <c r="E867" s="92"/>
      <c r="F867" s="92"/>
      <c r="G867" s="92"/>
      <c r="H867" s="136"/>
      <c r="I867" s="92"/>
      <c r="J867" s="92"/>
      <c r="K867" s="92"/>
      <c r="L867" s="92"/>
      <c r="M867" s="137"/>
      <c r="N867" s="92"/>
      <c r="O867" s="92"/>
      <c r="P867" s="92"/>
      <c r="Q867" s="92"/>
      <c r="R867" s="92"/>
      <c r="S867" s="92"/>
      <c r="T867" s="92"/>
      <c r="U867" s="92"/>
      <c r="V867" s="92"/>
      <c r="W867" s="92"/>
      <c r="X867" s="92"/>
      <c r="Y867" s="92"/>
      <c r="Z867" s="92"/>
    </row>
    <row r="868" spans="1:26" ht="15.75" customHeight="1" x14ac:dyDescent="0.2">
      <c r="A868" s="92"/>
      <c r="B868" s="92"/>
      <c r="C868" s="92"/>
      <c r="D868" s="92"/>
      <c r="E868" s="92"/>
      <c r="F868" s="92"/>
      <c r="G868" s="92"/>
      <c r="H868" s="136"/>
      <c r="I868" s="92"/>
      <c r="J868" s="92"/>
      <c r="K868" s="92"/>
      <c r="L868" s="92"/>
      <c r="M868" s="137"/>
      <c r="N868" s="92"/>
      <c r="O868" s="92"/>
      <c r="P868" s="92"/>
      <c r="Q868" s="92"/>
      <c r="R868" s="92"/>
      <c r="S868" s="92"/>
      <c r="T868" s="92"/>
      <c r="U868" s="92"/>
      <c r="V868" s="92"/>
      <c r="W868" s="92"/>
      <c r="X868" s="92"/>
      <c r="Y868" s="92"/>
      <c r="Z868" s="92"/>
    </row>
    <row r="869" spans="1:26" ht="15.75" customHeight="1" x14ac:dyDescent="0.2">
      <c r="A869" s="92"/>
      <c r="B869" s="92"/>
      <c r="C869" s="92"/>
      <c r="D869" s="92"/>
      <c r="E869" s="92"/>
      <c r="F869" s="92"/>
      <c r="G869" s="92"/>
      <c r="H869" s="136"/>
      <c r="I869" s="92"/>
      <c r="J869" s="92"/>
      <c r="K869" s="92"/>
      <c r="L869" s="92"/>
      <c r="M869" s="137"/>
      <c r="N869" s="92"/>
      <c r="O869" s="92"/>
      <c r="P869" s="92"/>
      <c r="Q869" s="92"/>
      <c r="R869" s="92"/>
      <c r="S869" s="92"/>
      <c r="T869" s="92"/>
      <c r="U869" s="92"/>
      <c r="V869" s="92"/>
      <c r="W869" s="92"/>
      <c r="X869" s="92"/>
      <c r="Y869" s="92"/>
      <c r="Z869" s="92"/>
    </row>
    <row r="870" spans="1:26" ht="15.75" customHeight="1" x14ac:dyDescent="0.2">
      <c r="A870" s="92"/>
      <c r="B870" s="92"/>
      <c r="C870" s="92"/>
      <c r="D870" s="92"/>
      <c r="E870" s="92"/>
      <c r="F870" s="92"/>
      <c r="G870" s="92"/>
      <c r="H870" s="136"/>
      <c r="I870" s="92"/>
      <c r="J870" s="92"/>
      <c r="K870" s="92"/>
      <c r="L870" s="92"/>
      <c r="M870" s="137"/>
      <c r="N870" s="92"/>
      <c r="O870" s="92"/>
      <c r="P870" s="92"/>
      <c r="Q870" s="92"/>
      <c r="R870" s="92"/>
      <c r="S870" s="92"/>
      <c r="T870" s="92"/>
      <c r="U870" s="92"/>
      <c r="V870" s="92"/>
      <c r="W870" s="92"/>
      <c r="X870" s="92"/>
      <c r="Y870" s="92"/>
      <c r="Z870" s="92"/>
    </row>
    <row r="871" spans="1:26" ht="15.75" customHeight="1" x14ac:dyDescent="0.2">
      <c r="A871" s="92"/>
      <c r="B871" s="92"/>
      <c r="C871" s="92"/>
      <c r="D871" s="92"/>
      <c r="E871" s="92"/>
      <c r="F871" s="92"/>
      <c r="G871" s="92"/>
      <c r="H871" s="136"/>
      <c r="I871" s="92"/>
      <c r="J871" s="92"/>
      <c r="K871" s="92"/>
      <c r="L871" s="92"/>
      <c r="M871" s="137"/>
      <c r="N871" s="92"/>
      <c r="O871" s="92"/>
      <c r="P871" s="92"/>
      <c r="Q871" s="92"/>
      <c r="R871" s="92"/>
      <c r="S871" s="92"/>
      <c r="T871" s="92"/>
      <c r="U871" s="92"/>
      <c r="V871" s="92"/>
      <c r="W871" s="92"/>
      <c r="X871" s="92"/>
      <c r="Y871" s="92"/>
      <c r="Z871" s="92"/>
    </row>
    <row r="872" spans="1:26" ht="15.75" customHeight="1" x14ac:dyDescent="0.2">
      <c r="A872" s="92"/>
      <c r="B872" s="92"/>
      <c r="C872" s="92"/>
      <c r="D872" s="92"/>
      <c r="E872" s="92"/>
      <c r="F872" s="92"/>
      <c r="G872" s="92"/>
      <c r="H872" s="136"/>
      <c r="I872" s="92"/>
      <c r="J872" s="92"/>
      <c r="K872" s="92"/>
      <c r="L872" s="92"/>
      <c r="M872" s="137"/>
      <c r="N872" s="92"/>
      <c r="O872" s="92"/>
      <c r="P872" s="92"/>
      <c r="Q872" s="92"/>
      <c r="R872" s="92"/>
      <c r="S872" s="92"/>
      <c r="T872" s="92"/>
      <c r="U872" s="92"/>
      <c r="V872" s="92"/>
      <c r="W872" s="92"/>
      <c r="X872" s="92"/>
      <c r="Y872" s="92"/>
      <c r="Z872" s="92"/>
    </row>
    <row r="873" spans="1:26" ht="15.75" customHeight="1" x14ac:dyDescent="0.2">
      <c r="A873" s="92"/>
      <c r="B873" s="92"/>
      <c r="C873" s="92"/>
      <c r="D873" s="92"/>
      <c r="E873" s="92"/>
      <c r="F873" s="92"/>
      <c r="G873" s="92"/>
      <c r="H873" s="136"/>
      <c r="I873" s="92"/>
      <c r="J873" s="92"/>
      <c r="K873" s="92"/>
      <c r="L873" s="92"/>
      <c r="M873" s="137"/>
      <c r="N873" s="92"/>
      <c r="O873" s="92"/>
      <c r="P873" s="92"/>
      <c r="Q873" s="92"/>
      <c r="R873" s="92"/>
      <c r="S873" s="92"/>
      <c r="T873" s="92"/>
      <c r="U873" s="92"/>
      <c r="V873" s="92"/>
      <c r="W873" s="92"/>
      <c r="X873" s="92"/>
      <c r="Y873" s="92"/>
      <c r="Z873" s="92"/>
    </row>
    <row r="874" spans="1:26" ht="15.75" customHeight="1" x14ac:dyDescent="0.2">
      <c r="A874" s="92"/>
      <c r="B874" s="92"/>
      <c r="C874" s="92"/>
      <c r="D874" s="92"/>
      <c r="E874" s="92"/>
      <c r="F874" s="92"/>
      <c r="G874" s="92"/>
      <c r="H874" s="136"/>
      <c r="I874" s="92"/>
      <c r="J874" s="92"/>
      <c r="K874" s="92"/>
      <c r="L874" s="92"/>
      <c r="M874" s="137"/>
      <c r="N874" s="92"/>
      <c r="O874" s="92"/>
      <c r="P874" s="92"/>
      <c r="Q874" s="92"/>
      <c r="R874" s="92"/>
      <c r="S874" s="92"/>
      <c r="T874" s="92"/>
      <c r="U874" s="92"/>
      <c r="V874" s="92"/>
      <c r="W874" s="92"/>
      <c r="X874" s="92"/>
      <c r="Y874" s="92"/>
      <c r="Z874" s="92"/>
    </row>
    <row r="875" spans="1:26" ht="15.75" customHeight="1" x14ac:dyDescent="0.2">
      <c r="A875" s="92"/>
      <c r="B875" s="92"/>
      <c r="C875" s="92"/>
      <c r="D875" s="92"/>
      <c r="E875" s="92"/>
      <c r="F875" s="92"/>
      <c r="G875" s="92"/>
      <c r="H875" s="136"/>
      <c r="I875" s="92"/>
      <c r="J875" s="92"/>
      <c r="K875" s="92"/>
      <c r="L875" s="92"/>
      <c r="M875" s="137"/>
      <c r="N875" s="92"/>
      <c r="O875" s="92"/>
      <c r="P875" s="92"/>
      <c r="Q875" s="92"/>
      <c r="R875" s="92"/>
      <c r="S875" s="92"/>
      <c r="T875" s="92"/>
      <c r="U875" s="92"/>
      <c r="V875" s="92"/>
      <c r="W875" s="92"/>
      <c r="X875" s="92"/>
      <c r="Y875" s="92"/>
      <c r="Z875" s="92"/>
    </row>
    <row r="876" spans="1:26" ht="15.75" customHeight="1" x14ac:dyDescent="0.2">
      <c r="A876" s="92"/>
      <c r="B876" s="92"/>
      <c r="C876" s="92"/>
      <c r="D876" s="92"/>
      <c r="E876" s="92"/>
      <c r="F876" s="92"/>
      <c r="G876" s="92"/>
      <c r="H876" s="136"/>
      <c r="I876" s="92"/>
      <c r="J876" s="92"/>
      <c r="K876" s="92"/>
      <c r="L876" s="92"/>
      <c r="M876" s="137"/>
      <c r="N876" s="92"/>
      <c r="O876" s="92"/>
      <c r="P876" s="92"/>
      <c r="Q876" s="92"/>
      <c r="R876" s="92"/>
      <c r="S876" s="92"/>
      <c r="T876" s="92"/>
      <c r="U876" s="92"/>
      <c r="V876" s="92"/>
      <c r="W876" s="92"/>
      <c r="X876" s="92"/>
      <c r="Y876" s="92"/>
      <c r="Z876" s="92"/>
    </row>
    <row r="877" spans="1:26" ht="15.75" customHeight="1" x14ac:dyDescent="0.2">
      <c r="A877" s="92"/>
      <c r="B877" s="92"/>
      <c r="C877" s="92"/>
      <c r="D877" s="92"/>
      <c r="E877" s="92"/>
      <c r="F877" s="92"/>
      <c r="G877" s="92"/>
      <c r="H877" s="136"/>
      <c r="I877" s="92"/>
      <c r="J877" s="92"/>
      <c r="K877" s="92"/>
      <c r="L877" s="92"/>
      <c r="M877" s="137"/>
      <c r="N877" s="92"/>
      <c r="O877" s="92"/>
      <c r="P877" s="92"/>
      <c r="Q877" s="92"/>
      <c r="R877" s="92"/>
      <c r="S877" s="92"/>
      <c r="T877" s="92"/>
      <c r="U877" s="92"/>
      <c r="V877" s="92"/>
      <c r="W877" s="92"/>
      <c r="X877" s="92"/>
      <c r="Y877" s="92"/>
      <c r="Z877" s="92"/>
    </row>
    <row r="878" spans="1:26" ht="15.75" customHeight="1" x14ac:dyDescent="0.2">
      <c r="A878" s="92"/>
      <c r="B878" s="92"/>
      <c r="C878" s="92"/>
      <c r="D878" s="92"/>
      <c r="E878" s="92"/>
      <c r="F878" s="92"/>
      <c r="G878" s="92"/>
      <c r="H878" s="136"/>
      <c r="I878" s="92"/>
      <c r="J878" s="92"/>
      <c r="K878" s="92"/>
      <c r="L878" s="92"/>
      <c r="M878" s="137"/>
      <c r="N878" s="92"/>
      <c r="O878" s="92"/>
      <c r="P878" s="92"/>
      <c r="Q878" s="92"/>
      <c r="R878" s="92"/>
      <c r="S878" s="92"/>
      <c r="T878" s="92"/>
      <c r="U878" s="92"/>
      <c r="V878" s="92"/>
      <c r="W878" s="92"/>
      <c r="X878" s="92"/>
      <c r="Y878" s="92"/>
      <c r="Z878" s="92"/>
    </row>
    <row r="879" spans="1:26" ht="15.75" customHeight="1" x14ac:dyDescent="0.2">
      <c r="A879" s="92"/>
      <c r="B879" s="92"/>
      <c r="C879" s="92"/>
      <c r="D879" s="92"/>
      <c r="E879" s="92"/>
      <c r="F879" s="92"/>
      <c r="G879" s="92"/>
      <c r="H879" s="136"/>
      <c r="I879" s="92"/>
      <c r="J879" s="92"/>
      <c r="K879" s="92"/>
      <c r="L879" s="92"/>
      <c r="M879" s="137"/>
      <c r="N879" s="92"/>
      <c r="O879" s="92"/>
      <c r="P879" s="92"/>
      <c r="Q879" s="92"/>
      <c r="R879" s="92"/>
      <c r="S879" s="92"/>
      <c r="T879" s="92"/>
      <c r="U879" s="92"/>
      <c r="V879" s="92"/>
      <c r="W879" s="92"/>
      <c r="X879" s="92"/>
      <c r="Y879" s="92"/>
      <c r="Z879" s="92"/>
    </row>
    <row r="880" spans="1:26" ht="15.75" customHeight="1" x14ac:dyDescent="0.2">
      <c r="A880" s="92"/>
      <c r="B880" s="92"/>
      <c r="C880" s="92"/>
      <c r="D880" s="92"/>
      <c r="E880" s="92"/>
      <c r="F880" s="92"/>
      <c r="G880" s="92"/>
      <c r="H880" s="136"/>
      <c r="I880" s="92"/>
      <c r="J880" s="92"/>
      <c r="K880" s="92"/>
      <c r="L880" s="92"/>
      <c r="M880" s="137"/>
      <c r="N880" s="92"/>
      <c r="O880" s="92"/>
      <c r="P880" s="92"/>
      <c r="Q880" s="92"/>
      <c r="R880" s="92"/>
      <c r="S880" s="92"/>
      <c r="T880" s="92"/>
      <c r="U880" s="92"/>
      <c r="V880" s="92"/>
      <c r="W880" s="92"/>
      <c r="X880" s="92"/>
      <c r="Y880" s="92"/>
      <c r="Z880" s="92"/>
    </row>
    <row r="881" spans="1:26" ht="15.75" customHeight="1" x14ac:dyDescent="0.2">
      <c r="A881" s="92"/>
      <c r="B881" s="92"/>
      <c r="C881" s="92"/>
      <c r="D881" s="92"/>
      <c r="E881" s="92"/>
      <c r="F881" s="92"/>
      <c r="G881" s="92"/>
      <c r="H881" s="136"/>
      <c r="I881" s="92"/>
      <c r="J881" s="92"/>
      <c r="K881" s="92"/>
      <c r="L881" s="92"/>
      <c r="M881" s="137"/>
      <c r="N881" s="92"/>
      <c r="O881" s="92"/>
      <c r="P881" s="92"/>
      <c r="Q881" s="92"/>
      <c r="R881" s="92"/>
      <c r="S881" s="92"/>
      <c r="T881" s="92"/>
      <c r="U881" s="92"/>
      <c r="V881" s="92"/>
      <c r="W881" s="92"/>
      <c r="X881" s="92"/>
      <c r="Y881" s="92"/>
      <c r="Z881" s="92"/>
    </row>
    <row r="882" spans="1:26" ht="15.75" customHeight="1" x14ac:dyDescent="0.2">
      <c r="A882" s="92"/>
      <c r="B882" s="92"/>
      <c r="C882" s="92"/>
      <c r="D882" s="92"/>
      <c r="E882" s="92"/>
      <c r="F882" s="92"/>
      <c r="G882" s="92"/>
      <c r="H882" s="136"/>
      <c r="I882" s="92"/>
      <c r="J882" s="92"/>
      <c r="K882" s="92"/>
      <c r="L882" s="92"/>
      <c r="M882" s="137"/>
      <c r="N882" s="92"/>
      <c r="O882" s="92"/>
      <c r="P882" s="92"/>
      <c r="Q882" s="92"/>
      <c r="R882" s="92"/>
      <c r="S882" s="92"/>
      <c r="T882" s="92"/>
      <c r="U882" s="92"/>
      <c r="V882" s="92"/>
      <c r="W882" s="92"/>
      <c r="X882" s="92"/>
      <c r="Y882" s="92"/>
      <c r="Z882" s="92"/>
    </row>
    <row r="883" spans="1:26" ht="15.75" customHeight="1" x14ac:dyDescent="0.2">
      <c r="A883" s="92"/>
      <c r="B883" s="92"/>
      <c r="C883" s="92"/>
      <c r="D883" s="92"/>
      <c r="E883" s="92"/>
      <c r="F883" s="92"/>
      <c r="G883" s="92"/>
      <c r="H883" s="136"/>
      <c r="I883" s="92"/>
      <c r="J883" s="92"/>
      <c r="K883" s="92"/>
      <c r="L883" s="92"/>
      <c r="M883" s="137"/>
      <c r="N883" s="92"/>
      <c r="O883" s="92"/>
      <c r="P883" s="92"/>
      <c r="Q883" s="92"/>
      <c r="R883" s="92"/>
      <c r="S883" s="92"/>
      <c r="T883" s="92"/>
      <c r="U883" s="92"/>
      <c r="V883" s="92"/>
      <c r="W883" s="92"/>
      <c r="X883" s="92"/>
      <c r="Y883" s="92"/>
      <c r="Z883" s="92"/>
    </row>
    <row r="884" spans="1:26" ht="15.75" customHeight="1" x14ac:dyDescent="0.2">
      <c r="A884" s="92"/>
      <c r="B884" s="92"/>
      <c r="C884" s="92"/>
      <c r="D884" s="92"/>
      <c r="E884" s="92"/>
      <c r="F884" s="92"/>
      <c r="G884" s="92"/>
      <c r="H884" s="136"/>
      <c r="I884" s="92"/>
      <c r="J884" s="92"/>
      <c r="K884" s="92"/>
      <c r="L884" s="92"/>
      <c r="M884" s="137"/>
      <c r="N884" s="92"/>
      <c r="O884" s="92"/>
      <c r="P884" s="92"/>
      <c r="Q884" s="92"/>
      <c r="R884" s="92"/>
      <c r="S884" s="92"/>
      <c r="T884" s="92"/>
      <c r="U884" s="92"/>
      <c r="V884" s="92"/>
      <c r="W884" s="92"/>
      <c r="X884" s="92"/>
      <c r="Y884" s="92"/>
      <c r="Z884" s="92"/>
    </row>
    <row r="885" spans="1:26" ht="15.75" customHeight="1" x14ac:dyDescent="0.2">
      <c r="A885" s="92"/>
      <c r="B885" s="92"/>
      <c r="C885" s="92"/>
      <c r="D885" s="92"/>
      <c r="E885" s="92"/>
      <c r="F885" s="92"/>
      <c r="G885" s="92"/>
      <c r="H885" s="136"/>
      <c r="I885" s="92"/>
      <c r="J885" s="92"/>
      <c r="K885" s="92"/>
      <c r="L885" s="92"/>
      <c r="M885" s="137"/>
      <c r="N885" s="92"/>
      <c r="O885" s="92"/>
      <c r="P885" s="92"/>
      <c r="Q885" s="92"/>
      <c r="R885" s="92"/>
      <c r="S885" s="92"/>
      <c r="T885" s="92"/>
      <c r="U885" s="92"/>
      <c r="V885" s="92"/>
      <c r="W885" s="92"/>
      <c r="X885" s="92"/>
      <c r="Y885" s="92"/>
      <c r="Z885" s="92"/>
    </row>
    <row r="886" spans="1:26" ht="15.75" customHeight="1" x14ac:dyDescent="0.2">
      <c r="A886" s="92"/>
      <c r="B886" s="92"/>
      <c r="C886" s="92"/>
      <c r="D886" s="92"/>
      <c r="E886" s="92"/>
      <c r="F886" s="92"/>
      <c r="G886" s="92"/>
      <c r="H886" s="136"/>
      <c r="I886" s="92"/>
      <c r="J886" s="92"/>
      <c r="K886" s="92"/>
      <c r="L886" s="92"/>
      <c r="M886" s="137"/>
      <c r="N886" s="92"/>
      <c r="O886" s="92"/>
      <c r="P886" s="92"/>
      <c r="Q886" s="92"/>
      <c r="R886" s="92"/>
      <c r="S886" s="92"/>
      <c r="T886" s="92"/>
      <c r="U886" s="92"/>
      <c r="V886" s="92"/>
      <c r="W886" s="92"/>
      <c r="X886" s="92"/>
      <c r="Y886" s="92"/>
      <c r="Z886" s="92"/>
    </row>
    <row r="887" spans="1:26" ht="15.75" customHeight="1" x14ac:dyDescent="0.2">
      <c r="A887" s="92"/>
      <c r="B887" s="92"/>
      <c r="C887" s="92"/>
      <c r="D887" s="92"/>
      <c r="E887" s="92"/>
      <c r="F887" s="92"/>
      <c r="G887" s="92"/>
      <c r="H887" s="136"/>
      <c r="I887" s="92"/>
      <c r="J887" s="92"/>
      <c r="K887" s="92"/>
      <c r="L887" s="92"/>
      <c r="M887" s="137"/>
      <c r="N887" s="92"/>
      <c r="O887" s="92"/>
      <c r="P887" s="92"/>
      <c r="Q887" s="92"/>
      <c r="R887" s="92"/>
      <c r="S887" s="92"/>
      <c r="T887" s="92"/>
      <c r="U887" s="92"/>
      <c r="V887" s="92"/>
      <c r="W887" s="92"/>
      <c r="X887" s="92"/>
      <c r="Y887" s="92"/>
      <c r="Z887" s="92"/>
    </row>
    <row r="888" spans="1:26" ht="15.75" customHeight="1" x14ac:dyDescent="0.2">
      <c r="A888" s="92"/>
      <c r="B888" s="92"/>
      <c r="C888" s="92"/>
      <c r="D888" s="92"/>
      <c r="E888" s="92"/>
      <c r="F888" s="92"/>
      <c r="G888" s="92"/>
      <c r="H888" s="136"/>
      <c r="I888" s="92"/>
      <c r="J888" s="92"/>
      <c r="K888" s="92"/>
      <c r="L888" s="92"/>
      <c r="M888" s="137"/>
      <c r="N888" s="92"/>
      <c r="O888" s="92"/>
      <c r="P888" s="92"/>
      <c r="Q888" s="92"/>
      <c r="R888" s="92"/>
      <c r="S888" s="92"/>
      <c r="T888" s="92"/>
      <c r="U888" s="92"/>
      <c r="V888" s="92"/>
      <c r="W888" s="92"/>
      <c r="X888" s="92"/>
      <c r="Y888" s="92"/>
      <c r="Z888" s="92"/>
    </row>
    <row r="889" spans="1:26" ht="15.75" customHeight="1" x14ac:dyDescent="0.2">
      <c r="A889" s="92"/>
      <c r="B889" s="92"/>
      <c r="C889" s="92"/>
      <c r="D889" s="92"/>
      <c r="E889" s="92"/>
      <c r="F889" s="92"/>
      <c r="G889" s="92"/>
      <c r="H889" s="136"/>
      <c r="I889" s="92"/>
      <c r="J889" s="92"/>
      <c r="K889" s="92"/>
      <c r="L889" s="92"/>
      <c r="M889" s="137"/>
      <c r="N889" s="92"/>
      <c r="O889" s="92"/>
      <c r="P889" s="92"/>
      <c r="Q889" s="92"/>
      <c r="R889" s="92"/>
      <c r="S889" s="92"/>
      <c r="T889" s="92"/>
      <c r="U889" s="92"/>
      <c r="V889" s="92"/>
      <c r="W889" s="92"/>
      <c r="X889" s="92"/>
      <c r="Y889" s="92"/>
      <c r="Z889" s="92"/>
    </row>
    <row r="890" spans="1:26" ht="15.75" customHeight="1" x14ac:dyDescent="0.2">
      <c r="A890" s="92"/>
      <c r="B890" s="92"/>
      <c r="C890" s="92"/>
      <c r="D890" s="92"/>
      <c r="E890" s="92"/>
      <c r="F890" s="92"/>
      <c r="G890" s="92"/>
      <c r="H890" s="136"/>
      <c r="I890" s="92"/>
      <c r="J890" s="92"/>
      <c r="K890" s="92"/>
      <c r="L890" s="92"/>
      <c r="M890" s="137"/>
      <c r="N890" s="92"/>
      <c r="O890" s="92"/>
      <c r="P890" s="92"/>
      <c r="Q890" s="92"/>
      <c r="R890" s="92"/>
      <c r="S890" s="92"/>
      <c r="T890" s="92"/>
      <c r="U890" s="92"/>
      <c r="V890" s="92"/>
      <c r="W890" s="92"/>
      <c r="X890" s="92"/>
      <c r="Y890" s="92"/>
      <c r="Z890" s="92"/>
    </row>
    <row r="891" spans="1:26" ht="15.75" customHeight="1" x14ac:dyDescent="0.2">
      <c r="A891" s="92"/>
      <c r="B891" s="92"/>
      <c r="C891" s="92"/>
      <c r="D891" s="92"/>
      <c r="E891" s="92"/>
      <c r="F891" s="92"/>
      <c r="G891" s="92"/>
      <c r="H891" s="136"/>
      <c r="I891" s="92"/>
      <c r="J891" s="92"/>
      <c r="K891" s="92"/>
      <c r="L891" s="92"/>
      <c r="M891" s="137"/>
      <c r="N891" s="92"/>
      <c r="O891" s="92"/>
      <c r="P891" s="92"/>
      <c r="Q891" s="92"/>
      <c r="R891" s="92"/>
      <c r="S891" s="92"/>
      <c r="T891" s="92"/>
      <c r="U891" s="92"/>
      <c r="V891" s="92"/>
      <c r="W891" s="92"/>
      <c r="X891" s="92"/>
      <c r="Y891" s="92"/>
      <c r="Z891" s="92"/>
    </row>
    <row r="892" spans="1:26" ht="15.75" customHeight="1" x14ac:dyDescent="0.2">
      <c r="A892" s="92"/>
      <c r="B892" s="92"/>
      <c r="C892" s="92"/>
      <c r="D892" s="92"/>
      <c r="E892" s="92"/>
      <c r="F892" s="92"/>
      <c r="G892" s="92"/>
      <c r="H892" s="136"/>
      <c r="I892" s="92"/>
      <c r="J892" s="92"/>
      <c r="K892" s="92"/>
      <c r="L892" s="92"/>
      <c r="M892" s="137"/>
      <c r="N892" s="92"/>
      <c r="O892" s="92"/>
      <c r="P892" s="92"/>
      <c r="Q892" s="92"/>
      <c r="R892" s="92"/>
      <c r="S892" s="92"/>
      <c r="T892" s="92"/>
      <c r="U892" s="92"/>
      <c r="V892" s="92"/>
      <c r="W892" s="92"/>
      <c r="X892" s="92"/>
      <c r="Y892" s="92"/>
      <c r="Z892" s="92"/>
    </row>
    <row r="893" spans="1:26" ht="15.75" customHeight="1" x14ac:dyDescent="0.2">
      <c r="A893" s="92"/>
      <c r="B893" s="92"/>
      <c r="C893" s="92"/>
      <c r="D893" s="92"/>
      <c r="E893" s="92"/>
      <c r="F893" s="92"/>
      <c r="G893" s="92"/>
      <c r="H893" s="136"/>
      <c r="I893" s="92"/>
      <c r="J893" s="92"/>
      <c r="K893" s="92"/>
      <c r="L893" s="92"/>
      <c r="M893" s="137"/>
      <c r="N893" s="92"/>
      <c r="O893" s="92"/>
      <c r="P893" s="92"/>
      <c r="Q893" s="92"/>
      <c r="R893" s="92"/>
      <c r="S893" s="92"/>
      <c r="T893" s="92"/>
      <c r="U893" s="92"/>
      <c r="V893" s="92"/>
      <c r="W893" s="92"/>
      <c r="X893" s="92"/>
      <c r="Y893" s="92"/>
      <c r="Z893" s="92"/>
    </row>
    <row r="894" spans="1:26" ht="15.75" customHeight="1" x14ac:dyDescent="0.2">
      <c r="A894" s="92"/>
      <c r="B894" s="92"/>
      <c r="C894" s="92"/>
      <c r="D894" s="92"/>
      <c r="E894" s="92"/>
      <c r="F894" s="92"/>
      <c r="G894" s="92"/>
      <c r="H894" s="136"/>
      <c r="I894" s="92"/>
      <c r="J894" s="92"/>
      <c r="K894" s="92"/>
      <c r="L894" s="92"/>
      <c r="M894" s="137"/>
      <c r="N894" s="92"/>
      <c r="O894" s="92"/>
      <c r="P894" s="92"/>
      <c r="Q894" s="92"/>
      <c r="R894" s="92"/>
      <c r="S894" s="92"/>
      <c r="T894" s="92"/>
      <c r="U894" s="92"/>
      <c r="V894" s="92"/>
      <c r="W894" s="92"/>
      <c r="X894" s="92"/>
      <c r="Y894" s="92"/>
      <c r="Z894" s="92"/>
    </row>
    <row r="895" spans="1:26" ht="15.75" customHeight="1" x14ac:dyDescent="0.2">
      <c r="A895" s="92"/>
      <c r="B895" s="92"/>
      <c r="C895" s="92"/>
      <c r="D895" s="92"/>
      <c r="E895" s="92"/>
      <c r="F895" s="92"/>
      <c r="G895" s="92"/>
      <c r="H895" s="136"/>
      <c r="I895" s="92"/>
      <c r="J895" s="92"/>
      <c r="K895" s="92"/>
      <c r="L895" s="92"/>
      <c r="M895" s="137"/>
      <c r="N895" s="92"/>
      <c r="O895" s="92"/>
      <c r="P895" s="92"/>
      <c r="Q895" s="92"/>
      <c r="R895" s="92"/>
      <c r="S895" s="92"/>
      <c r="T895" s="92"/>
      <c r="U895" s="92"/>
      <c r="V895" s="92"/>
      <c r="W895" s="92"/>
      <c r="X895" s="92"/>
      <c r="Y895" s="92"/>
      <c r="Z895" s="92"/>
    </row>
    <row r="896" spans="1:26" ht="15.75" customHeight="1" x14ac:dyDescent="0.2">
      <c r="A896" s="92"/>
      <c r="B896" s="92"/>
      <c r="C896" s="92"/>
      <c r="D896" s="92"/>
      <c r="E896" s="92"/>
      <c r="F896" s="92"/>
      <c r="G896" s="92"/>
      <c r="H896" s="136"/>
      <c r="I896" s="92"/>
      <c r="J896" s="92"/>
      <c r="K896" s="92"/>
      <c r="L896" s="92"/>
      <c r="M896" s="137"/>
      <c r="N896" s="92"/>
      <c r="O896" s="92"/>
      <c r="P896" s="92"/>
      <c r="Q896" s="92"/>
      <c r="R896" s="92"/>
      <c r="S896" s="92"/>
      <c r="T896" s="92"/>
      <c r="U896" s="92"/>
      <c r="V896" s="92"/>
      <c r="W896" s="92"/>
      <c r="X896" s="92"/>
      <c r="Y896" s="92"/>
      <c r="Z896" s="92"/>
    </row>
    <row r="897" spans="1:26" ht="15.75" customHeight="1" x14ac:dyDescent="0.2">
      <c r="A897" s="92"/>
      <c r="B897" s="92"/>
      <c r="C897" s="92"/>
      <c r="D897" s="92"/>
      <c r="E897" s="92"/>
      <c r="F897" s="92"/>
      <c r="G897" s="92"/>
      <c r="H897" s="136"/>
      <c r="I897" s="92"/>
      <c r="J897" s="92"/>
      <c r="K897" s="92"/>
      <c r="L897" s="92"/>
      <c r="M897" s="137"/>
      <c r="N897" s="92"/>
      <c r="O897" s="92"/>
      <c r="P897" s="92"/>
      <c r="Q897" s="92"/>
      <c r="R897" s="92"/>
      <c r="S897" s="92"/>
      <c r="T897" s="92"/>
      <c r="U897" s="92"/>
      <c r="V897" s="92"/>
      <c r="W897" s="92"/>
      <c r="X897" s="92"/>
      <c r="Y897" s="92"/>
      <c r="Z897" s="92"/>
    </row>
    <row r="898" spans="1:26" ht="15.75" customHeight="1" x14ac:dyDescent="0.2">
      <c r="A898" s="92"/>
      <c r="B898" s="92"/>
      <c r="C898" s="92"/>
      <c r="D898" s="92"/>
      <c r="E898" s="92"/>
      <c r="F898" s="92"/>
      <c r="G898" s="92"/>
      <c r="H898" s="136"/>
      <c r="I898" s="92"/>
      <c r="J898" s="92"/>
      <c r="K898" s="92"/>
      <c r="L898" s="92"/>
      <c r="M898" s="137"/>
      <c r="N898" s="92"/>
      <c r="O898" s="92"/>
      <c r="P898" s="92"/>
      <c r="Q898" s="92"/>
      <c r="R898" s="92"/>
      <c r="S898" s="92"/>
      <c r="T898" s="92"/>
      <c r="U898" s="92"/>
      <c r="V898" s="92"/>
      <c r="W898" s="92"/>
      <c r="X898" s="92"/>
      <c r="Y898" s="92"/>
      <c r="Z898" s="92"/>
    </row>
    <row r="899" spans="1:26" ht="15.75" customHeight="1" x14ac:dyDescent="0.2">
      <c r="A899" s="92"/>
      <c r="B899" s="92"/>
      <c r="C899" s="92"/>
      <c r="D899" s="92"/>
      <c r="E899" s="92"/>
      <c r="F899" s="92"/>
      <c r="G899" s="92"/>
      <c r="H899" s="136"/>
      <c r="I899" s="92"/>
      <c r="J899" s="92"/>
      <c r="K899" s="92"/>
      <c r="L899" s="92"/>
      <c r="M899" s="137"/>
      <c r="N899" s="92"/>
      <c r="O899" s="92"/>
      <c r="P899" s="92"/>
      <c r="Q899" s="92"/>
      <c r="R899" s="92"/>
      <c r="S899" s="92"/>
      <c r="T899" s="92"/>
      <c r="U899" s="92"/>
      <c r="V899" s="92"/>
      <c r="W899" s="92"/>
      <c r="X899" s="92"/>
      <c r="Y899" s="92"/>
      <c r="Z899" s="92"/>
    </row>
    <row r="900" spans="1:26" ht="15.75" customHeight="1" x14ac:dyDescent="0.2">
      <c r="A900" s="92"/>
      <c r="B900" s="92"/>
      <c r="C900" s="92"/>
      <c r="D900" s="92"/>
      <c r="E900" s="92"/>
      <c r="F900" s="92"/>
      <c r="G900" s="92"/>
      <c r="H900" s="136"/>
      <c r="I900" s="92"/>
      <c r="J900" s="92"/>
      <c r="K900" s="92"/>
      <c r="L900" s="92"/>
      <c r="M900" s="137"/>
      <c r="N900" s="92"/>
      <c r="O900" s="92"/>
      <c r="P900" s="92"/>
      <c r="Q900" s="92"/>
      <c r="R900" s="92"/>
      <c r="S900" s="92"/>
      <c r="T900" s="92"/>
      <c r="U900" s="92"/>
      <c r="V900" s="92"/>
      <c r="W900" s="92"/>
      <c r="X900" s="92"/>
      <c r="Y900" s="92"/>
      <c r="Z900" s="92"/>
    </row>
    <row r="901" spans="1:26" ht="15.75" customHeight="1" x14ac:dyDescent="0.2">
      <c r="A901" s="92"/>
      <c r="B901" s="92"/>
      <c r="C901" s="92"/>
      <c r="D901" s="92"/>
      <c r="E901" s="92"/>
      <c r="F901" s="92"/>
      <c r="G901" s="92"/>
      <c r="H901" s="136"/>
      <c r="I901" s="92"/>
      <c r="J901" s="92"/>
      <c r="K901" s="92"/>
      <c r="L901" s="92"/>
      <c r="M901" s="137"/>
      <c r="N901" s="92"/>
      <c r="O901" s="92"/>
      <c r="P901" s="92"/>
      <c r="Q901" s="92"/>
      <c r="R901" s="92"/>
      <c r="S901" s="92"/>
      <c r="T901" s="92"/>
      <c r="U901" s="92"/>
      <c r="V901" s="92"/>
      <c r="W901" s="92"/>
      <c r="X901" s="92"/>
      <c r="Y901" s="92"/>
      <c r="Z901" s="92"/>
    </row>
    <row r="902" spans="1:26" ht="15.75" customHeight="1" x14ac:dyDescent="0.2">
      <c r="A902" s="92"/>
      <c r="B902" s="92"/>
      <c r="C902" s="92"/>
      <c r="D902" s="92"/>
      <c r="E902" s="92"/>
      <c r="F902" s="92"/>
      <c r="G902" s="92"/>
      <c r="H902" s="136"/>
      <c r="I902" s="92"/>
      <c r="J902" s="92"/>
      <c r="K902" s="92"/>
      <c r="L902" s="92"/>
      <c r="M902" s="137"/>
      <c r="N902" s="92"/>
      <c r="O902" s="92"/>
      <c r="P902" s="92"/>
      <c r="Q902" s="92"/>
      <c r="R902" s="92"/>
      <c r="S902" s="92"/>
      <c r="T902" s="92"/>
      <c r="U902" s="92"/>
      <c r="V902" s="92"/>
      <c r="W902" s="92"/>
      <c r="X902" s="92"/>
      <c r="Y902" s="92"/>
      <c r="Z902" s="92"/>
    </row>
    <row r="903" spans="1:26" ht="15.75" customHeight="1" x14ac:dyDescent="0.2">
      <c r="A903" s="92"/>
      <c r="B903" s="92"/>
      <c r="C903" s="92"/>
      <c r="D903" s="92"/>
      <c r="E903" s="92"/>
      <c r="F903" s="92"/>
      <c r="G903" s="92"/>
      <c r="H903" s="136"/>
      <c r="I903" s="92"/>
      <c r="J903" s="92"/>
      <c r="K903" s="92"/>
      <c r="L903" s="92"/>
      <c r="M903" s="137"/>
      <c r="N903" s="92"/>
      <c r="O903" s="92"/>
      <c r="P903" s="92"/>
      <c r="Q903" s="92"/>
      <c r="R903" s="92"/>
      <c r="S903" s="92"/>
      <c r="T903" s="92"/>
      <c r="U903" s="92"/>
      <c r="V903" s="92"/>
      <c r="W903" s="92"/>
      <c r="X903" s="92"/>
      <c r="Y903" s="92"/>
      <c r="Z903" s="92"/>
    </row>
    <row r="904" spans="1:26" ht="15.75" customHeight="1" x14ac:dyDescent="0.2">
      <c r="A904" s="92"/>
      <c r="B904" s="92"/>
      <c r="C904" s="92"/>
      <c r="D904" s="92"/>
      <c r="E904" s="92"/>
      <c r="F904" s="92"/>
      <c r="G904" s="92"/>
      <c r="H904" s="136"/>
      <c r="I904" s="92"/>
      <c r="J904" s="92"/>
      <c r="K904" s="92"/>
      <c r="L904" s="92"/>
      <c r="M904" s="137"/>
      <c r="N904" s="92"/>
      <c r="O904" s="92"/>
      <c r="P904" s="92"/>
      <c r="Q904" s="92"/>
      <c r="R904" s="92"/>
      <c r="S904" s="92"/>
      <c r="T904" s="92"/>
      <c r="U904" s="92"/>
      <c r="V904" s="92"/>
      <c r="W904" s="92"/>
      <c r="X904" s="92"/>
      <c r="Y904" s="92"/>
      <c r="Z904" s="92"/>
    </row>
    <row r="905" spans="1:26" ht="15.75" customHeight="1" x14ac:dyDescent="0.2">
      <c r="A905" s="92"/>
      <c r="B905" s="92"/>
      <c r="C905" s="92"/>
      <c r="D905" s="92"/>
      <c r="E905" s="92"/>
      <c r="F905" s="92"/>
      <c r="G905" s="92"/>
      <c r="H905" s="136"/>
      <c r="I905" s="92"/>
      <c r="J905" s="92"/>
      <c r="K905" s="92"/>
      <c r="L905" s="92"/>
      <c r="M905" s="137"/>
      <c r="N905" s="92"/>
      <c r="O905" s="92"/>
      <c r="P905" s="92"/>
      <c r="Q905" s="92"/>
      <c r="R905" s="92"/>
      <c r="S905" s="92"/>
      <c r="T905" s="92"/>
      <c r="U905" s="92"/>
      <c r="V905" s="92"/>
      <c r="W905" s="92"/>
      <c r="X905" s="92"/>
      <c r="Y905" s="92"/>
      <c r="Z905" s="92"/>
    </row>
    <row r="906" spans="1:26" ht="15.75" customHeight="1" x14ac:dyDescent="0.2">
      <c r="A906" s="92"/>
      <c r="B906" s="92"/>
      <c r="C906" s="92"/>
      <c r="D906" s="92"/>
      <c r="E906" s="92"/>
      <c r="F906" s="92"/>
      <c r="G906" s="92"/>
      <c r="H906" s="136"/>
      <c r="I906" s="92"/>
      <c r="J906" s="92"/>
      <c r="K906" s="92"/>
      <c r="L906" s="92"/>
      <c r="M906" s="137"/>
      <c r="N906" s="92"/>
      <c r="O906" s="92"/>
      <c r="P906" s="92"/>
      <c r="Q906" s="92"/>
      <c r="R906" s="92"/>
      <c r="S906" s="92"/>
      <c r="T906" s="92"/>
      <c r="U906" s="92"/>
      <c r="V906" s="92"/>
      <c r="W906" s="92"/>
      <c r="X906" s="92"/>
      <c r="Y906" s="92"/>
      <c r="Z906" s="92"/>
    </row>
    <row r="907" spans="1:26" ht="15.75" customHeight="1" x14ac:dyDescent="0.2">
      <c r="A907" s="92"/>
      <c r="B907" s="92"/>
      <c r="C907" s="92"/>
      <c r="D907" s="92"/>
      <c r="E907" s="92"/>
      <c r="F907" s="92"/>
      <c r="G907" s="92"/>
      <c r="H907" s="136"/>
      <c r="I907" s="92"/>
      <c r="J907" s="92"/>
      <c r="K907" s="92"/>
      <c r="L907" s="92"/>
      <c r="M907" s="137"/>
      <c r="N907" s="92"/>
      <c r="O907" s="92"/>
      <c r="P907" s="92"/>
      <c r="Q907" s="92"/>
      <c r="R907" s="92"/>
      <c r="S907" s="92"/>
      <c r="T907" s="92"/>
      <c r="U907" s="92"/>
      <c r="V907" s="92"/>
      <c r="W907" s="92"/>
      <c r="X907" s="92"/>
      <c r="Y907" s="92"/>
      <c r="Z907" s="92"/>
    </row>
    <row r="908" spans="1:26" ht="15.75" customHeight="1" x14ac:dyDescent="0.2">
      <c r="A908" s="92"/>
      <c r="B908" s="92"/>
      <c r="C908" s="92"/>
      <c r="D908" s="92"/>
      <c r="E908" s="92"/>
      <c r="F908" s="92"/>
      <c r="G908" s="92"/>
      <c r="H908" s="136"/>
      <c r="I908" s="92"/>
      <c r="J908" s="92"/>
      <c r="K908" s="92"/>
      <c r="L908" s="92"/>
      <c r="M908" s="137"/>
      <c r="N908" s="92"/>
      <c r="O908" s="92"/>
      <c r="P908" s="92"/>
      <c r="Q908" s="92"/>
      <c r="R908" s="92"/>
      <c r="S908" s="92"/>
      <c r="T908" s="92"/>
      <c r="U908" s="92"/>
      <c r="V908" s="92"/>
      <c r="W908" s="92"/>
      <c r="X908" s="92"/>
      <c r="Y908" s="92"/>
      <c r="Z908" s="92"/>
    </row>
    <row r="909" spans="1:26" ht="15.75" customHeight="1" x14ac:dyDescent="0.2">
      <c r="A909" s="92"/>
      <c r="B909" s="92"/>
      <c r="C909" s="92"/>
      <c r="D909" s="92"/>
      <c r="E909" s="92"/>
      <c r="F909" s="92"/>
      <c r="G909" s="92"/>
      <c r="H909" s="136"/>
      <c r="I909" s="92"/>
      <c r="J909" s="92"/>
      <c r="K909" s="92"/>
      <c r="L909" s="92"/>
      <c r="M909" s="137"/>
      <c r="N909" s="92"/>
      <c r="O909" s="92"/>
      <c r="P909" s="92"/>
      <c r="Q909" s="92"/>
      <c r="R909" s="92"/>
      <c r="S909" s="92"/>
      <c r="T909" s="92"/>
      <c r="U909" s="92"/>
      <c r="V909" s="92"/>
      <c r="W909" s="92"/>
      <c r="X909" s="92"/>
      <c r="Y909" s="92"/>
      <c r="Z909" s="92"/>
    </row>
    <row r="910" spans="1:26" ht="15.75" customHeight="1" x14ac:dyDescent="0.2">
      <c r="A910" s="92"/>
      <c r="B910" s="92"/>
      <c r="C910" s="92"/>
      <c r="D910" s="92"/>
      <c r="E910" s="92"/>
      <c r="F910" s="92"/>
      <c r="G910" s="92"/>
      <c r="H910" s="136"/>
      <c r="I910" s="92"/>
      <c r="J910" s="92"/>
      <c r="K910" s="92"/>
      <c r="L910" s="92"/>
      <c r="M910" s="137"/>
      <c r="N910" s="92"/>
      <c r="O910" s="92"/>
      <c r="P910" s="92"/>
      <c r="Q910" s="92"/>
      <c r="R910" s="92"/>
      <c r="S910" s="92"/>
      <c r="T910" s="92"/>
      <c r="U910" s="92"/>
      <c r="V910" s="92"/>
      <c r="W910" s="92"/>
      <c r="X910" s="92"/>
      <c r="Y910" s="92"/>
      <c r="Z910" s="92"/>
    </row>
    <row r="911" spans="1:26" ht="15.75" customHeight="1" x14ac:dyDescent="0.2">
      <c r="A911" s="92"/>
      <c r="B911" s="92"/>
      <c r="C911" s="92"/>
      <c r="D911" s="92"/>
      <c r="E911" s="92"/>
      <c r="F911" s="92"/>
      <c r="G911" s="92"/>
      <c r="H911" s="136"/>
      <c r="I911" s="92"/>
      <c r="J911" s="92"/>
      <c r="K911" s="92"/>
      <c r="L911" s="92"/>
      <c r="M911" s="137"/>
      <c r="N911" s="92"/>
      <c r="O911" s="92"/>
      <c r="P911" s="92"/>
      <c r="Q911" s="92"/>
      <c r="R911" s="92"/>
      <c r="S911" s="92"/>
      <c r="T911" s="92"/>
      <c r="U911" s="92"/>
      <c r="V911" s="92"/>
      <c r="W911" s="92"/>
      <c r="X911" s="92"/>
      <c r="Y911" s="92"/>
      <c r="Z911" s="92"/>
    </row>
    <row r="912" spans="1:26" ht="15.75" customHeight="1" x14ac:dyDescent="0.2">
      <c r="A912" s="92"/>
      <c r="B912" s="92"/>
      <c r="C912" s="92"/>
      <c r="D912" s="92"/>
      <c r="E912" s="92"/>
      <c r="F912" s="92"/>
      <c r="G912" s="92"/>
      <c r="H912" s="136"/>
      <c r="I912" s="92"/>
      <c r="J912" s="92"/>
      <c r="K912" s="92"/>
      <c r="L912" s="92"/>
      <c r="M912" s="137"/>
      <c r="N912" s="92"/>
      <c r="O912" s="92"/>
      <c r="P912" s="92"/>
      <c r="Q912" s="92"/>
      <c r="R912" s="92"/>
      <c r="S912" s="92"/>
      <c r="T912" s="92"/>
      <c r="U912" s="92"/>
      <c r="V912" s="92"/>
      <c r="W912" s="92"/>
      <c r="X912" s="92"/>
      <c r="Y912" s="92"/>
      <c r="Z912" s="92"/>
    </row>
    <row r="913" spans="1:26" ht="15.75" customHeight="1" x14ac:dyDescent="0.2">
      <c r="A913" s="92"/>
      <c r="B913" s="92"/>
      <c r="C913" s="92"/>
      <c r="D913" s="92"/>
      <c r="E913" s="92"/>
      <c r="F913" s="92"/>
      <c r="G913" s="92"/>
      <c r="H913" s="136"/>
      <c r="I913" s="92"/>
      <c r="J913" s="92"/>
      <c r="K913" s="92"/>
      <c r="L913" s="92"/>
      <c r="M913" s="137"/>
      <c r="N913" s="92"/>
      <c r="O913" s="92"/>
      <c r="P913" s="92"/>
      <c r="Q913" s="92"/>
      <c r="R913" s="92"/>
      <c r="S913" s="92"/>
      <c r="T913" s="92"/>
      <c r="U913" s="92"/>
      <c r="V913" s="92"/>
      <c r="W913" s="92"/>
      <c r="X913" s="92"/>
      <c r="Y913" s="92"/>
      <c r="Z913" s="92"/>
    </row>
    <row r="914" spans="1:26" ht="15.75" customHeight="1" x14ac:dyDescent="0.2">
      <c r="A914" s="92"/>
      <c r="B914" s="92"/>
      <c r="C914" s="92"/>
      <c r="D914" s="92"/>
      <c r="E914" s="92"/>
      <c r="F914" s="92"/>
      <c r="G914" s="92"/>
      <c r="H914" s="136"/>
      <c r="I914" s="92"/>
      <c r="J914" s="92"/>
      <c r="K914" s="92"/>
      <c r="L914" s="92"/>
      <c r="M914" s="137"/>
      <c r="N914" s="92"/>
      <c r="O914" s="92"/>
      <c r="P914" s="92"/>
      <c r="Q914" s="92"/>
      <c r="R914" s="92"/>
      <c r="S914" s="92"/>
      <c r="T914" s="92"/>
      <c r="U914" s="92"/>
      <c r="V914" s="92"/>
      <c r="W914" s="92"/>
      <c r="X914" s="92"/>
      <c r="Y914" s="92"/>
      <c r="Z914" s="92"/>
    </row>
    <row r="915" spans="1:26" ht="15.75" customHeight="1" x14ac:dyDescent="0.2">
      <c r="A915" s="92"/>
      <c r="B915" s="92"/>
      <c r="C915" s="92"/>
      <c r="D915" s="92"/>
      <c r="E915" s="92"/>
      <c r="F915" s="92"/>
      <c r="G915" s="92"/>
      <c r="H915" s="136"/>
      <c r="I915" s="92"/>
      <c r="J915" s="92"/>
      <c r="K915" s="92"/>
      <c r="L915" s="92"/>
      <c r="M915" s="137"/>
      <c r="N915" s="92"/>
      <c r="O915" s="92"/>
      <c r="P915" s="92"/>
      <c r="Q915" s="92"/>
      <c r="R915" s="92"/>
      <c r="S915" s="92"/>
      <c r="T915" s="92"/>
      <c r="U915" s="92"/>
      <c r="V915" s="92"/>
      <c r="W915" s="92"/>
      <c r="X915" s="92"/>
      <c r="Y915" s="92"/>
      <c r="Z915" s="92"/>
    </row>
    <row r="916" spans="1:26" ht="15.75" customHeight="1" x14ac:dyDescent="0.2">
      <c r="A916" s="92"/>
      <c r="B916" s="92"/>
      <c r="C916" s="92"/>
      <c r="D916" s="92"/>
      <c r="E916" s="92"/>
      <c r="F916" s="92"/>
      <c r="G916" s="92"/>
      <c r="H916" s="136"/>
      <c r="I916" s="92"/>
      <c r="J916" s="92"/>
      <c r="K916" s="92"/>
      <c r="L916" s="92"/>
      <c r="M916" s="137"/>
      <c r="N916" s="92"/>
      <c r="O916" s="92"/>
      <c r="P916" s="92"/>
      <c r="Q916" s="92"/>
      <c r="R916" s="92"/>
      <c r="S916" s="92"/>
      <c r="T916" s="92"/>
      <c r="U916" s="92"/>
      <c r="V916" s="92"/>
      <c r="W916" s="92"/>
      <c r="X916" s="92"/>
      <c r="Y916" s="92"/>
      <c r="Z916" s="92"/>
    </row>
    <row r="917" spans="1:26" ht="15.75" customHeight="1" x14ac:dyDescent="0.2">
      <c r="A917" s="92"/>
      <c r="B917" s="92"/>
      <c r="C917" s="92"/>
      <c r="D917" s="92"/>
      <c r="E917" s="92"/>
      <c r="F917" s="92"/>
      <c r="G917" s="92"/>
      <c r="H917" s="136"/>
      <c r="I917" s="92"/>
      <c r="J917" s="92"/>
      <c r="K917" s="92"/>
      <c r="L917" s="92"/>
      <c r="M917" s="137"/>
      <c r="N917" s="92"/>
      <c r="O917" s="92"/>
      <c r="P917" s="92"/>
      <c r="Q917" s="92"/>
      <c r="R917" s="92"/>
      <c r="S917" s="92"/>
      <c r="T917" s="92"/>
      <c r="U917" s="92"/>
      <c r="V917" s="92"/>
      <c r="W917" s="92"/>
      <c r="X917" s="92"/>
      <c r="Y917" s="92"/>
      <c r="Z917" s="92"/>
    </row>
    <row r="918" spans="1:26" ht="15.75" customHeight="1" x14ac:dyDescent="0.2">
      <c r="A918" s="92"/>
      <c r="B918" s="92"/>
      <c r="C918" s="92"/>
      <c r="D918" s="92"/>
      <c r="E918" s="92"/>
      <c r="F918" s="92"/>
      <c r="G918" s="92"/>
      <c r="H918" s="136"/>
      <c r="I918" s="92"/>
      <c r="J918" s="92"/>
      <c r="K918" s="92"/>
      <c r="L918" s="92"/>
      <c r="M918" s="137"/>
      <c r="N918" s="92"/>
      <c r="O918" s="92"/>
      <c r="P918" s="92"/>
      <c r="Q918" s="92"/>
      <c r="R918" s="92"/>
      <c r="S918" s="92"/>
      <c r="T918" s="92"/>
      <c r="U918" s="92"/>
      <c r="V918" s="92"/>
      <c r="W918" s="92"/>
      <c r="X918" s="92"/>
      <c r="Y918" s="92"/>
      <c r="Z918" s="92"/>
    </row>
    <row r="919" spans="1:26" ht="15.75" customHeight="1" x14ac:dyDescent="0.2">
      <c r="A919" s="92"/>
      <c r="B919" s="92"/>
      <c r="C919" s="92"/>
      <c r="D919" s="92"/>
      <c r="E919" s="92"/>
      <c r="F919" s="92"/>
      <c r="G919" s="92"/>
      <c r="H919" s="136"/>
      <c r="I919" s="92"/>
      <c r="J919" s="92"/>
      <c r="K919" s="92"/>
      <c r="L919" s="92"/>
      <c r="M919" s="137"/>
      <c r="N919" s="92"/>
      <c r="O919" s="92"/>
      <c r="P919" s="92"/>
      <c r="Q919" s="92"/>
      <c r="R919" s="92"/>
      <c r="S919" s="92"/>
      <c r="T919" s="92"/>
      <c r="U919" s="92"/>
      <c r="V919" s="92"/>
      <c r="W919" s="92"/>
      <c r="X919" s="92"/>
      <c r="Y919" s="92"/>
      <c r="Z919" s="92"/>
    </row>
    <row r="920" spans="1:26" ht="15.75" customHeight="1" x14ac:dyDescent="0.2">
      <c r="A920" s="92"/>
      <c r="B920" s="92"/>
      <c r="C920" s="92"/>
      <c r="D920" s="92"/>
      <c r="E920" s="92"/>
      <c r="F920" s="92"/>
      <c r="G920" s="92"/>
      <c r="H920" s="136"/>
      <c r="I920" s="92"/>
      <c r="J920" s="92"/>
      <c r="K920" s="92"/>
      <c r="L920" s="92"/>
      <c r="M920" s="137"/>
      <c r="N920" s="92"/>
      <c r="O920" s="92"/>
      <c r="P920" s="92"/>
      <c r="Q920" s="92"/>
      <c r="R920" s="92"/>
      <c r="S920" s="92"/>
      <c r="T920" s="92"/>
      <c r="U920" s="92"/>
      <c r="V920" s="92"/>
      <c r="W920" s="92"/>
      <c r="X920" s="92"/>
      <c r="Y920" s="92"/>
      <c r="Z920" s="92"/>
    </row>
    <row r="921" spans="1:26" ht="15.75" customHeight="1" x14ac:dyDescent="0.2">
      <c r="A921" s="92"/>
      <c r="B921" s="92"/>
      <c r="C921" s="92"/>
      <c r="D921" s="92"/>
      <c r="E921" s="92"/>
      <c r="F921" s="92"/>
      <c r="G921" s="92"/>
      <c r="H921" s="136"/>
      <c r="I921" s="92"/>
      <c r="J921" s="92"/>
      <c r="K921" s="92"/>
      <c r="L921" s="92"/>
      <c r="M921" s="137"/>
      <c r="N921" s="92"/>
      <c r="O921" s="92"/>
      <c r="P921" s="92"/>
      <c r="Q921" s="92"/>
      <c r="R921" s="92"/>
      <c r="S921" s="92"/>
      <c r="T921" s="92"/>
      <c r="U921" s="92"/>
      <c r="V921" s="92"/>
      <c r="W921" s="92"/>
      <c r="X921" s="92"/>
      <c r="Y921" s="92"/>
      <c r="Z921" s="92"/>
    </row>
    <row r="922" spans="1:26" ht="15.75" customHeight="1" x14ac:dyDescent="0.2">
      <c r="A922" s="92"/>
      <c r="B922" s="92"/>
      <c r="C922" s="92"/>
      <c r="D922" s="92"/>
      <c r="E922" s="92"/>
      <c r="F922" s="92"/>
      <c r="G922" s="92"/>
      <c r="H922" s="136"/>
      <c r="I922" s="92"/>
      <c r="J922" s="92"/>
      <c r="K922" s="92"/>
      <c r="L922" s="92"/>
      <c r="M922" s="137"/>
      <c r="N922" s="92"/>
      <c r="O922" s="92"/>
      <c r="P922" s="92"/>
      <c r="Q922" s="92"/>
      <c r="R922" s="92"/>
      <c r="S922" s="92"/>
      <c r="T922" s="92"/>
      <c r="U922" s="92"/>
      <c r="V922" s="92"/>
      <c r="W922" s="92"/>
      <c r="X922" s="92"/>
      <c r="Y922" s="92"/>
      <c r="Z922" s="92"/>
    </row>
    <row r="923" spans="1:26" ht="15.75" customHeight="1" x14ac:dyDescent="0.2">
      <c r="A923" s="92"/>
      <c r="B923" s="92"/>
      <c r="C923" s="92"/>
      <c r="D923" s="92"/>
      <c r="E923" s="92"/>
      <c r="F923" s="92"/>
      <c r="G923" s="92"/>
      <c r="H923" s="136"/>
      <c r="I923" s="92"/>
      <c r="J923" s="92"/>
      <c r="K923" s="92"/>
      <c r="L923" s="92"/>
      <c r="M923" s="137"/>
      <c r="N923" s="92"/>
      <c r="O923" s="92"/>
      <c r="P923" s="92"/>
      <c r="Q923" s="92"/>
      <c r="R923" s="92"/>
      <c r="S923" s="92"/>
      <c r="T923" s="92"/>
      <c r="U923" s="92"/>
      <c r="V923" s="92"/>
      <c r="W923" s="92"/>
      <c r="X923" s="92"/>
      <c r="Y923" s="92"/>
      <c r="Z923" s="92"/>
    </row>
    <row r="924" spans="1:26" ht="15.75" customHeight="1" x14ac:dyDescent="0.2">
      <c r="A924" s="92"/>
      <c r="B924" s="92"/>
      <c r="C924" s="92"/>
      <c r="D924" s="92"/>
      <c r="E924" s="92"/>
      <c r="F924" s="92"/>
      <c r="G924" s="92"/>
      <c r="H924" s="136"/>
      <c r="I924" s="92"/>
      <c r="J924" s="92"/>
      <c r="K924" s="92"/>
      <c r="L924" s="92"/>
      <c r="M924" s="137"/>
      <c r="N924" s="92"/>
      <c r="O924" s="92"/>
      <c r="P924" s="92"/>
      <c r="Q924" s="92"/>
      <c r="R924" s="92"/>
      <c r="S924" s="92"/>
      <c r="T924" s="92"/>
      <c r="U924" s="92"/>
      <c r="V924" s="92"/>
      <c r="W924" s="92"/>
      <c r="X924" s="92"/>
      <c r="Y924" s="92"/>
      <c r="Z924" s="92"/>
    </row>
    <row r="925" spans="1:26" ht="15.75" customHeight="1" x14ac:dyDescent="0.2">
      <c r="A925" s="92"/>
      <c r="B925" s="92"/>
      <c r="C925" s="92"/>
      <c r="D925" s="92"/>
      <c r="E925" s="92"/>
      <c r="F925" s="92"/>
      <c r="G925" s="92"/>
      <c r="H925" s="136"/>
      <c r="I925" s="92"/>
      <c r="J925" s="92"/>
      <c r="K925" s="92"/>
      <c r="L925" s="92"/>
      <c r="M925" s="137"/>
      <c r="N925" s="92"/>
      <c r="O925" s="92"/>
      <c r="P925" s="92"/>
      <c r="Q925" s="92"/>
      <c r="R925" s="92"/>
      <c r="S925" s="92"/>
      <c r="T925" s="92"/>
      <c r="U925" s="92"/>
      <c r="V925" s="92"/>
      <c r="W925" s="92"/>
      <c r="X925" s="92"/>
      <c r="Y925" s="92"/>
      <c r="Z925" s="92"/>
    </row>
    <row r="926" spans="1:26" ht="15.75" customHeight="1" x14ac:dyDescent="0.2">
      <c r="A926" s="92"/>
      <c r="B926" s="92"/>
      <c r="C926" s="92"/>
      <c r="D926" s="92"/>
      <c r="E926" s="92"/>
      <c r="F926" s="92"/>
      <c r="G926" s="92"/>
      <c r="H926" s="136"/>
      <c r="I926" s="92"/>
      <c r="J926" s="92"/>
      <c r="K926" s="92"/>
      <c r="L926" s="92"/>
      <c r="M926" s="137"/>
      <c r="N926" s="92"/>
      <c r="O926" s="92"/>
      <c r="P926" s="92"/>
      <c r="Q926" s="92"/>
      <c r="R926" s="92"/>
      <c r="S926" s="92"/>
      <c r="T926" s="92"/>
      <c r="U926" s="92"/>
      <c r="V926" s="92"/>
      <c r="W926" s="92"/>
      <c r="X926" s="92"/>
      <c r="Y926" s="92"/>
      <c r="Z926" s="92"/>
    </row>
    <row r="927" spans="1:26" ht="15.75" customHeight="1" x14ac:dyDescent="0.2">
      <c r="A927" s="92"/>
      <c r="B927" s="92"/>
      <c r="C927" s="92"/>
      <c r="D927" s="92"/>
      <c r="E927" s="92"/>
      <c r="F927" s="92"/>
      <c r="G927" s="92"/>
      <c r="H927" s="136"/>
      <c r="I927" s="92"/>
      <c r="J927" s="92"/>
      <c r="K927" s="92"/>
      <c r="L927" s="92"/>
      <c r="M927" s="137"/>
      <c r="N927" s="92"/>
      <c r="O927" s="92"/>
      <c r="P927" s="92"/>
      <c r="Q927" s="92"/>
      <c r="R927" s="92"/>
      <c r="S927" s="92"/>
      <c r="T927" s="92"/>
      <c r="U927" s="92"/>
      <c r="V927" s="92"/>
      <c r="W927" s="92"/>
      <c r="X927" s="92"/>
      <c r="Y927" s="92"/>
      <c r="Z927" s="92"/>
    </row>
    <row r="928" spans="1:26" ht="15.75" customHeight="1" x14ac:dyDescent="0.2">
      <c r="A928" s="92"/>
      <c r="B928" s="92"/>
      <c r="C928" s="92"/>
      <c r="D928" s="92"/>
      <c r="E928" s="92"/>
      <c r="F928" s="92"/>
      <c r="G928" s="92"/>
      <c r="H928" s="136"/>
      <c r="I928" s="92"/>
      <c r="J928" s="92"/>
      <c r="K928" s="92"/>
      <c r="L928" s="92"/>
      <c r="M928" s="137"/>
      <c r="N928" s="92"/>
      <c r="O928" s="92"/>
      <c r="P928" s="92"/>
      <c r="Q928" s="92"/>
      <c r="R928" s="92"/>
      <c r="S928" s="92"/>
      <c r="T928" s="92"/>
      <c r="U928" s="92"/>
      <c r="V928" s="92"/>
      <c r="W928" s="92"/>
      <c r="X928" s="92"/>
      <c r="Y928" s="92"/>
      <c r="Z928" s="92"/>
    </row>
    <row r="929" spans="1:26" ht="15.75" customHeight="1" x14ac:dyDescent="0.2">
      <c r="A929" s="92"/>
      <c r="B929" s="92"/>
      <c r="C929" s="92"/>
      <c r="D929" s="92"/>
      <c r="E929" s="92"/>
      <c r="F929" s="92"/>
      <c r="G929" s="92"/>
      <c r="H929" s="136"/>
      <c r="I929" s="92"/>
      <c r="J929" s="92"/>
      <c r="K929" s="92"/>
      <c r="L929" s="92"/>
      <c r="M929" s="137"/>
      <c r="N929" s="92"/>
      <c r="O929" s="92"/>
      <c r="P929" s="92"/>
      <c r="Q929" s="92"/>
      <c r="R929" s="92"/>
      <c r="S929" s="92"/>
      <c r="T929" s="92"/>
      <c r="U929" s="92"/>
      <c r="V929" s="92"/>
      <c r="W929" s="92"/>
      <c r="X929" s="92"/>
      <c r="Y929" s="92"/>
      <c r="Z929" s="92"/>
    </row>
    <row r="930" spans="1:26" ht="15.75" customHeight="1" x14ac:dyDescent="0.2">
      <c r="A930" s="92"/>
      <c r="B930" s="92"/>
      <c r="C930" s="92"/>
      <c r="D930" s="92"/>
      <c r="E930" s="92"/>
      <c r="F930" s="92"/>
      <c r="G930" s="92"/>
      <c r="H930" s="136"/>
      <c r="I930" s="92"/>
      <c r="J930" s="92"/>
      <c r="K930" s="92"/>
      <c r="L930" s="92"/>
      <c r="M930" s="137"/>
      <c r="N930" s="92"/>
      <c r="O930" s="92"/>
      <c r="P930" s="92"/>
      <c r="Q930" s="92"/>
      <c r="R930" s="92"/>
      <c r="S930" s="92"/>
      <c r="T930" s="92"/>
      <c r="U930" s="92"/>
      <c r="V930" s="92"/>
      <c r="W930" s="92"/>
      <c r="X930" s="92"/>
      <c r="Y930" s="92"/>
      <c r="Z930" s="92"/>
    </row>
    <row r="931" spans="1:26" ht="15.75" customHeight="1" x14ac:dyDescent="0.2">
      <c r="A931" s="92"/>
      <c r="B931" s="92"/>
      <c r="C931" s="92"/>
      <c r="D931" s="92"/>
      <c r="E931" s="92"/>
      <c r="F931" s="92"/>
      <c r="G931" s="92"/>
      <c r="H931" s="136"/>
      <c r="I931" s="92"/>
      <c r="J931" s="92"/>
      <c r="K931" s="92"/>
      <c r="L931" s="92"/>
      <c r="M931" s="137"/>
      <c r="N931" s="92"/>
      <c r="O931" s="92"/>
      <c r="P931" s="92"/>
      <c r="Q931" s="92"/>
      <c r="R931" s="92"/>
      <c r="S931" s="92"/>
      <c r="T931" s="92"/>
      <c r="U931" s="92"/>
      <c r="V931" s="92"/>
      <c r="W931" s="92"/>
      <c r="X931" s="92"/>
      <c r="Y931" s="92"/>
      <c r="Z931" s="92"/>
    </row>
    <row r="932" spans="1:26" ht="15.75" customHeight="1" x14ac:dyDescent="0.2">
      <c r="A932" s="92"/>
      <c r="B932" s="92"/>
      <c r="C932" s="92"/>
      <c r="D932" s="92"/>
      <c r="E932" s="92"/>
      <c r="F932" s="92"/>
      <c r="G932" s="92"/>
      <c r="H932" s="136"/>
      <c r="I932" s="92"/>
      <c r="J932" s="92"/>
      <c r="K932" s="92"/>
      <c r="L932" s="92"/>
      <c r="M932" s="137"/>
      <c r="N932" s="92"/>
      <c r="O932" s="92"/>
      <c r="P932" s="92"/>
      <c r="Q932" s="92"/>
      <c r="R932" s="92"/>
      <c r="S932" s="92"/>
      <c r="T932" s="92"/>
      <c r="U932" s="92"/>
      <c r="V932" s="92"/>
      <c r="W932" s="92"/>
      <c r="X932" s="92"/>
      <c r="Y932" s="92"/>
      <c r="Z932" s="92"/>
    </row>
    <row r="933" spans="1:26" ht="15.75" customHeight="1" x14ac:dyDescent="0.2">
      <c r="A933" s="92"/>
      <c r="B933" s="92"/>
      <c r="C933" s="92"/>
      <c r="D933" s="92"/>
      <c r="E933" s="92"/>
      <c r="F933" s="92"/>
      <c r="G933" s="92"/>
      <c r="H933" s="136"/>
      <c r="I933" s="92"/>
      <c r="J933" s="92"/>
      <c r="K933" s="92"/>
      <c r="L933" s="92"/>
      <c r="M933" s="137"/>
      <c r="N933" s="92"/>
      <c r="O933" s="92"/>
      <c r="P933" s="92"/>
      <c r="Q933" s="92"/>
      <c r="R933" s="92"/>
      <c r="S933" s="92"/>
      <c r="T933" s="92"/>
      <c r="U933" s="92"/>
      <c r="V933" s="92"/>
      <c r="W933" s="92"/>
      <c r="X933" s="92"/>
      <c r="Y933" s="92"/>
      <c r="Z933" s="92"/>
    </row>
    <row r="934" spans="1:26" ht="15.75" customHeight="1" x14ac:dyDescent="0.2">
      <c r="A934" s="92"/>
      <c r="B934" s="92"/>
      <c r="C934" s="92"/>
      <c r="D934" s="92"/>
      <c r="E934" s="92"/>
      <c r="F934" s="92"/>
      <c r="G934" s="92"/>
      <c r="H934" s="136"/>
      <c r="I934" s="92"/>
      <c r="J934" s="92"/>
      <c r="K934" s="92"/>
      <c r="L934" s="92"/>
      <c r="M934" s="137"/>
      <c r="N934" s="92"/>
      <c r="O934" s="92"/>
      <c r="P934" s="92"/>
      <c r="Q934" s="92"/>
      <c r="R934" s="92"/>
      <c r="S934" s="92"/>
      <c r="T934" s="92"/>
      <c r="U934" s="92"/>
      <c r="V934" s="92"/>
      <c r="W934" s="92"/>
      <c r="X934" s="92"/>
      <c r="Y934" s="92"/>
      <c r="Z934" s="92"/>
    </row>
    <row r="935" spans="1:26" ht="15.75" customHeight="1" x14ac:dyDescent="0.2">
      <c r="A935" s="92"/>
      <c r="B935" s="92"/>
      <c r="C935" s="92"/>
      <c r="D935" s="92"/>
      <c r="E935" s="92"/>
      <c r="F935" s="92"/>
      <c r="G935" s="92"/>
      <c r="H935" s="136"/>
      <c r="I935" s="92"/>
      <c r="J935" s="92"/>
      <c r="K935" s="92"/>
      <c r="L935" s="92"/>
      <c r="M935" s="137"/>
      <c r="N935" s="92"/>
      <c r="O935" s="92"/>
      <c r="P935" s="92"/>
      <c r="Q935" s="92"/>
      <c r="R935" s="92"/>
      <c r="S935" s="92"/>
      <c r="T935" s="92"/>
      <c r="U935" s="92"/>
      <c r="V935" s="92"/>
      <c r="W935" s="92"/>
      <c r="X935" s="92"/>
      <c r="Y935" s="92"/>
      <c r="Z935" s="92"/>
    </row>
    <row r="936" spans="1:26" ht="15.75" customHeight="1" x14ac:dyDescent="0.2">
      <c r="A936" s="92"/>
      <c r="B936" s="92"/>
      <c r="C936" s="92"/>
      <c r="D936" s="92"/>
      <c r="E936" s="92"/>
      <c r="F936" s="92"/>
      <c r="G936" s="92"/>
      <c r="H936" s="136"/>
      <c r="I936" s="92"/>
      <c r="J936" s="92"/>
      <c r="K936" s="92"/>
      <c r="L936" s="92"/>
      <c r="M936" s="137"/>
      <c r="N936" s="92"/>
      <c r="O936" s="92"/>
      <c r="P936" s="92"/>
      <c r="Q936" s="92"/>
      <c r="R936" s="92"/>
      <c r="S936" s="92"/>
      <c r="T936" s="92"/>
      <c r="U936" s="92"/>
      <c r="V936" s="92"/>
      <c r="W936" s="92"/>
      <c r="X936" s="92"/>
      <c r="Y936" s="92"/>
      <c r="Z936" s="92"/>
    </row>
    <row r="937" spans="1:26" ht="15.75" customHeight="1" x14ac:dyDescent="0.2">
      <c r="A937" s="92"/>
      <c r="B937" s="92"/>
      <c r="C937" s="92"/>
      <c r="D937" s="92"/>
      <c r="E937" s="92"/>
      <c r="F937" s="92"/>
      <c r="G937" s="92"/>
      <c r="H937" s="136"/>
      <c r="I937" s="92"/>
      <c r="J937" s="92"/>
      <c r="K937" s="92"/>
      <c r="L937" s="92"/>
      <c r="M937" s="137"/>
      <c r="N937" s="92"/>
      <c r="O937" s="92"/>
      <c r="P937" s="92"/>
      <c r="Q937" s="92"/>
      <c r="R937" s="92"/>
      <c r="S937" s="92"/>
      <c r="T937" s="92"/>
      <c r="U937" s="92"/>
      <c r="V937" s="92"/>
      <c r="W937" s="92"/>
      <c r="X937" s="92"/>
      <c r="Y937" s="92"/>
      <c r="Z937" s="92"/>
    </row>
    <row r="938" spans="1:26" ht="15.75" customHeight="1" x14ac:dyDescent="0.2">
      <c r="A938" s="92"/>
      <c r="B938" s="92"/>
      <c r="C938" s="92"/>
      <c r="D938" s="92"/>
      <c r="E938" s="92"/>
      <c r="F938" s="92"/>
      <c r="G938" s="92"/>
      <c r="H938" s="136"/>
      <c r="I938" s="92"/>
      <c r="J938" s="92"/>
      <c r="K938" s="92"/>
      <c r="L938" s="92"/>
      <c r="M938" s="137"/>
      <c r="N938" s="92"/>
      <c r="O938" s="92"/>
      <c r="P938" s="92"/>
      <c r="Q938" s="92"/>
      <c r="R938" s="92"/>
      <c r="S938" s="92"/>
      <c r="T938" s="92"/>
      <c r="U938" s="92"/>
      <c r="V938" s="92"/>
      <c r="W938" s="92"/>
      <c r="X938" s="92"/>
      <c r="Y938" s="92"/>
      <c r="Z938" s="92"/>
    </row>
    <row r="939" spans="1:26" ht="15.75" customHeight="1" x14ac:dyDescent="0.2">
      <c r="A939" s="92"/>
      <c r="B939" s="92"/>
      <c r="C939" s="92"/>
      <c r="D939" s="92"/>
      <c r="E939" s="92"/>
      <c r="F939" s="92"/>
      <c r="G939" s="92"/>
      <c r="H939" s="136"/>
      <c r="I939" s="92"/>
      <c r="J939" s="92"/>
      <c r="K939" s="92"/>
      <c r="L939" s="92"/>
      <c r="M939" s="137"/>
      <c r="N939" s="92"/>
      <c r="O939" s="92"/>
      <c r="P939" s="92"/>
      <c r="Q939" s="92"/>
      <c r="R939" s="92"/>
      <c r="S939" s="92"/>
      <c r="T939" s="92"/>
      <c r="U939" s="92"/>
      <c r="V939" s="92"/>
      <c r="W939" s="92"/>
      <c r="X939" s="92"/>
      <c r="Y939" s="92"/>
      <c r="Z939" s="92"/>
    </row>
    <row r="940" spans="1:26" ht="15.75" customHeight="1" x14ac:dyDescent="0.2">
      <c r="A940" s="92"/>
      <c r="B940" s="92"/>
      <c r="C940" s="92"/>
      <c r="D940" s="92"/>
      <c r="E940" s="92"/>
      <c r="F940" s="92"/>
      <c r="G940" s="92"/>
      <c r="H940" s="136"/>
      <c r="I940" s="92"/>
      <c r="J940" s="92"/>
      <c r="K940" s="92"/>
      <c r="L940" s="92"/>
      <c r="M940" s="137"/>
      <c r="N940" s="92"/>
      <c r="O940" s="92"/>
      <c r="P940" s="92"/>
      <c r="Q940" s="92"/>
      <c r="R940" s="92"/>
      <c r="S940" s="92"/>
      <c r="T940" s="92"/>
      <c r="U940" s="92"/>
      <c r="V940" s="92"/>
      <c r="W940" s="92"/>
      <c r="X940" s="92"/>
      <c r="Y940" s="92"/>
      <c r="Z940" s="92"/>
    </row>
    <row r="941" spans="1:26" ht="15.75" customHeight="1" x14ac:dyDescent="0.2">
      <c r="A941" s="92"/>
      <c r="B941" s="92"/>
      <c r="C941" s="92"/>
      <c r="D941" s="92"/>
      <c r="E941" s="92"/>
      <c r="F941" s="92"/>
      <c r="G941" s="92"/>
      <c r="H941" s="136"/>
      <c r="I941" s="92"/>
      <c r="J941" s="92"/>
      <c r="K941" s="92"/>
      <c r="L941" s="92"/>
      <c r="M941" s="137"/>
      <c r="N941" s="92"/>
      <c r="O941" s="92"/>
      <c r="P941" s="92"/>
      <c r="Q941" s="92"/>
      <c r="R941" s="92"/>
      <c r="S941" s="92"/>
      <c r="T941" s="92"/>
      <c r="U941" s="92"/>
      <c r="V941" s="92"/>
      <c r="W941" s="92"/>
      <c r="X941" s="92"/>
      <c r="Y941" s="92"/>
      <c r="Z941" s="92"/>
    </row>
    <row r="942" spans="1:26" ht="15.75" customHeight="1" x14ac:dyDescent="0.2">
      <c r="A942" s="92"/>
      <c r="B942" s="92"/>
      <c r="C942" s="92"/>
      <c r="D942" s="92"/>
      <c r="E942" s="92"/>
      <c r="F942" s="92"/>
      <c r="G942" s="92"/>
      <c r="H942" s="136"/>
      <c r="I942" s="92"/>
      <c r="J942" s="92"/>
      <c r="K942" s="92"/>
      <c r="L942" s="92"/>
      <c r="M942" s="137"/>
      <c r="N942" s="92"/>
      <c r="O942" s="92"/>
      <c r="P942" s="92"/>
      <c r="Q942" s="92"/>
      <c r="R942" s="92"/>
      <c r="S942" s="92"/>
      <c r="T942" s="92"/>
      <c r="U942" s="92"/>
      <c r="V942" s="92"/>
      <c r="W942" s="92"/>
      <c r="X942" s="92"/>
      <c r="Y942" s="92"/>
      <c r="Z942" s="92"/>
    </row>
    <row r="943" spans="1:26" ht="15.75" customHeight="1" x14ac:dyDescent="0.2">
      <c r="A943" s="92"/>
      <c r="B943" s="92"/>
      <c r="C943" s="92"/>
      <c r="D943" s="92"/>
      <c r="E943" s="92"/>
      <c r="F943" s="92"/>
      <c r="G943" s="92"/>
      <c r="H943" s="136"/>
      <c r="I943" s="92"/>
      <c r="J943" s="92"/>
      <c r="K943" s="92"/>
      <c r="L943" s="92"/>
      <c r="M943" s="137"/>
      <c r="N943" s="92"/>
      <c r="O943" s="92"/>
      <c r="P943" s="92"/>
      <c r="Q943" s="92"/>
      <c r="R943" s="92"/>
      <c r="S943" s="92"/>
      <c r="T943" s="92"/>
      <c r="U943" s="92"/>
      <c r="V943" s="92"/>
      <c r="W943" s="92"/>
      <c r="X943" s="92"/>
      <c r="Y943" s="92"/>
      <c r="Z943" s="92"/>
    </row>
    <row r="944" spans="1:26" ht="15.75" customHeight="1" x14ac:dyDescent="0.2">
      <c r="A944" s="92"/>
      <c r="B944" s="92"/>
      <c r="C944" s="92"/>
      <c r="D944" s="92"/>
      <c r="E944" s="92"/>
      <c r="F944" s="92"/>
      <c r="G944" s="92"/>
      <c r="H944" s="136"/>
      <c r="I944" s="92"/>
      <c r="J944" s="92"/>
      <c r="K944" s="92"/>
      <c r="L944" s="92"/>
      <c r="M944" s="137"/>
      <c r="N944" s="92"/>
      <c r="O944" s="92"/>
      <c r="P944" s="92"/>
      <c r="Q944" s="92"/>
      <c r="R944" s="92"/>
      <c r="S944" s="92"/>
      <c r="T944" s="92"/>
      <c r="U944" s="92"/>
      <c r="V944" s="92"/>
      <c r="W944" s="92"/>
      <c r="X944" s="92"/>
      <c r="Y944" s="92"/>
      <c r="Z944" s="92"/>
    </row>
    <row r="945" spans="1:26" ht="15.75" customHeight="1" x14ac:dyDescent="0.2">
      <c r="A945" s="92"/>
      <c r="B945" s="92"/>
      <c r="C945" s="92"/>
      <c r="D945" s="92"/>
      <c r="E945" s="92"/>
      <c r="F945" s="92"/>
      <c r="G945" s="92"/>
      <c r="H945" s="136"/>
      <c r="I945" s="92"/>
      <c r="J945" s="92"/>
      <c r="K945" s="92"/>
      <c r="L945" s="92"/>
      <c r="M945" s="137"/>
      <c r="N945" s="92"/>
      <c r="O945" s="92"/>
      <c r="P945" s="92"/>
      <c r="Q945" s="92"/>
      <c r="R945" s="92"/>
      <c r="S945" s="92"/>
      <c r="T945" s="92"/>
      <c r="U945" s="92"/>
      <c r="V945" s="92"/>
      <c r="W945" s="92"/>
      <c r="X945" s="92"/>
      <c r="Y945" s="92"/>
      <c r="Z945" s="92"/>
    </row>
    <row r="946" spans="1:26" ht="15.75" customHeight="1" x14ac:dyDescent="0.2">
      <c r="A946" s="92"/>
      <c r="B946" s="92"/>
      <c r="C946" s="92"/>
      <c r="D946" s="92"/>
      <c r="E946" s="92"/>
      <c r="F946" s="92"/>
      <c r="G946" s="92"/>
      <c r="H946" s="136"/>
      <c r="I946" s="92"/>
      <c r="J946" s="92"/>
      <c r="K946" s="92"/>
      <c r="L946" s="92"/>
      <c r="M946" s="137"/>
      <c r="N946" s="92"/>
      <c r="O946" s="92"/>
      <c r="P946" s="92"/>
      <c r="Q946" s="92"/>
      <c r="R946" s="92"/>
      <c r="S946" s="92"/>
      <c r="T946" s="92"/>
      <c r="U946" s="92"/>
      <c r="V946" s="92"/>
      <c r="W946" s="92"/>
      <c r="X946" s="92"/>
      <c r="Y946" s="92"/>
      <c r="Z946" s="92"/>
    </row>
    <row r="947" spans="1:26" ht="15.75" customHeight="1" x14ac:dyDescent="0.2">
      <c r="A947" s="92"/>
      <c r="B947" s="92"/>
      <c r="C947" s="92"/>
      <c r="D947" s="92"/>
      <c r="E947" s="92"/>
      <c r="F947" s="92"/>
      <c r="G947" s="92"/>
      <c r="H947" s="136"/>
      <c r="I947" s="92"/>
      <c r="J947" s="92"/>
      <c r="K947" s="92"/>
      <c r="L947" s="92"/>
      <c r="M947" s="137"/>
      <c r="N947" s="92"/>
      <c r="O947" s="92"/>
      <c r="P947" s="92"/>
      <c r="Q947" s="92"/>
      <c r="R947" s="92"/>
      <c r="S947" s="92"/>
      <c r="T947" s="92"/>
      <c r="U947" s="92"/>
      <c r="V947" s="92"/>
      <c r="W947" s="92"/>
      <c r="X947" s="92"/>
      <c r="Y947" s="92"/>
      <c r="Z947" s="92"/>
    </row>
    <row r="948" spans="1:26" ht="15.75" customHeight="1" x14ac:dyDescent="0.2">
      <c r="A948" s="92"/>
      <c r="B948" s="92"/>
      <c r="C948" s="92"/>
      <c r="D948" s="92"/>
      <c r="E948" s="92"/>
      <c r="F948" s="92"/>
      <c r="G948" s="92"/>
      <c r="H948" s="136"/>
      <c r="I948" s="92"/>
      <c r="J948" s="92"/>
      <c r="K948" s="92"/>
      <c r="L948" s="92"/>
      <c r="M948" s="137"/>
      <c r="N948" s="92"/>
      <c r="O948" s="92"/>
      <c r="P948" s="92"/>
      <c r="Q948" s="92"/>
      <c r="R948" s="92"/>
      <c r="S948" s="92"/>
      <c r="T948" s="92"/>
      <c r="U948" s="92"/>
      <c r="V948" s="92"/>
      <c r="W948" s="92"/>
      <c r="X948" s="92"/>
      <c r="Y948" s="92"/>
      <c r="Z948" s="92"/>
    </row>
    <row r="949" spans="1:26" ht="15.75" customHeight="1" x14ac:dyDescent="0.2">
      <c r="A949" s="92"/>
      <c r="B949" s="92"/>
      <c r="C949" s="92"/>
      <c r="D949" s="92"/>
      <c r="E949" s="92"/>
      <c r="F949" s="92"/>
      <c r="G949" s="92"/>
      <c r="H949" s="136"/>
      <c r="I949" s="92"/>
      <c r="J949" s="92"/>
      <c r="K949" s="92"/>
      <c r="L949" s="92"/>
      <c r="M949" s="137"/>
      <c r="N949" s="92"/>
      <c r="O949" s="92"/>
      <c r="P949" s="92"/>
      <c r="Q949" s="92"/>
      <c r="R949" s="92"/>
      <c r="S949" s="92"/>
      <c r="T949" s="92"/>
      <c r="U949" s="92"/>
      <c r="V949" s="92"/>
      <c r="W949" s="92"/>
      <c r="X949" s="92"/>
      <c r="Y949" s="92"/>
      <c r="Z949" s="92"/>
    </row>
    <row r="950" spans="1:26" ht="15.75" customHeight="1" x14ac:dyDescent="0.2">
      <c r="A950" s="92"/>
      <c r="B950" s="92"/>
      <c r="C950" s="92"/>
      <c r="D950" s="92"/>
      <c r="E950" s="92"/>
      <c r="F950" s="92"/>
      <c r="G950" s="92"/>
      <c r="H950" s="136"/>
      <c r="I950" s="92"/>
      <c r="J950" s="92"/>
      <c r="K950" s="92"/>
      <c r="L950" s="92"/>
      <c r="M950" s="137"/>
      <c r="N950" s="92"/>
      <c r="O950" s="92"/>
      <c r="P950" s="92"/>
      <c r="Q950" s="92"/>
      <c r="R950" s="92"/>
      <c r="S950" s="92"/>
      <c r="T950" s="92"/>
      <c r="U950" s="92"/>
      <c r="V950" s="92"/>
      <c r="W950" s="92"/>
      <c r="X950" s="92"/>
      <c r="Y950" s="92"/>
      <c r="Z950" s="92"/>
    </row>
    <row r="951" spans="1:26" ht="15.75" customHeight="1" x14ac:dyDescent="0.2">
      <c r="A951" s="92"/>
      <c r="B951" s="92"/>
      <c r="C951" s="92"/>
      <c r="D951" s="92"/>
      <c r="E951" s="92"/>
      <c r="F951" s="92"/>
      <c r="G951" s="92"/>
      <c r="H951" s="136"/>
      <c r="I951" s="92"/>
      <c r="J951" s="92"/>
      <c r="K951" s="92"/>
      <c r="L951" s="92"/>
      <c r="M951" s="137"/>
      <c r="N951" s="92"/>
      <c r="O951" s="92"/>
      <c r="P951" s="92"/>
      <c r="Q951" s="92"/>
      <c r="R951" s="92"/>
      <c r="S951" s="92"/>
      <c r="T951" s="92"/>
      <c r="U951" s="92"/>
      <c r="V951" s="92"/>
      <c r="W951" s="92"/>
      <c r="X951" s="92"/>
      <c r="Y951" s="92"/>
      <c r="Z951" s="92"/>
    </row>
    <row r="952" spans="1:26" ht="15.75" customHeight="1" x14ac:dyDescent="0.2">
      <c r="A952" s="92"/>
      <c r="B952" s="92"/>
      <c r="C952" s="92"/>
      <c r="D952" s="92"/>
      <c r="E952" s="92"/>
      <c r="F952" s="92"/>
      <c r="G952" s="92"/>
      <c r="H952" s="136"/>
      <c r="I952" s="92"/>
      <c r="J952" s="92"/>
      <c r="K952" s="92"/>
      <c r="L952" s="92"/>
      <c r="M952" s="137"/>
      <c r="N952" s="92"/>
      <c r="O952" s="92"/>
      <c r="P952" s="92"/>
      <c r="Q952" s="92"/>
      <c r="R952" s="92"/>
      <c r="S952" s="92"/>
      <c r="T952" s="92"/>
      <c r="U952" s="92"/>
      <c r="V952" s="92"/>
      <c r="W952" s="92"/>
      <c r="X952" s="92"/>
      <c r="Y952" s="92"/>
      <c r="Z952" s="92"/>
    </row>
    <row r="953" spans="1:26" ht="15.75" customHeight="1" x14ac:dyDescent="0.2">
      <c r="A953" s="92"/>
      <c r="B953" s="92"/>
      <c r="C953" s="92"/>
      <c r="D953" s="92"/>
      <c r="E953" s="92"/>
      <c r="F953" s="92"/>
      <c r="G953" s="92"/>
      <c r="H953" s="136"/>
      <c r="I953" s="92"/>
      <c r="J953" s="92"/>
      <c r="K953" s="92"/>
      <c r="L953" s="92"/>
      <c r="M953" s="137"/>
      <c r="N953" s="92"/>
      <c r="O953" s="92"/>
      <c r="P953" s="92"/>
      <c r="Q953" s="92"/>
      <c r="R953" s="92"/>
      <c r="S953" s="92"/>
      <c r="T953" s="92"/>
      <c r="U953" s="92"/>
      <c r="V953" s="92"/>
      <c r="W953" s="92"/>
      <c r="X953" s="92"/>
      <c r="Y953" s="92"/>
      <c r="Z953" s="92"/>
    </row>
    <row r="954" spans="1:26" ht="15.75" customHeight="1" x14ac:dyDescent="0.2">
      <c r="A954" s="92"/>
      <c r="B954" s="92"/>
      <c r="C954" s="92"/>
      <c r="D954" s="92"/>
      <c r="E954" s="92"/>
      <c r="F954" s="92"/>
      <c r="G954" s="92"/>
      <c r="H954" s="136"/>
      <c r="I954" s="92"/>
      <c r="J954" s="92"/>
      <c r="K954" s="92"/>
      <c r="L954" s="92"/>
      <c r="M954" s="137"/>
      <c r="N954" s="92"/>
      <c r="O954" s="92"/>
      <c r="P954" s="92"/>
      <c r="Q954" s="92"/>
      <c r="R954" s="92"/>
      <c r="S954" s="92"/>
      <c r="T954" s="92"/>
      <c r="U954" s="92"/>
      <c r="V954" s="92"/>
      <c r="W954" s="92"/>
      <c r="X954" s="92"/>
      <c r="Y954" s="92"/>
      <c r="Z954" s="92"/>
    </row>
    <row r="955" spans="1:26" ht="15.75" customHeight="1" x14ac:dyDescent="0.2">
      <c r="A955" s="92"/>
      <c r="B955" s="92"/>
      <c r="C955" s="92"/>
      <c r="D955" s="92"/>
      <c r="E955" s="92"/>
      <c r="F955" s="92"/>
      <c r="G955" s="92"/>
      <c r="H955" s="136"/>
      <c r="I955" s="92"/>
      <c r="J955" s="92"/>
      <c r="K955" s="92"/>
      <c r="L955" s="92"/>
      <c r="M955" s="137"/>
      <c r="N955" s="92"/>
      <c r="O955" s="92"/>
      <c r="P955" s="92"/>
      <c r="Q955" s="92"/>
      <c r="R955" s="92"/>
      <c r="S955" s="92"/>
      <c r="T955" s="92"/>
      <c r="U955" s="92"/>
      <c r="V955" s="92"/>
      <c r="W955" s="92"/>
      <c r="X955" s="92"/>
      <c r="Y955" s="92"/>
      <c r="Z955" s="92"/>
    </row>
    <row r="956" spans="1:26" ht="15.75" customHeight="1" x14ac:dyDescent="0.2">
      <c r="A956" s="92"/>
      <c r="B956" s="92"/>
      <c r="C956" s="92"/>
      <c r="D956" s="92"/>
      <c r="E956" s="92"/>
      <c r="F956" s="92"/>
      <c r="G956" s="92"/>
      <c r="H956" s="136"/>
      <c r="I956" s="92"/>
      <c r="J956" s="92"/>
      <c r="K956" s="92"/>
      <c r="L956" s="92"/>
      <c r="M956" s="137"/>
      <c r="N956" s="92"/>
      <c r="O956" s="92"/>
      <c r="P956" s="92"/>
      <c r="Q956" s="92"/>
      <c r="R956" s="92"/>
      <c r="S956" s="92"/>
      <c r="T956" s="92"/>
      <c r="U956" s="92"/>
      <c r="V956" s="92"/>
      <c r="W956" s="92"/>
      <c r="X956" s="92"/>
      <c r="Y956" s="92"/>
      <c r="Z956" s="92"/>
    </row>
    <row r="957" spans="1:26" ht="15.75" customHeight="1" x14ac:dyDescent="0.2">
      <c r="A957" s="92"/>
      <c r="B957" s="92"/>
      <c r="C957" s="92"/>
      <c r="D957" s="92"/>
      <c r="E957" s="92"/>
      <c r="F957" s="92"/>
      <c r="G957" s="92"/>
      <c r="H957" s="136"/>
      <c r="I957" s="92"/>
      <c r="J957" s="92"/>
      <c r="K957" s="92"/>
      <c r="L957" s="92"/>
      <c r="M957" s="137"/>
      <c r="N957" s="92"/>
      <c r="O957" s="92"/>
      <c r="P957" s="92"/>
      <c r="Q957" s="92"/>
      <c r="R957" s="92"/>
      <c r="S957" s="92"/>
      <c r="T957" s="92"/>
      <c r="U957" s="92"/>
      <c r="V957" s="92"/>
      <c r="W957" s="92"/>
      <c r="X957" s="92"/>
      <c r="Y957" s="92"/>
      <c r="Z957" s="92"/>
    </row>
    <row r="958" spans="1:26" ht="15.75" customHeight="1" x14ac:dyDescent="0.2">
      <c r="A958" s="92"/>
      <c r="B958" s="92"/>
      <c r="C958" s="92"/>
      <c r="D958" s="92"/>
      <c r="E958" s="92"/>
      <c r="F958" s="92"/>
      <c r="G958" s="92"/>
      <c r="H958" s="136"/>
      <c r="I958" s="92"/>
      <c r="J958" s="92"/>
      <c r="K958" s="92"/>
      <c r="L958" s="92"/>
      <c r="M958" s="137"/>
      <c r="N958" s="92"/>
      <c r="O958" s="92"/>
      <c r="P958" s="92"/>
      <c r="Q958" s="92"/>
      <c r="R958" s="92"/>
      <c r="S958" s="92"/>
      <c r="T958" s="92"/>
      <c r="U958" s="92"/>
      <c r="V958" s="92"/>
      <c r="W958" s="92"/>
      <c r="X958" s="92"/>
      <c r="Y958" s="92"/>
      <c r="Z958" s="92"/>
    </row>
    <row r="959" spans="1:26" ht="15.75" customHeight="1" x14ac:dyDescent="0.2">
      <c r="A959" s="92"/>
      <c r="B959" s="92"/>
      <c r="C959" s="92"/>
      <c r="D959" s="92"/>
      <c r="E959" s="92"/>
      <c r="F959" s="92"/>
      <c r="G959" s="92"/>
      <c r="H959" s="136"/>
      <c r="I959" s="92"/>
      <c r="J959" s="92"/>
      <c r="K959" s="92"/>
      <c r="L959" s="92"/>
      <c r="M959" s="137"/>
      <c r="N959" s="92"/>
      <c r="O959" s="92"/>
      <c r="P959" s="92"/>
      <c r="Q959" s="92"/>
      <c r="R959" s="92"/>
      <c r="S959" s="92"/>
      <c r="T959" s="92"/>
      <c r="U959" s="92"/>
      <c r="V959" s="92"/>
      <c r="W959" s="92"/>
      <c r="X959" s="92"/>
      <c r="Y959" s="92"/>
      <c r="Z959" s="92"/>
    </row>
    <row r="960" spans="1:26" ht="15.75" customHeight="1" x14ac:dyDescent="0.2">
      <c r="A960" s="92"/>
      <c r="B960" s="92"/>
      <c r="C960" s="92"/>
      <c r="D960" s="92"/>
      <c r="E960" s="92"/>
      <c r="F960" s="92"/>
      <c r="G960" s="92"/>
      <c r="H960" s="136"/>
      <c r="I960" s="92"/>
      <c r="J960" s="92"/>
      <c r="K960" s="92"/>
      <c r="L960" s="92"/>
      <c r="M960" s="137"/>
      <c r="N960" s="92"/>
      <c r="O960" s="92"/>
      <c r="P960" s="92"/>
      <c r="Q960" s="92"/>
      <c r="R960" s="92"/>
      <c r="S960" s="92"/>
      <c r="T960" s="92"/>
      <c r="U960" s="92"/>
      <c r="V960" s="92"/>
      <c r="W960" s="92"/>
      <c r="X960" s="92"/>
      <c r="Y960" s="92"/>
      <c r="Z960" s="92"/>
    </row>
    <row r="961" spans="1:26" ht="15.75" customHeight="1" x14ac:dyDescent="0.2">
      <c r="A961" s="92"/>
      <c r="B961" s="92"/>
      <c r="C961" s="92"/>
      <c r="D961" s="92"/>
      <c r="E961" s="92"/>
      <c r="F961" s="92"/>
      <c r="G961" s="92"/>
      <c r="H961" s="136"/>
      <c r="I961" s="92"/>
      <c r="J961" s="92"/>
      <c r="K961" s="92"/>
      <c r="L961" s="92"/>
      <c r="M961" s="137"/>
      <c r="N961" s="92"/>
      <c r="O961" s="92"/>
      <c r="P961" s="92"/>
      <c r="Q961" s="92"/>
      <c r="R961" s="92"/>
      <c r="S961" s="92"/>
      <c r="T961" s="92"/>
      <c r="U961" s="92"/>
      <c r="V961" s="92"/>
      <c r="W961" s="92"/>
      <c r="X961" s="92"/>
      <c r="Y961" s="92"/>
      <c r="Z961" s="92"/>
    </row>
    <row r="962" spans="1:26" ht="15.75" customHeight="1" x14ac:dyDescent="0.2">
      <c r="A962" s="92"/>
      <c r="B962" s="92"/>
      <c r="C962" s="92"/>
      <c r="D962" s="92"/>
      <c r="E962" s="92"/>
      <c r="F962" s="92"/>
      <c r="G962" s="92"/>
      <c r="H962" s="136"/>
      <c r="I962" s="92"/>
      <c r="J962" s="92"/>
      <c r="K962" s="92"/>
      <c r="L962" s="92"/>
      <c r="M962" s="137"/>
      <c r="N962" s="92"/>
      <c r="O962" s="92"/>
      <c r="P962" s="92"/>
      <c r="Q962" s="92"/>
      <c r="R962" s="92"/>
      <c r="S962" s="92"/>
      <c r="T962" s="92"/>
      <c r="U962" s="92"/>
      <c r="V962" s="92"/>
      <c r="W962" s="92"/>
      <c r="X962" s="92"/>
      <c r="Y962" s="92"/>
      <c r="Z962" s="92"/>
    </row>
    <row r="963" spans="1:26" ht="15.75" customHeight="1" x14ac:dyDescent="0.2">
      <c r="A963" s="92"/>
      <c r="B963" s="92"/>
      <c r="C963" s="92"/>
      <c r="D963" s="92"/>
      <c r="E963" s="92"/>
      <c r="F963" s="92"/>
      <c r="G963" s="92"/>
      <c r="H963" s="136"/>
      <c r="I963" s="92"/>
      <c r="J963" s="92"/>
      <c r="K963" s="92"/>
      <c r="L963" s="92"/>
      <c r="M963" s="137"/>
      <c r="N963" s="92"/>
      <c r="O963" s="92"/>
      <c r="P963" s="92"/>
      <c r="Q963" s="92"/>
      <c r="R963" s="92"/>
      <c r="S963" s="92"/>
      <c r="T963" s="92"/>
      <c r="U963" s="92"/>
      <c r="V963" s="92"/>
      <c r="W963" s="92"/>
      <c r="X963" s="92"/>
      <c r="Y963" s="92"/>
      <c r="Z963" s="92"/>
    </row>
    <row r="964" spans="1:26" ht="15.75" customHeight="1" x14ac:dyDescent="0.2">
      <c r="A964" s="92"/>
      <c r="B964" s="92"/>
      <c r="C964" s="92"/>
      <c r="D964" s="92"/>
      <c r="E964" s="92"/>
      <c r="F964" s="92"/>
      <c r="G964" s="92"/>
      <c r="H964" s="136"/>
      <c r="I964" s="92"/>
      <c r="J964" s="92"/>
      <c r="K964" s="92"/>
      <c r="L964" s="92"/>
      <c r="M964" s="137"/>
      <c r="N964" s="92"/>
      <c r="O964" s="92"/>
      <c r="P964" s="92"/>
      <c r="Q964" s="92"/>
      <c r="R964" s="92"/>
      <c r="S964" s="92"/>
      <c r="T964" s="92"/>
      <c r="U964" s="92"/>
      <c r="V964" s="92"/>
      <c r="W964" s="92"/>
      <c r="X964" s="92"/>
      <c r="Y964" s="92"/>
      <c r="Z964" s="92"/>
    </row>
    <row r="965" spans="1:26" ht="15.75" customHeight="1" x14ac:dyDescent="0.2">
      <c r="A965" s="92"/>
      <c r="B965" s="92"/>
      <c r="C965" s="92"/>
      <c r="D965" s="92"/>
      <c r="E965" s="92"/>
      <c r="F965" s="92"/>
      <c r="G965" s="92"/>
      <c r="H965" s="136"/>
      <c r="I965" s="92"/>
      <c r="J965" s="92"/>
      <c r="K965" s="92"/>
      <c r="L965" s="92"/>
      <c r="M965" s="137"/>
      <c r="N965" s="92"/>
      <c r="O965" s="92"/>
      <c r="P965" s="92"/>
      <c r="Q965" s="92"/>
      <c r="R965" s="92"/>
      <c r="S965" s="92"/>
      <c r="T965" s="92"/>
      <c r="U965" s="92"/>
      <c r="V965" s="92"/>
      <c r="W965" s="92"/>
      <c r="X965" s="92"/>
      <c r="Y965" s="92"/>
      <c r="Z965" s="92"/>
    </row>
    <row r="966" spans="1:26" ht="15.75" customHeight="1" x14ac:dyDescent="0.2">
      <c r="A966" s="92"/>
      <c r="B966" s="92"/>
      <c r="C966" s="92"/>
      <c r="D966" s="92"/>
      <c r="E966" s="92"/>
      <c r="F966" s="92"/>
      <c r="G966" s="92"/>
      <c r="H966" s="136"/>
      <c r="I966" s="92"/>
      <c r="J966" s="92"/>
      <c r="K966" s="92"/>
      <c r="L966" s="92"/>
      <c r="M966" s="137"/>
      <c r="N966" s="92"/>
      <c r="O966" s="92"/>
      <c r="P966" s="92"/>
      <c r="Q966" s="92"/>
      <c r="R966" s="92"/>
      <c r="S966" s="92"/>
      <c r="T966" s="92"/>
      <c r="U966" s="92"/>
      <c r="V966" s="92"/>
      <c r="W966" s="92"/>
      <c r="X966" s="92"/>
      <c r="Y966" s="92"/>
      <c r="Z966" s="92"/>
    </row>
    <row r="967" spans="1:26" ht="15.75" customHeight="1" x14ac:dyDescent="0.2">
      <c r="A967" s="92"/>
      <c r="B967" s="92"/>
      <c r="C967" s="92"/>
      <c r="D967" s="92"/>
      <c r="E967" s="92"/>
      <c r="F967" s="92"/>
      <c r="G967" s="92"/>
      <c r="H967" s="136"/>
      <c r="I967" s="92"/>
      <c r="J967" s="92"/>
      <c r="K967" s="92"/>
      <c r="L967" s="92"/>
      <c r="M967" s="137"/>
      <c r="N967" s="92"/>
      <c r="O967" s="92"/>
      <c r="P967" s="92"/>
      <c r="Q967" s="92"/>
      <c r="R967" s="92"/>
      <c r="S967" s="92"/>
      <c r="T967" s="92"/>
      <c r="U967" s="92"/>
      <c r="V967" s="92"/>
      <c r="W967" s="92"/>
      <c r="X967" s="92"/>
      <c r="Y967" s="92"/>
      <c r="Z967" s="92"/>
    </row>
    <row r="968" spans="1:26" ht="15.75" customHeight="1" x14ac:dyDescent="0.2">
      <c r="A968" s="92"/>
      <c r="B968" s="92"/>
      <c r="C968" s="92"/>
      <c r="D968" s="92"/>
      <c r="E968" s="92"/>
      <c r="F968" s="92"/>
      <c r="G968" s="92"/>
      <c r="H968" s="136"/>
      <c r="I968" s="92"/>
      <c r="J968" s="92"/>
      <c r="K968" s="92"/>
      <c r="L968" s="92"/>
      <c r="M968" s="137"/>
      <c r="N968" s="92"/>
      <c r="O968" s="92"/>
      <c r="P968" s="92"/>
      <c r="Q968" s="92"/>
      <c r="R968" s="92"/>
      <c r="S968" s="92"/>
      <c r="T968" s="92"/>
      <c r="U968" s="92"/>
      <c r="V968" s="92"/>
      <c r="W968" s="92"/>
      <c r="X968" s="92"/>
      <c r="Y968" s="92"/>
      <c r="Z968" s="92"/>
    </row>
    <row r="969" spans="1:26" ht="15.75" customHeight="1" x14ac:dyDescent="0.2">
      <c r="A969" s="92"/>
      <c r="B969" s="92"/>
      <c r="C969" s="92"/>
      <c r="D969" s="92"/>
      <c r="E969" s="92"/>
      <c r="F969" s="92"/>
      <c r="G969" s="92"/>
      <c r="H969" s="136"/>
      <c r="I969" s="92"/>
      <c r="J969" s="92"/>
      <c r="K969" s="92"/>
      <c r="L969" s="92"/>
      <c r="M969" s="137"/>
      <c r="N969" s="92"/>
      <c r="O969" s="92"/>
      <c r="P969" s="92"/>
      <c r="Q969" s="92"/>
      <c r="R969" s="92"/>
      <c r="S969" s="92"/>
      <c r="T969" s="92"/>
      <c r="U969" s="92"/>
      <c r="V969" s="92"/>
      <c r="W969" s="92"/>
      <c r="X969" s="92"/>
      <c r="Y969" s="92"/>
      <c r="Z969" s="92"/>
    </row>
    <row r="970" spans="1:26" ht="15.75" customHeight="1" x14ac:dyDescent="0.2">
      <c r="A970" s="92"/>
      <c r="B970" s="92"/>
      <c r="C970" s="92"/>
      <c r="D970" s="92"/>
      <c r="E970" s="92"/>
      <c r="F970" s="92"/>
      <c r="G970" s="92"/>
      <c r="H970" s="136"/>
      <c r="I970" s="92"/>
      <c r="J970" s="92"/>
      <c r="K970" s="92"/>
      <c r="L970" s="92"/>
      <c r="M970" s="137"/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</row>
    <row r="971" spans="1:26" ht="15.75" customHeight="1" x14ac:dyDescent="0.2">
      <c r="A971" s="92"/>
      <c r="B971" s="92"/>
      <c r="C971" s="92"/>
      <c r="D971" s="92"/>
      <c r="E971" s="92"/>
      <c r="F971" s="92"/>
      <c r="G971" s="92"/>
      <c r="H971" s="136"/>
      <c r="I971" s="92"/>
      <c r="J971" s="92"/>
      <c r="K971" s="92"/>
      <c r="L971" s="92"/>
      <c r="M971" s="137"/>
      <c r="N971" s="92"/>
      <c r="O971" s="92"/>
      <c r="P971" s="92"/>
      <c r="Q971" s="92"/>
      <c r="R971" s="92"/>
      <c r="S971" s="92"/>
      <c r="T971" s="92"/>
      <c r="U971" s="92"/>
      <c r="V971" s="92"/>
      <c r="W971" s="92"/>
      <c r="X971" s="92"/>
      <c r="Y971" s="92"/>
      <c r="Z971" s="92"/>
    </row>
    <row r="972" spans="1:26" ht="15.75" customHeight="1" x14ac:dyDescent="0.2">
      <c r="A972" s="92"/>
      <c r="B972" s="92"/>
      <c r="C972" s="92"/>
      <c r="D972" s="92"/>
      <c r="E972" s="92"/>
      <c r="F972" s="92"/>
      <c r="G972" s="92"/>
      <c r="H972" s="136"/>
      <c r="I972" s="92"/>
      <c r="J972" s="92"/>
      <c r="K972" s="92"/>
      <c r="L972" s="92"/>
      <c r="M972" s="137"/>
      <c r="N972" s="92"/>
      <c r="O972" s="92"/>
      <c r="P972" s="92"/>
      <c r="Q972" s="92"/>
      <c r="R972" s="92"/>
      <c r="S972" s="92"/>
      <c r="T972" s="92"/>
      <c r="U972" s="92"/>
      <c r="V972" s="92"/>
      <c r="W972" s="92"/>
      <c r="X972" s="92"/>
      <c r="Y972" s="92"/>
      <c r="Z972" s="92"/>
    </row>
    <row r="973" spans="1:26" ht="15.75" customHeight="1" x14ac:dyDescent="0.2">
      <c r="A973" s="92"/>
      <c r="B973" s="92"/>
      <c r="C973" s="92"/>
      <c r="D973" s="92"/>
      <c r="E973" s="92"/>
      <c r="F973" s="92"/>
      <c r="G973" s="92"/>
      <c r="H973" s="136"/>
      <c r="I973" s="92"/>
      <c r="J973" s="92"/>
      <c r="K973" s="92"/>
      <c r="L973" s="92"/>
      <c r="M973" s="137"/>
      <c r="N973" s="92"/>
      <c r="O973" s="92"/>
      <c r="P973" s="92"/>
      <c r="Q973" s="92"/>
      <c r="R973" s="92"/>
      <c r="S973" s="92"/>
      <c r="T973" s="92"/>
      <c r="U973" s="92"/>
      <c r="V973" s="92"/>
      <c r="W973" s="92"/>
      <c r="X973" s="92"/>
      <c r="Y973" s="92"/>
      <c r="Z973" s="92"/>
    </row>
    <row r="974" spans="1:26" ht="15.75" customHeight="1" x14ac:dyDescent="0.2">
      <c r="A974" s="92"/>
      <c r="B974" s="92"/>
      <c r="C974" s="92"/>
      <c r="D974" s="92"/>
      <c r="E974" s="92"/>
      <c r="F974" s="92"/>
      <c r="G974" s="92"/>
      <c r="H974" s="136"/>
      <c r="I974" s="92"/>
      <c r="J974" s="92"/>
      <c r="K974" s="92"/>
      <c r="L974" s="92"/>
      <c r="M974" s="137"/>
      <c r="N974" s="92"/>
      <c r="O974" s="92"/>
      <c r="P974" s="92"/>
      <c r="Q974" s="92"/>
      <c r="R974" s="92"/>
      <c r="S974" s="92"/>
      <c r="T974" s="92"/>
      <c r="U974" s="92"/>
      <c r="V974" s="92"/>
      <c r="W974" s="92"/>
      <c r="X974" s="92"/>
      <c r="Y974" s="92"/>
      <c r="Z974" s="92"/>
    </row>
    <row r="975" spans="1:26" ht="15.75" customHeight="1" x14ac:dyDescent="0.2">
      <c r="A975" s="92"/>
      <c r="B975" s="92"/>
      <c r="C975" s="92"/>
      <c r="D975" s="92"/>
      <c r="E975" s="92"/>
      <c r="F975" s="92"/>
      <c r="G975" s="92"/>
      <c r="H975" s="136"/>
      <c r="I975" s="92"/>
      <c r="J975" s="92"/>
      <c r="K975" s="92"/>
      <c r="L975" s="92"/>
      <c r="M975" s="137"/>
      <c r="N975" s="92"/>
      <c r="O975" s="92"/>
      <c r="P975" s="92"/>
      <c r="Q975" s="92"/>
      <c r="R975" s="92"/>
      <c r="S975" s="92"/>
      <c r="T975" s="92"/>
      <c r="U975" s="92"/>
      <c r="V975" s="92"/>
      <c r="W975" s="92"/>
      <c r="X975" s="92"/>
      <c r="Y975" s="92"/>
      <c r="Z975" s="92"/>
    </row>
    <row r="976" spans="1:26" ht="15.75" customHeight="1" x14ac:dyDescent="0.2">
      <c r="A976" s="92"/>
      <c r="B976" s="92"/>
      <c r="C976" s="92"/>
      <c r="D976" s="92"/>
      <c r="E976" s="92"/>
      <c r="F976" s="92"/>
      <c r="G976" s="92"/>
      <c r="H976" s="136"/>
      <c r="I976" s="92"/>
      <c r="J976" s="92"/>
      <c r="K976" s="92"/>
      <c r="L976" s="92"/>
      <c r="M976" s="137"/>
      <c r="N976" s="92"/>
      <c r="O976" s="92"/>
      <c r="P976" s="92"/>
      <c r="Q976" s="92"/>
      <c r="R976" s="92"/>
      <c r="S976" s="92"/>
      <c r="T976" s="92"/>
      <c r="U976" s="92"/>
      <c r="V976" s="92"/>
      <c r="W976" s="92"/>
      <c r="X976" s="92"/>
      <c r="Y976" s="92"/>
      <c r="Z976" s="92"/>
    </row>
    <row r="977" spans="1:26" ht="15.75" customHeight="1" x14ac:dyDescent="0.2">
      <c r="A977" s="92"/>
      <c r="B977" s="92"/>
      <c r="C977" s="92"/>
      <c r="D977" s="92"/>
      <c r="E977" s="92"/>
      <c r="F977" s="92"/>
      <c r="G977" s="92"/>
      <c r="H977" s="136"/>
      <c r="I977" s="92"/>
      <c r="J977" s="92"/>
      <c r="K977" s="92"/>
      <c r="L977" s="92"/>
      <c r="M977" s="137"/>
      <c r="N977" s="92"/>
      <c r="O977" s="92"/>
      <c r="P977" s="92"/>
      <c r="Q977" s="92"/>
      <c r="R977" s="92"/>
      <c r="S977" s="92"/>
      <c r="T977" s="92"/>
      <c r="U977" s="92"/>
      <c r="V977" s="92"/>
      <c r="W977" s="92"/>
      <c r="X977" s="92"/>
      <c r="Y977" s="92"/>
      <c r="Z977" s="92"/>
    </row>
    <row r="978" spans="1:26" ht="15.75" customHeight="1" x14ac:dyDescent="0.2">
      <c r="A978" s="92"/>
      <c r="B978" s="92"/>
      <c r="C978" s="92"/>
      <c r="D978" s="92"/>
      <c r="E978" s="92"/>
      <c r="F978" s="92"/>
      <c r="G978" s="92"/>
      <c r="H978" s="136"/>
      <c r="I978" s="92"/>
      <c r="J978" s="92"/>
      <c r="K978" s="92"/>
      <c r="L978" s="92"/>
      <c r="M978" s="137"/>
      <c r="N978" s="92"/>
      <c r="O978" s="92"/>
      <c r="P978" s="92"/>
      <c r="Q978" s="92"/>
      <c r="R978" s="92"/>
      <c r="S978" s="92"/>
      <c r="T978" s="92"/>
      <c r="U978" s="92"/>
      <c r="V978" s="92"/>
      <c r="W978" s="92"/>
      <c r="X978" s="92"/>
      <c r="Y978" s="92"/>
      <c r="Z978" s="92"/>
    </row>
    <row r="979" spans="1:26" ht="15.75" customHeight="1" x14ac:dyDescent="0.2">
      <c r="A979" s="92"/>
      <c r="B979" s="92"/>
      <c r="C979" s="92"/>
      <c r="D979" s="92"/>
      <c r="E979" s="92"/>
      <c r="F979" s="92"/>
      <c r="G979" s="92"/>
      <c r="H979" s="136"/>
      <c r="I979" s="92"/>
      <c r="J979" s="92"/>
      <c r="K979" s="92"/>
      <c r="L979" s="92"/>
      <c r="M979" s="137"/>
      <c r="N979" s="92"/>
      <c r="O979" s="92"/>
      <c r="P979" s="92"/>
      <c r="Q979" s="92"/>
      <c r="R979" s="92"/>
      <c r="S979" s="92"/>
      <c r="T979" s="92"/>
      <c r="U979" s="92"/>
      <c r="V979" s="92"/>
      <c r="W979" s="92"/>
      <c r="X979" s="92"/>
      <c r="Y979" s="92"/>
      <c r="Z979" s="92"/>
    </row>
    <row r="980" spans="1:26" ht="15.75" customHeight="1" x14ac:dyDescent="0.2">
      <c r="A980" s="92"/>
      <c r="B980" s="92"/>
      <c r="C980" s="92"/>
      <c r="D980" s="92"/>
      <c r="E980" s="92"/>
      <c r="F980" s="92"/>
      <c r="G980" s="92"/>
      <c r="H980" s="136"/>
      <c r="I980" s="92"/>
      <c r="J980" s="92"/>
      <c r="K980" s="92"/>
      <c r="L980" s="92"/>
      <c r="M980" s="137"/>
      <c r="N980" s="92"/>
      <c r="O980" s="92"/>
      <c r="P980" s="92"/>
      <c r="Q980" s="92"/>
      <c r="R980" s="92"/>
      <c r="S980" s="92"/>
      <c r="T980" s="92"/>
      <c r="U980" s="92"/>
      <c r="V980" s="92"/>
      <c r="W980" s="92"/>
      <c r="X980" s="92"/>
      <c r="Y980" s="92"/>
      <c r="Z980" s="92"/>
    </row>
    <row r="981" spans="1:26" ht="15.75" customHeight="1" x14ac:dyDescent="0.2">
      <c r="A981" s="92"/>
      <c r="B981" s="92"/>
      <c r="C981" s="92"/>
      <c r="D981" s="92"/>
      <c r="E981" s="92"/>
      <c r="F981" s="92"/>
      <c r="G981" s="92"/>
      <c r="H981" s="136"/>
      <c r="I981" s="92"/>
      <c r="J981" s="92"/>
      <c r="K981" s="92"/>
      <c r="L981" s="92"/>
      <c r="M981" s="137"/>
      <c r="N981" s="92"/>
      <c r="O981" s="92"/>
      <c r="P981" s="92"/>
      <c r="Q981" s="92"/>
      <c r="R981" s="92"/>
      <c r="S981" s="92"/>
      <c r="T981" s="92"/>
      <c r="U981" s="92"/>
      <c r="V981" s="92"/>
      <c r="W981" s="92"/>
      <c r="X981" s="92"/>
      <c r="Y981" s="92"/>
      <c r="Z981" s="92"/>
    </row>
    <row r="982" spans="1:26" ht="15.75" customHeight="1" x14ac:dyDescent="0.2">
      <c r="A982" s="92"/>
      <c r="B982" s="92"/>
      <c r="C982" s="92"/>
      <c r="D982" s="92"/>
      <c r="E982" s="92"/>
      <c r="F982" s="92"/>
      <c r="G982" s="92"/>
      <c r="H982" s="136"/>
      <c r="I982" s="92"/>
      <c r="J982" s="92"/>
      <c r="K982" s="92"/>
      <c r="L982" s="92"/>
      <c r="M982" s="137"/>
      <c r="N982" s="92"/>
      <c r="O982" s="92"/>
      <c r="P982" s="92"/>
      <c r="Q982" s="92"/>
      <c r="R982" s="92"/>
      <c r="S982" s="92"/>
      <c r="T982" s="92"/>
      <c r="U982" s="92"/>
      <c r="V982" s="92"/>
      <c r="W982" s="92"/>
      <c r="X982" s="92"/>
      <c r="Y982" s="92"/>
      <c r="Z982" s="92"/>
    </row>
    <row r="983" spans="1:26" ht="15.75" customHeight="1" x14ac:dyDescent="0.2">
      <c r="A983" s="92"/>
      <c r="B983" s="92"/>
      <c r="C983" s="92"/>
      <c r="D983" s="92"/>
      <c r="E983" s="92"/>
      <c r="F983" s="92"/>
      <c r="G983" s="92"/>
      <c r="H983" s="136"/>
      <c r="I983" s="92"/>
      <c r="J983" s="92"/>
      <c r="K983" s="92"/>
      <c r="L983" s="92"/>
      <c r="M983" s="137"/>
      <c r="N983" s="92"/>
      <c r="O983" s="92"/>
      <c r="P983" s="92"/>
      <c r="Q983" s="92"/>
      <c r="R983" s="92"/>
      <c r="S983" s="92"/>
      <c r="T983" s="92"/>
      <c r="U983" s="92"/>
      <c r="V983" s="92"/>
      <c r="W983" s="92"/>
      <c r="X983" s="92"/>
      <c r="Y983" s="92"/>
      <c r="Z983" s="92"/>
    </row>
    <row r="984" spans="1:26" ht="15.75" customHeight="1" x14ac:dyDescent="0.2">
      <c r="A984" s="92"/>
      <c r="B984" s="92"/>
      <c r="C984" s="92"/>
      <c r="D984" s="92"/>
      <c r="E984" s="92"/>
      <c r="F984" s="92"/>
      <c r="G984" s="92"/>
      <c r="H984" s="136"/>
      <c r="I984" s="92"/>
      <c r="J984" s="92"/>
      <c r="K984" s="92"/>
      <c r="L984" s="92"/>
      <c r="M984" s="137"/>
      <c r="N984" s="92"/>
      <c r="O984" s="92"/>
      <c r="P984" s="92"/>
      <c r="Q984" s="92"/>
      <c r="R984" s="92"/>
      <c r="S984" s="92"/>
      <c r="T984" s="92"/>
      <c r="U984" s="92"/>
      <c r="V984" s="92"/>
      <c r="W984" s="92"/>
      <c r="X984" s="92"/>
      <c r="Y984" s="92"/>
      <c r="Z984" s="92"/>
    </row>
    <row r="985" spans="1:26" ht="15.75" customHeight="1" x14ac:dyDescent="0.2">
      <c r="A985" s="92"/>
      <c r="B985" s="92"/>
      <c r="C985" s="92"/>
      <c r="D985" s="92"/>
      <c r="E985" s="92"/>
      <c r="F985" s="92"/>
      <c r="G985" s="92"/>
      <c r="H985" s="136"/>
      <c r="I985" s="92"/>
      <c r="J985" s="92"/>
      <c r="K985" s="92"/>
      <c r="L985" s="92"/>
      <c r="M985" s="137"/>
      <c r="N985" s="92"/>
      <c r="O985" s="92"/>
      <c r="P985" s="92"/>
      <c r="Q985" s="92"/>
      <c r="R985" s="92"/>
      <c r="S985" s="92"/>
      <c r="T985" s="92"/>
      <c r="U985" s="92"/>
      <c r="V985" s="92"/>
      <c r="W985" s="92"/>
      <c r="X985" s="92"/>
      <c r="Y985" s="92"/>
      <c r="Z985" s="92"/>
    </row>
    <row r="986" spans="1:26" ht="15.75" customHeight="1" x14ac:dyDescent="0.2">
      <c r="A986" s="92"/>
      <c r="B986" s="92"/>
      <c r="C986" s="92"/>
      <c r="D986" s="92"/>
      <c r="E986" s="92"/>
      <c r="F986" s="92"/>
      <c r="G986" s="92"/>
      <c r="H986" s="136"/>
      <c r="I986" s="92"/>
      <c r="J986" s="92"/>
      <c r="K986" s="92"/>
      <c r="L986" s="92"/>
      <c r="M986" s="137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</row>
    <row r="987" spans="1:26" ht="15.75" customHeight="1" x14ac:dyDescent="0.2">
      <c r="A987" s="92"/>
      <c r="B987" s="92"/>
      <c r="C987" s="92"/>
      <c r="D987" s="92"/>
      <c r="E987" s="92"/>
      <c r="F987" s="92"/>
      <c r="G987" s="92"/>
      <c r="H987" s="136"/>
      <c r="I987" s="92"/>
      <c r="J987" s="92"/>
      <c r="K987" s="92"/>
      <c r="L987" s="92"/>
      <c r="M987" s="137"/>
      <c r="N987" s="92"/>
      <c r="O987" s="92"/>
      <c r="P987" s="92"/>
      <c r="Q987" s="92"/>
      <c r="R987" s="92"/>
      <c r="S987" s="92"/>
      <c r="T987" s="92"/>
      <c r="U987" s="92"/>
      <c r="V987" s="92"/>
      <c r="W987" s="92"/>
      <c r="X987" s="92"/>
      <c r="Y987" s="92"/>
      <c r="Z987" s="92"/>
    </row>
    <row r="988" spans="1:26" ht="15.75" customHeight="1" x14ac:dyDescent="0.2">
      <c r="A988" s="92"/>
      <c r="B988" s="92"/>
      <c r="C988" s="92"/>
      <c r="D988" s="92"/>
      <c r="E988" s="92"/>
      <c r="F988" s="92"/>
      <c r="G988" s="92"/>
      <c r="H988" s="136"/>
      <c r="I988" s="92"/>
      <c r="J988" s="92"/>
      <c r="K988" s="92"/>
      <c r="L988" s="92"/>
      <c r="M988" s="137"/>
      <c r="N988" s="92"/>
      <c r="O988" s="92"/>
      <c r="P988" s="92"/>
      <c r="Q988" s="92"/>
      <c r="R988" s="92"/>
      <c r="S988" s="92"/>
      <c r="T988" s="92"/>
      <c r="U988" s="92"/>
      <c r="V988" s="92"/>
      <c r="W988" s="92"/>
      <c r="X988" s="92"/>
      <c r="Y988" s="92"/>
      <c r="Z988" s="92"/>
    </row>
    <row r="989" spans="1:26" ht="15.75" customHeight="1" x14ac:dyDescent="0.2">
      <c r="A989" s="92"/>
      <c r="B989" s="92"/>
      <c r="C989" s="92"/>
      <c r="D989" s="92"/>
      <c r="E989" s="92"/>
      <c r="F989" s="92"/>
      <c r="G989" s="92"/>
      <c r="H989" s="136"/>
      <c r="I989" s="92"/>
      <c r="J989" s="92"/>
      <c r="K989" s="92"/>
      <c r="L989" s="92"/>
      <c r="M989" s="137"/>
      <c r="N989" s="92"/>
      <c r="O989" s="92"/>
      <c r="P989" s="92"/>
      <c r="Q989" s="92"/>
      <c r="R989" s="92"/>
      <c r="S989" s="92"/>
      <c r="T989" s="92"/>
      <c r="U989" s="92"/>
      <c r="V989" s="92"/>
      <c r="W989" s="92"/>
      <c r="X989" s="92"/>
      <c r="Y989" s="92"/>
      <c r="Z989" s="92"/>
    </row>
    <row r="990" spans="1:26" ht="15.75" customHeight="1" x14ac:dyDescent="0.2">
      <c r="A990" s="92"/>
      <c r="B990" s="92"/>
      <c r="C990" s="92"/>
      <c r="D990" s="92"/>
      <c r="E990" s="92"/>
      <c r="F990" s="92"/>
      <c r="G990" s="92"/>
      <c r="H990" s="136"/>
      <c r="I990" s="92"/>
      <c r="J990" s="92"/>
      <c r="K990" s="92"/>
      <c r="L990" s="92"/>
      <c r="M990" s="137"/>
      <c r="N990" s="92"/>
      <c r="O990" s="92"/>
      <c r="P990" s="92"/>
      <c r="Q990" s="92"/>
      <c r="R990" s="92"/>
      <c r="S990" s="92"/>
      <c r="T990" s="92"/>
      <c r="U990" s="92"/>
      <c r="V990" s="92"/>
      <c r="W990" s="92"/>
      <c r="X990" s="92"/>
      <c r="Y990" s="92"/>
      <c r="Z990" s="92"/>
    </row>
    <row r="991" spans="1:26" ht="15.75" customHeight="1" x14ac:dyDescent="0.2">
      <c r="A991" s="92"/>
      <c r="B991" s="92"/>
      <c r="C991" s="92"/>
      <c r="D991" s="92"/>
      <c r="E991" s="92"/>
      <c r="F991" s="92"/>
      <c r="G991" s="92"/>
      <c r="H991" s="136"/>
      <c r="I991" s="92"/>
      <c r="J991" s="92"/>
      <c r="K991" s="92"/>
      <c r="L991" s="92"/>
      <c r="M991" s="137"/>
      <c r="N991" s="92"/>
      <c r="O991" s="92"/>
      <c r="P991" s="92"/>
      <c r="Q991" s="92"/>
      <c r="R991" s="92"/>
      <c r="S991" s="92"/>
      <c r="T991" s="92"/>
      <c r="U991" s="92"/>
      <c r="V991" s="92"/>
      <c r="W991" s="92"/>
      <c r="X991" s="92"/>
      <c r="Y991" s="92"/>
      <c r="Z991" s="92"/>
    </row>
    <row r="992" spans="1:26" ht="15.75" customHeight="1" x14ac:dyDescent="0.2">
      <c r="A992" s="92"/>
      <c r="B992" s="92"/>
      <c r="C992" s="92"/>
      <c r="D992" s="92"/>
      <c r="E992" s="92"/>
      <c r="F992" s="92"/>
      <c r="G992" s="92"/>
      <c r="H992" s="136"/>
      <c r="I992" s="92"/>
      <c r="J992" s="92"/>
      <c r="K992" s="92"/>
      <c r="L992" s="92"/>
      <c r="M992" s="137"/>
      <c r="N992" s="92"/>
      <c r="O992" s="92"/>
      <c r="P992" s="92"/>
      <c r="Q992" s="92"/>
      <c r="R992" s="92"/>
      <c r="S992" s="92"/>
      <c r="T992" s="92"/>
      <c r="U992" s="92"/>
      <c r="V992" s="92"/>
      <c r="W992" s="92"/>
      <c r="X992" s="92"/>
      <c r="Y992" s="92"/>
      <c r="Z992" s="92"/>
    </row>
    <row r="993" spans="1:26" ht="15.75" customHeight="1" x14ac:dyDescent="0.2">
      <c r="A993" s="92"/>
      <c r="B993" s="92"/>
      <c r="C993" s="92"/>
      <c r="D993" s="92"/>
      <c r="E993" s="92"/>
      <c r="F993" s="92"/>
      <c r="G993" s="92"/>
      <c r="H993" s="136"/>
      <c r="I993" s="92"/>
      <c r="J993" s="92"/>
      <c r="K993" s="92"/>
      <c r="L993" s="92"/>
      <c r="M993" s="137"/>
      <c r="N993" s="92"/>
      <c r="O993" s="92"/>
      <c r="P993" s="92"/>
      <c r="Q993" s="92"/>
      <c r="R993" s="92"/>
      <c r="S993" s="92"/>
      <c r="T993" s="92"/>
      <c r="U993" s="92"/>
      <c r="V993" s="92"/>
      <c r="W993" s="92"/>
      <c r="X993" s="92"/>
      <c r="Y993" s="92"/>
      <c r="Z993" s="92"/>
    </row>
    <row r="994" spans="1:26" ht="15.75" customHeight="1" x14ac:dyDescent="0.2">
      <c r="A994" s="92"/>
      <c r="B994" s="92"/>
      <c r="C994" s="92"/>
      <c r="D994" s="92"/>
      <c r="E994" s="92"/>
      <c r="F994" s="92"/>
      <c r="G994" s="92"/>
      <c r="H994" s="136"/>
      <c r="I994" s="92"/>
      <c r="J994" s="92"/>
      <c r="K994" s="92"/>
      <c r="L994" s="92"/>
      <c r="M994" s="137"/>
      <c r="N994" s="92"/>
      <c r="O994" s="92"/>
      <c r="P994" s="92"/>
      <c r="Q994" s="92"/>
      <c r="R994" s="92"/>
      <c r="S994" s="92"/>
      <c r="T994" s="92"/>
      <c r="U994" s="92"/>
      <c r="V994" s="92"/>
      <c r="W994" s="92"/>
      <c r="X994" s="92"/>
      <c r="Y994" s="92"/>
      <c r="Z994" s="92"/>
    </row>
    <row r="995" spans="1:26" ht="15.75" customHeight="1" x14ac:dyDescent="0.2">
      <c r="A995" s="92"/>
      <c r="B995" s="92"/>
      <c r="C995" s="92"/>
      <c r="D995" s="92"/>
      <c r="E995" s="92"/>
      <c r="F995" s="92"/>
      <c r="G995" s="92"/>
      <c r="H995" s="136"/>
      <c r="I995" s="92"/>
      <c r="J995" s="92"/>
      <c r="K995" s="92"/>
      <c r="L995" s="92"/>
      <c r="M995" s="137"/>
      <c r="N995" s="92"/>
      <c r="O995" s="92"/>
      <c r="P995" s="92"/>
      <c r="Q995" s="92"/>
      <c r="R995" s="92"/>
      <c r="S995" s="92"/>
      <c r="T995" s="92"/>
      <c r="U995" s="92"/>
      <c r="V995" s="92"/>
      <c r="W995" s="92"/>
      <c r="X995" s="92"/>
      <c r="Y995" s="92"/>
      <c r="Z995" s="92"/>
    </row>
    <row r="996" spans="1:26" ht="15.75" customHeight="1" x14ac:dyDescent="0.2">
      <c r="A996" s="92"/>
      <c r="B996" s="92"/>
      <c r="C996" s="92"/>
      <c r="D996" s="92"/>
      <c r="E996" s="92"/>
      <c r="F996" s="92"/>
      <c r="G996" s="92"/>
      <c r="H996" s="136"/>
      <c r="I996" s="92"/>
      <c r="J996" s="92"/>
      <c r="K996" s="92"/>
      <c r="L996" s="92"/>
      <c r="M996" s="137"/>
      <c r="N996" s="92"/>
      <c r="O996" s="92"/>
      <c r="P996" s="92"/>
      <c r="Q996" s="92"/>
      <c r="R996" s="92"/>
      <c r="S996" s="92"/>
      <c r="T996" s="92"/>
      <c r="U996" s="92"/>
      <c r="V996" s="92"/>
      <c r="W996" s="92"/>
      <c r="X996" s="92"/>
      <c r="Y996" s="92"/>
      <c r="Z996" s="92"/>
    </row>
    <row r="997" spans="1:26" ht="15.75" customHeight="1" x14ac:dyDescent="0.2">
      <c r="A997" s="92"/>
      <c r="B997" s="92"/>
      <c r="C997" s="92"/>
      <c r="D997" s="92"/>
      <c r="E997" s="92"/>
      <c r="F997" s="92"/>
      <c r="G997" s="92"/>
      <c r="H997" s="136"/>
      <c r="I997" s="92"/>
      <c r="J997" s="92"/>
      <c r="K997" s="92"/>
      <c r="L997" s="92"/>
      <c r="M997" s="137"/>
      <c r="N997" s="92"/>
      <c r="O997" s="92"/>
      <c r="P997" s="92"/>
      <c r="Q997" s="92"/>
      <c r="R997" s="92"/>
      <c r="S997" s="92"/>
      <c r="T997" s="92"/>
      <c r="U997" s="92"/>
      <c r="V997" s="92"/>
      <c r="W997" s="92"/>
      <c r="X997" s="92"/>
      <c r="Y997" s="92"/>
      <c r="Z997" s="92"/>
    </row>
    <row r="998" spans="1:26" ht="15.75" customHeight="1" x14ac:dyDescent="0.2">
      <c r="A998" s="92"/>
      <c r="B998" s="92"/>
      <c r="C998" s="92"/>
      <c r="D998" s="92"/>
      <c r="E998" s="92"/>
      <c r="F998" s="92"/>
      <c r="G998" s="92"/>
      <c r="H998" s="136"/>
      <c r="I998" s="92"/>
      <c r="J998" s="92"/>
      <c r="K998" s="92"/>
      <c r="L998" s="92"/>
      <c r="M998" s="137"/>
      <c r="N998" s="92"/>
      <c r="O998" s="92"/>
      <c r="P998" s="92"/>
      <c r="Q998" s="92"/>
      <c r="R998" s="92"/>
      <c r="S998" s="92"/>
      <c r="T998" s="92"/>
      <c r="U998" s="92"/>
      <c r="V998" s="92"/>
      <c r="W998" s="92"/>
      <c r="X998" s="92"/>
      <c r="Y998" s="92"/>
      <c r="Z998" s="92"/>
    </row>
    <row r="999" spans="1:26" ht="15.75" customHeight="1" x14ac:dyDescent="0.2">
      <c r="A999" s="92"/>
      <c r="B999" s="92"/>
      <c r="C999" s="92"/>
      <c r="D999" s="92"/>
      <c r="E999" s="92"/>
      <c r="F999" s="92"/>
      <c r="G999" s="92"/>
      <c r="H999" s="136"/>
      <c r="I999" s="92"/>
      <c r="J999" s="92"/>
      <c r="K999" s="92"/>
      <c r="L999" s="92"/>
      <c r="M999" s="137"/>
      <c r="N999" s="92"/>
      <c r="O999" s="92"/>
      <c r="P999" s="92"/>
      <c r="Q999" s="92"/>
      <c r="R999" s="92"/>
      <c r="S999" s="92"/>
      <c r="T999" s="92"/>
      <c r="U999" s="92"/>
      <c r="V999" s="92"/>
      <c r="W999" s="92"/>
      <c r="X999" s="92"/>
      <c r="Y999" s="92"/>
      <c r="Z999" s="92"/>
    </row>
    <row r="1000" spans="1:26" ht="15.75" customHeight="1" x14ac:dyDescent="0.2">
      <c r="A1000" s="92"/>
      <c r="B1000" s="92"/>
      <c r="C1000" s="92"/>
      <c r="D1000" s="92"/>
      <c r="E1000" s="92"/>
      <c r="F1000" s="92"/>
      <c r="G1000" s="92"/>
      <c r="H1000" s="136"/>
      <c r="I1000" s="92"/>
      <c r="J1000" s="92"/>
      <c r="K1000" s="92"/>
      <c r="L1000" s="92"/>
      <c r="M1000" s="137"/>
      <c r="N1000" s="92"/>
      <c r="O1000" s="92"/>
      <c r="P1000" s="92"/>
      <c r="Q1000" s="92"/>
      <c r="R1000" s="92"/>
      <c r="S1000" s="92"/>
      <c r="T1000" s="92"/>
      <c r="U1000" s="92"/>
      <c r="V1000" s="92"/>
      <c r="W1000" s="92"/>
      <c r="X1000" s="92"/>
      <c r="Y1000" s="92"/>
      <c r="Z1000" s="92"/>
    </row>
    <row r="1001" spans="1:26" ht="15.75" customHeight="1" x14ac:dyDescent="0.2">
      <c r="A1001" s="92"/>
      <c r="B1001" s="92"/>
      <c r="C1001" s="92"/>
      <c r="D1001" s="92"/>
      <c r="E1001" s="92"/>
      <c r="F1001" s="92"/>
      <c r="G1001" s="92"/>
      <c r="H1001" s="136"/>
      <c r="I1001" s="92"/>
      <c r="J1001" s="92"/>
      <c r="K1001" s="92"/>
      <c r="L1001" s="92"/>
      <c r="M1001" s="137"/>
      <c r="N1001" s="92"/>
      <c r="O1001" s="92"/>
      <c r="P1001" s="92"/>
      <c r="Q1001" s="92"/>
      <c r="R1001" s="92"/>
      <c r="S1001" s="92"/>
      <c r="T1001" s="92"/>
      <c r="U1001" s="92"/>
      <c r="V1001" s="92"/>
      <c r="W1001" s="92"/>
      <c r="X1001" s="92"/>
      <c r="Y1001" s="92"/>
      <c r="Z1001" s="92"/>
    </row>
  </sheetData>
  <autoFilter ref="B6:N124" xr:uid="{00000000-0009-0000-0000-000003000000}">
    <filterColumn colId="11">
      <filters>
        <dateGroupItem year="2023" month="10" dateTimeGrouping="month"/>
      </filters>
    </filterColumn>
  </autoFilter>
  <mergeCells count="4">
    <mergeCell ref="B2:L2"/>
    <mergeCell ref="B3:L3"/>
    <mergeCell ref="B4:L4"/>
    <mergeCell ref="B5:L5"/>
  </mergeCells>
  <dataValidations count="11">
    <dataValidation type="list" allowBlank="1" showErrorMessage="1" sqref="B58:B59" xr:uid="{00000000-0002-0000-0300-000000000000}">
      <formula1>INDIRECT(B$57)</formula1>
    </dataValidation>
    <dataValidation type="list" allowBlank="1" showErrorMessage="1" sqref="B63:B65" xr:uid="{00000000-0002-0000-0300-000001000000}">
      <formula1>INDIRECT(B$62)</formula1>
    </dataValidation>
    <dataValidation type="list" allowBlank="1" showErrorMessage="1" sqref="B31:B32" xr:uid="{00000000-0002-0000-0300-000002000000}">
      <formula1>INDIRECT(B$30)</formula1>
    </dataValidation>
    <dataValidation type="list" allowBlank="1" showErrorMessage="1" sqref="B36:B39" xr:uid="{00000000-0002-0000-0300-000003000000}">
      <formula1>INDIRECT(B$35)</formula1>
    </dataValidation>
    <dataValidation type="list" allowBlank="1" showErrorMessage="1" sqref="B13:B18" xr:uid="{00000000-0002-0000-0300-000004000000}">
      <formula1>INDIRECT(B$12)</formula1>
    </dataValidation>
    <dataValidation type="list" allowBlank="1" showErrorMessage="1" sqref="B43:B48" xr:uid="{00000000-0002-0000-0300-000005000000}">
      <formula1>INDIRECT(B$42)</formula1>
    </dataValidation>
    <dataValidation type="list" allowBlank="1" showErrorMessage="1" sqref="B52:B54" xr:uid="{00000000-0002-0000-0300-000006000000}">
      <formula1>INDIRECT(B$51)</formula1>
    </dataValidation>
    <dataValidation type="list" allowBlank="1" showErrorMessage="1" sqref="B69:B86 B105" xr:uid="{00000000-0002-0000-0300-000007000000}">
      <formula1>INDIRECT(B$68)</formula1>
    </dataValidation>
    <dataValidation type="list" allowBlank="1" showErrorMessage="1" sqref="B101:B104 B106:B107 B89:B99" xr:uid="{00000000-0002-0000-0300-000008000000}">
      <formula1>INDIRECT(B$88)</formula1>
    </dataValidation>
    <dataValidation type="list" allowBlank="1" showErrorMessage="1" sqref="B12 B21 B30 B35 B42 B51 B57 B62 B68 B88" xr:uid="{00000000-0002-0000-0300-000009000000}">
      <formula1>CATEGORIA</formula1>
    </dataValidation>
    <dataValidation type="list" allowBlank="1" showErrorMessage="1" sqref="B22:B27" xr:uid="{00000000-0002-0000-0300-00000A000000}">
      <formula1>INDIRECT(B$21)</formula1>
    </dataValidation>
  </dataValidations>
  <pageMargins left="0.7" right="0.7" top="0.75" bottom="0.75" header="0" footer="0"/>
  <pageSetup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Z1584"/>
  <sheetViews>
    <sheetView zoomScale="90" zoomScaleNormal="90" workbookViewId="0">
      <pane ySplit="6" topLeftCell="A1336" activePane="bottomLeft" state="frozen"/>
      <selection pane="bottomLeft" activeCell="B1342" sqref="B1342"/>
    </sheetView>
  </sheetViews>
  <sheetFormatPr baseColWidth="10" defaultColWidth="10.109375" defaultRowHeight="15" customHeight="1" x14ac:dyDescent="0.2"/>
  <cols>
    <col min="1" max="1" width="3.109375" customWidth="1"/>
    <col min="2" max="2" width="4.6640625" customWidth="1"/>
    <col min="3" max="3" width="12.6640625" customWidth="1"/>
    <col min="4" max="6" width="11.5546875" customWidth="1"/>
    <col min="7" max="7" width="14.33203125" customWidth="1"/>
    <col min="8" max="8" width="17.44140625" customWidth="1"/>
    <col min="9" max="9" width="12.6640625" customWidth="1"/>
    <col min="10" max="10" width="13.5546875" customWidth="1"/>
    <col min="11" max="11" width="12.21875" customWidth="1"/>
    <col min="12" max="12" width="26.88671875" customWidth="1"/>
    <col min="13" max="13" width="11.5546875" customWidth="1"/>
    <col min="14" max="26" width="10.44140625" customWidth="1"/>
  </cols>
  <sheetData>
    <row r="1" spans="1:26" x14ac:dyDescent="0.2">
      <c r="A1" s="92"/>
      <c r="B1" s="194"/>
      <c r="C1" s="195"/>
      <c r="D1" s="194"/>
      <c r="E1" s="92"/>
      <c r="F1" s="92"/>
      <c r="G1" s="92"/>
      <c r="H1" s="92"/>
      <c r="I1" s="92"/>
      <c r="J1" s="147"/>
      <c r="K1" s="147"/>
      <c r="L1" s="147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 spans="1:26" ht="20.25" x14ac:dyDescent="0.3">
      <c r="A2" s="92"/>
      <c r="B2" s="196"/>
      <c r="C2" s="196"/>
      <c r="D2" s="197"/>
      <c r="E2" s="196" t="s">
        <v>530</v>
      </c>
      <c r="F2" s="196"/>
      <c r="G2" s="196"/>
      <c r="H2" s="196"/>
      <c r="I2" s="198"/>
      <c r="J2" s="196"/>
      <c r="K2" s="196"/>
      <c r="L2" s="196"/>
      <c r="M2" s="199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 spans="1:26" ht="18" x14ac:dyDescent="0.25">
      <c r="A3" s="92"/>
      <c r="B3" s="89"/>
      <c r="C3" s="200"/>
      <c r="D3" s="200"/>
      <c r="E3" s="89" t="s">
        <v>614</v>
      </c>
      <c r="F3" s="89"/>
      <c r="G3" s="89"/>
      <c r="H3" s="89"/>
      <c r="I3" s="89"/>
      <c r="J3" s="89"/>
      <c r="K3" s="89"/>
      <c r="L3" s="89"/>
      <c r="M3" s="201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</row>
    <row r="4" spans="1:26" ht="18" x14ac:dyDescent="0.25">
      <c r="A4" s="92"/>
      <c r="B4" s="202"/>
      <c r="C4" s="202"/>
      <c r="D4" s="203"/>
      <c r="E4" s="204" t="s">
        <v>677</v>
      </c>
      <c r="F4" s="202"/>
      <c r="G4" s="202"/>
      <c r="H4" s="202"/>
      <c r="I4" s="202"/>
      <c r="J4" s="202"/>
      <c r="K4" s="202"/>
      <c r="L4" s="202"/>
      <c r="M4" s="205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spans="1:26" ht="15.75" x14ac:dyDescent="0.25">
      <c r="A5" s="92"/>
      <c r="B5" s="206"/>
      <c r="C5" s="206"/>
      <c r="D5" s="207"/>
      <c r="E5" s="599">
        <f>MAX(DIARIO_2023!$C$7:$C$1342)</f>
        <v>45229</v>
      </c>
      <c r="F5" s="590"/>
      <c r="G5" s="591"/>
      <c r="H5" s="208" t="s">
        <v>678</v>
      </c>
      <c r="I5" s="147">
        <f>SUBTOTAL(9,DIARIO_2023!$I$7:$I$4427)</f>
        <v>0</v>
      </c>
      <c r="J5" s="147">
        <f>SUBTOTAL(9,DIARIO_2023!$J$7:$J$4427)</f>
        <v>1123964.8600000001</v>
      </c>
      <c r="K5" s="147">
        <f>SUBTOTAL(9,DIARIO_2023!$K$7:$K$4427)</f>
        <v>-372889.44000000012</v>
      </c>
      <c r="L5" s="209">
        <f>J5+K5+I5</f>
        <v>751075.41999999993</v>
      </c>
      <c r="M5" s="210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x14ac:dyDescent="0.2">
      <c r="A6" s="92"/>
      <c r="B6" s="211" t="s">
        <v>679</v>
      </c>
      <c r="C6" s="212" t="s">
        <v>680</v>
      </c>
      <c r="D6" s="213" t="s">
        <v>681</v>
      </c>
      <c r="E6" s="213" t="s">
        <v>682</v>
      </c>
      <c r="F6" s="213" t="s">
        <v>683</v>
      </c>
      <c r="G6" s="214" t="s">
        <v>684</v>
      </c>
      <c r="H6" s="214" t="s">
        <v>685</v>
      </c>
      <c r="I6" s="215" t="s">
        <v>686</v>
      </c>
      <c r="J6" s="215" t="s">
        <v>687</v>
      </c>
      <c r="K6" s="215" t="s">
        <v>688</v>
      </c>
      <c r="L6" s="214" t="s">
        <v>627</v>
      </c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x14ac:dyDescent="0.2">
      <c r="A7" s="92"/>
      <c r="B7" s="499">
        <f t="shared" ref="B7:B70" si="0">B6+1</f>
        <v>1</v>
      </c>
      <c r="C7" s="217">
        <v>44926</v>
      </c>
      <c r="D7" s="218">
        <f t="shared" ref="D7:D70" si="1">(WEEKNUM(C7,2)+(YEAR(C7)-2020)*100)-1</f>
        <v>252</v>
      </c>
      <c r="E7" s="219" t="s">
        <v>10</v>
      </c>
      <c r="F7" s="219" t="s">
        <v>534</v>
      </c>
      <c r="G7" s="219" t="s">
        <v>10</v>
      </c>
      <c r="H7" s="219" t="s">
        <v>689</v>
      </c>
      <c r="I7" s="220"/>
      <c r="J7" s="220">
        <v>102116.26</v>
      </c>
      <c r="K7" s="220"/>
      <c r="L7" s="220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">
      <c r="A8" s="92"/>
      <c r="B8" s="499">
        <f t="shared" si="0"/>
        <v>2</v>
      </c>
      <c r="C8" s="217">
        <v>44926</v>
      </c>
      <c r="D8" s="218">
        <f t="shared" si="1"/>
        <v>252</v>
      </c>
      <c r="E8" s="219" t="s">
        <v>554</v>
      </c>
      <c r="F8" s="219" t="s">
        <v>534</v>
      </c>
      <c r="G8" s="219" t="s">
        <v>554</v>
      </c>
      <c r="H8" s="219" t="s">
        <v>689</v>
      </c>
      <c r="I8" s="220"/>
      <c r="J8" s="220">
        <v>22595.49</v>
      </c>
      <c r="K8" s="220"/>
      <c r="L8" s="220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x14ac:dyDescent="0.2">
      <c r="A9" s="92"/>
      <c r="B9" s="499">
        <f t="shared" si="0"/>
        <v>3</v>
      </c>
      <c r="C9" s="217">
        <v>44926</v>
      </c>
      <c r="D9" s="218">
        <f t="shared" si="1"/>
        <v>252</v>
      </c>
      <c r="E9" s="219" t="s">
        <v>574</v>
      </c>
      <c r="F9" s="219" t="s">
        <v>534</v>
      </c>
      <c r="G9" s="219" t="s">
        <v>574</v>
      </c>
      <c r="H9" s="219" t="s">
        <v>689</v>
      </c>
      <c r="I9" s="220"/>
      <c r="J9" s="220">
        <v>20000</v>
      </c>
      <c r="K9" s="220"/>
      <c r="L9" s="220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">
      <c r="A10" s="92"/>
      <c r="B10" s="499">
        <f t="shared" si="0"/>
        <v>4</v>
      </c>
      <c r="C10" s="217">
        <v>44926</v>
      </c>
      <c r="D10" s="218">
        <f t="shared" si="1"/>
        <v>252</v>
      </c>
      <c r="E10" s="219" t="s">
        <v>565</v>
      </c>
      <c r="F10" s="219" t="s">
        <v>534</v>
      </c>
      <c r="G10" s="219" t="s">
        <v>565</v>
      </c>
      <c r="H10" s="219" t="s">
        <v>689</v>
      </c>
      <c r="I10" s="220"/>
      <c r="J10" s="220">
        <v>2500</v>
      </c>
      <c r="K10" s="220"/>
      <c r="L10" s="219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x14ac:dyDescent="0.2">
      <c r="A11" s="92"/>
      <c r="B11" s="499">
        <f t="shared" si="0"/>
        <v>5</v>
      </c>
      <c r="C11" s="217">
        <v>44926</v>
      </c>
      <c r="D11" s="218">
        <f t="shared" si="1"/>
        <v>252</v>
      </c>
      <c r="E11" s="219" t="s">
        <v>582</v>
      </c>
      <c r="F11" s="219" t="s">
        <v>534</v>
      </c>
      <c r="G11" s="219" t="s">
        <v>582</v>
      </c>
      <c r="H11" s="219" t="s">
        <v>689</v>
      </c>
      <c r="I11" s="220"/>
      <c r="J11" s="220">
        <v>44207.19</v>
      </c>
      <c r="K11" s="220"/>
      <c r="L11" s="220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">
      <c r="A12" s="92"/>
      <c r="B12" s="499">
        <f t="shared" si="0"/>
        <v>6</v>
      </c>
      <c r="C12" s="217">
        <v>44926</v>
      </c>
      <c r="D12" s="218">
        <f t="shared" si="1"/>
        <v>252</v>
      </c>
      <c r="E12" s="219" t="s">
        <v>588</v>
      </c>
      <c r="F12" s="219" t="s">
        <v>534</v>
      </c>
      <c r="G12" s="219" t="s">
        <v>588</v>
      </c>
      <c r="H12" s="219" t="s">
        <v>689</v>
      </c>
      <c r="I12" s="220"/>
      <c r="J12" s="220">
        <f>20105.55+65.44+19.01</f>
        <v>20189.999999999996</v>
      </c>
      <c r="K12" s="220"/>
      <c r="L12" s="220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x14ac:dyDescent="0.2">
      <c r="A13" s="92"/>
      <c r="B13" s="499">
        <f t="shared" si="0"/>
        <v>7</v>
      </c>
      <c r="C13" s="217">
        <v>44926</v>
      </c>
      <c r="D13" s="218">
        <f t="shared" si="1"/>
        <v>252</v>
      </c>
      <c r="E13" s="219" t="s">
        <v>593</v>
      </c>
      <c r="F13" s="219" t="s">
        <v>534</v>
      </c>
      <c r="G13" s="219" t="s">
        <v>593</v>
      </c>
      <c r="H13" s="219" t="s">
        <v>689</v>
      </c>
      <c r="I13" s="220"/>
      <c r="J13" s="220">
        <f>6971.87+12.26</f>
        <v>6984.13</v>
      </c>
      <c r="K13" s="220"/>
      <c r="L13" s="220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">
      <c r="A14" s="92"/>
      <c r="B14" s="499">
        <f t="shared" si="0"/>
        <v>8</v>
      </c>
      <c r="C14" s="217">
        <v>44926</v>
      </c>
      <c r="D14" s="218">
        <f t="shared" si="1"/>
        <v>252</v>
      </c>
      <c r="E14" s="219" t="s">
        <v>47</v>
      </c>
      <c r="F14" s="219" t="s">
        <v>534</v>
      </c>
      <c r="G14" s="219" t="s">
        <v>47</v>
      </c>
      <c r="H14" s="219" t="s">
        <v>689</v>
      </c>
      <c r="I14" s="220"/>
      <c r="J14" s="220">
        <v>5431.3699999998789</v>
      </c>
      <c r="K14" s="220"/>
      <c r="L14" s="220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x14ac:dyDescent="0.2">
      <c r="A15" s="92"/>
      <c r="B15" s="499">
        <f t="shared" si="0"/>
        <v>9</v>
      </c>
      <c r="C15" s="217">
        <v>44926</v>
      </c>
      <c r="D15" s="218">
        <f t="shared" si="1"/>
        <v>252</v>
      </c>
      <c r="E15" s="219" t="s">
        <v>598</v>
      </c>
      <c r="F15" s="219" t="s">
        <v>534</v>
      </c>
      <c r="G15" s="219" t="s">
        <v>598</v>
      </c>
      <c r="H15" s="219" t="s">
        <v>689</v>
      </c>
      <c r="I15" s="220"/>
      <c r="J15" s="220">
        <v>2484</v>
      </c>
      <c r="K15" s="220"/>
      <c r="L15" s="220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">
      <c r="A16" s="92"/>
      <c r="B16" s="499">
        <f t="shared" si="0"/>
        <v>10</v>
      </c>
      <c r="C16" s="217">
        <v>44926</v>
      </c>
      <c r="D16" s="218">
        <f t="shared" si="1"/>
        <v>252</v>
      </c>
      <c r="E16" s="219" t="s">
        <v>604</v>
      </c>
      <c r="F16" s="219" t="s">
        <v>534</v>
      </c>
      <c r="G16" s="219" t="s">
        <v>601</v>
      </c>
      <c r="H16" s="219" t="s">
        <v>689</v>
      </c>
      <c r="I16" s="220"/>
      <c r="J16" s="220">
        <v>789.06</v>
      </c>
      <c r="K16" s="220"/>
      <c r="L16" s="220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">
      <c r="A17" s="92"/>
      <c r="B17" s="499">
        <f t="shared" si="0"/>
        <v>11</v>
      </c>
      <c r="C17" s="217">
        <v>44926</v>
      </c>
      <c r="D17" s="218">
        <f t="shared" si="1"/>
        <v>252</v>
      </c>
      <c r="E17" s="219" t="s">
        <v>604</v>
      </c>
      <c r="F17" s="219" t="s">
        <v>534</v>
      </c>
      <c r="G17" s="219" t="s">
        <v>604</v>
      </c>
      <c r="H17" s="219" t="s">
        <v>689</v>
      </c>
      <c r="I17" s="220"/>
      <c r="J17" s="220">
        <v>4000</v>
      </c>
      <c r="K17" s="220"/>
      <c r="L17" s="219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">
      <c r="A18" s="92"/>
      <c r="B18" s="499">
        <f t="shared" si="0"/>
        <v>12</v>
      </c>
      <c r="C18" s="217">
        <v>44928</v>
      </c>
      <c r="D18" s="218">
        <f t="shared" si="1"/>
        <v>301</v>
      </c>
      <c r="E18" s="219" t="s">
        <v>598</v>
      </c>
      <c r="F18" s="219" t="s">
        <v>541</v>
      </c>
      <c r="G18" s="219" t="s">
        <v>550</v>
      </c>
      <c r="H18" s="219" t="s">
        <v>690</v>
      </c>
      <c r="I18" s="220"/>
      <c r="J18" s="220"/>
      <c r="K18" s="220">
        <v>-2070</v>
      </c>
      <c r="L18" s="220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x14ac:dyDescent="0.2">
      <c r="A19" s="92"/>
      <c r="B19" s="499">
        <f t="shared" si="0"/>
        <v>13</v>
      </c>
      <c r="C19" s="217">
        <v>44930</v>
      </c>
      <c r="D19" s="218">
        <f t="shared" si="1"/>
        <v>301</v>
      </c>
      <c r="E19" s="219" t="s">
        <v>565</v>
      </c>
      <c r="F19" s="219" t="s">
        <v>543</v>
      </c>
      <c r="G19" s="219" t="s">
        <v>606</v>
      </c>
      <c r="H19" s="219" t="s">
        <v>691</v>
      </c>
      <c r="I19" s="220"/>
      <c r="J19" s="220"/>
      <c r="K19" s="220">
        <v>-500</v>
      </c>
      <c r="L19" s="220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">
      <c r="A20" s="92"/>
      <c r="B20" s="499">
        <f t="shared" si="0"/>
        <v>14</v>
      </c>
      <c r="C20" s="217">
        <v>44931</v>
      </c>
      <c r="D20" s="218">
        <f t="shared" si="1"/>
        <v>301</v>
      </c>
      <c r="E20" s="219" t="s">
        <v>598</v>
      </c>
      <c r="F20" s="219" t="s">
        <v>541</v>
      </c>
      <c r="G20" s="219" t="s">
        <v>570</v>
      </c>
      <c r="H20" s="219" t="s">
        <v>692</v>
      </c>
      <c r="I20" s="220"/>
      <c r="J20" s="220"/>
      <c r="K20" s="220">
        <v>-55</v>
      </c>
      <c r="L20" s="220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5.75" customHeight="1" x14ac:dyDescent="0.2">
      <c r="A21" s="92"/>
      <c r="B21" s="499">
        <f t="shared" si="0"/>
        <v>15</v>
      </c>
      <c r="C21" s="217">
        <v>44932</v>
      </c>
      <c r="D21" s="218">
        <f t="shared" si="1"/>
        <v>301</v>
      </c>
      <c r="E21" s="219" t="s">
        <v>565</v>
      </c>
      <c r="F21" s="219" t="s">
        <v>533</v>
      </c>
      <c r="G21" s="219" t="s">
        <v>553</v>
      </c>
      <c r="H21" s="219" t="s">
        <v>693</v>
      </c>
      <c r="I21" s="220"/>
      <c r="J21" s="220"/>
      <c r="K21" s="220"/>
      <c r="L21" s="220" t="s">
        <v>694</v>
      </c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ht="15.75" customHeight="1" x14ac:dyDescent="0.2">
      <c r="A22" s="92"/>
      <c r="B22" s="499">
        <f t="shared" si="0"/>
        <v>16</v>
      </c>
      <c r="C22" s="217">
        <v>44932</v>
      </c>
      <c r="D22" s="218">
        <f t="shared" si="1"/>
        <v>301</v>
      </c>
      <c r="E22" s="219" t="s">
        <v>565</v>
      </c>
      <c r="F22" s="219" t="s">
        <v>543</v>
      </c>
      <c r="G22" s="219" t="s">
        <v>552</v>
      </c>
      <c r="H22" s="219" t="s">
        <v>695</v>
      </c>
      <c r="I22" s="220"/>
      <c r="J22" s="220"/>
      <c r="K22" s="220">
        <v>-365</v>
      </c>
      <c r="L22" s="220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5.75" customHeight="1" x14ac:dyDescent="0.2">
      <c r="A23" s="92"/>
      <c r="B23" s="499">
        <f t="shared" si="0"/>
        <v>17</v>
      </c>
      <c r="C23" s="217">
        <v>44932</v>
      </c>
      <c r="D23" s="218">
        <f t="shared" si="1"/>
        <v>301</v>
      </c>
      <c r="E23" s="219" t="s">
        <v>47</v>
      </c>
      <c r="F23" s="219" t="s">
        <v>538</v>
      </c>
      <c r="G23" s="219" t="s">
        <v>568</v>
      </c>
      <c r="H23" s="219" t="s">
        <v>696</v>
      </c>
      <c r="I23" s="220"/>
      <c r="J23" s="220">
        <v>4808.3999999999996</v>
      </c>
      <c r="K23" s="220"/>
      <c r="L23" s="220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ht="15.75" customHeight="1" x14ac:dyDescent="0.2">
      <c r="A24" s="92"/>
      <c r="B24" s="499">
        <f t="shared" si="0"/>
        <v>18</v>
      </c>
      <c r="C24" s="217">
        <v>44932</v>
      </c>
      <c r="D24" s="218">
        <f t="shared" si="1"/>
        <v>301</v>
      </c>
      <c r="E24" s="219" t="s">
        <v>47</v>
      </c>
      <c r="F24" s="219" t="s">
        <v>538</v>
      </c>
      <c r="G24" s="219" t="s">
        <v>577</v>
      </c>
      <c r="H24" s="219" t="s">
        <v>697</v>
      </c>
      <c r="I24" s="220"/>
      <c r="J24" s="220">
        <v>2383.25</v>
      </c>
      <c r="K24" s="220"/>
      <c r="L24" s="220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5.75" customHeight="1" x14ac:dyDescent="0.2">
      <c r="A25" s="92"/>
      <c r="B25" s="499">
        <f t="shared" si="0"/>
        <v>19</v>
      </c>
      <c r="C25" s="217">
        <v>44932</v>
      </c>
      <c r="D25" s="218">
        <f t="shared" si="1"/>
        <v>301</v>
      </c>
      <c r="E25" s="219" t="s">
        <v>598</v>
      </c>
      <c r="F25" s="219" t="s">
        <v>541</v>
      </c>
      <c r="G25" s="219" t="s">
        <v>570</v>
      </c>
      <c r="H25" s="219" t="s">
        <v>698</v>
      </c>
      <c r="I25" s="220"/>
      <c r="J25" s="220"/>
      <c r="K25" s="220">
        <v>-3</v>
      </c>
      <c r="L25" s="220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ht="15.75" customHeight="1" x14ac:dyDescent="0.2">
      <c r="A26" s="92"/>
      <c r="B26" s="499">
        <f t="shared" si="0"/>
        <v>20</v>
      </c>
      <c r="C26" s="217">
        <v>44932</v>
      </c>
      <c r="D26" s="218">
        <f t="shared" si="1"/>
        <v>301</v>
      </c>
      <c r="E26" s="219" t="s">
        <v>565</v>
      </c>
      <c r="F26" s="219" t="s">
        <v>542</v>
      </c>
      <c r="G26" s="219" t="s">
        <v>611</v>
      </c>
      <c r="H26" s="219" t="s">
        <v>699</v>
      </c>
      <c r="I26" s="220"/>
      <c r="J26" s="220"/>
      <c r="K26" s="220">
        <v>-74</v>
      </c>
      <c r="L26" s="220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5.75" customHeight="1" x14ac:dyDescent="0.2">
      <c r="A27" s="92"/>
      <c r="B27" s="499">
        <f t="shared" si="0"/>
        <v>21</v>
      </c>
      <c r="C27" s="217">
        <v>44932</v>
      </c>
      <c r="D27" s="218">
        <f t="shared" si="1"/>
        <v>301</v>
      </c>
      <c r="E27" s="219" t="s">
        <v>554</v>
      </c>
      <c r="F27" s="219" t="s">
        <v>542</v>
      </c>
      <c r="G27" s="219" t="s">
        <v>613</v>
      </c>
      <c r="H27" s="219" t="s">
        <v>697</v>
      </c>
      <c r="I27" s="220"/>
      <c r="J27" s="220"/>
      <c r="K27" s="220">
        <v>-389</v>
      </c>
      <c r="L27" s="220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ht="15.75" customHeight="1" x14ac:dyDescent="0.2">
      <c r="A28" s="92"/>
      <c r="B28" s="499">
        <f t="shared" si="0"/>
        <v>22</v>
      </c>
      <c r="C28" s="217">
        <v>44933</v>
      </c>
      <c r="D28" s="218">
        <f t="shared" si="1"/>
        <v>301</v>
      </c>
      <c r="E28" s="219" t="s">
        <v>565</v>
      </c>
      <c r="F28" s="219" t="s">
        <v>541</v>
      </c>
      <c r="G28" s="219" t="s">
        <v>561</v>
      </c>
      <c r="H28" s="219" t="s">
        <v>700</v>
      </c>
      <c r="I28" s="220"/>
      <c r="J28" s="220"/>
      <c r="K28" s="220">
        <v>-150</v>
      </c>
      <c r="L28" s="220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5.75" customHeight="1" x14ac:dyDescent="0.2">
      <c r="A29" s="92"/>
      <c r="B29" s="499">
        <f t="shared" si="0"/>
        <v>23</v>
      </c>
      <c r="C29" s="217">
        <v>44933</v>
      </c>
      <c r="D29" s="218">
        <f t="shared" si="1"/>
        <v>301</v>
      </c>
      <c r="E29" s="219" t="s">
        <v>565</v>
      </c>
      <c r="F29" s="219" t="s">
        <v>541</v>
      </c>
      <c r="G29" s="219" t="s">
        <v>561</v>
      </c>
      <c r="H29" s="219" t="s">
        <v>701</v>
      </c>
      <c r="I29" s="220"/>
      <c r="J29" s="220"/>
      <c r="K29" s="220">
        <v>-325</v>
      </c>
      <c r="L29" s="220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ht="15.75" customHeight="1" x14ac:dyDescent="0.2">
      <c r="A30" s="92"/>
      <c r="B30" s="499">
        <f t="shared" si="0"/>
        <v>24</v>
      </c>
      <c r="C30" s="217">
        <v>44934</v>
      </c>
      <c r="D30" s="218">
        <f t="shared" si="1"/>
        <v>301</v>
      </c>
      <c r="E30" s="219" t="s">
        <v>47</v>
      </c>
      <c r="F30" s="219" t="s">
        <v>534</v>
      </c>
      <c r="G30" s="219" t="s">
        <v>554</v>
      </c>
      <c r="H30" s="219" t="s">
        <v>686</v>
      </c>
      <c r="I30" s="220">
        <v>-4000</v>
      </c>
      <c r="J30" s="220"/>
      <c r="K30" s="220"/>
      <c r="L30" s="220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5.75" customHeight="1" x14ac:dyDescent="0.2">
      <c r="A31" s="92"/>
      <c r="B31" s="499">
        <f t="shared" si="0"/>
        <v>25</v>
      </c>
      <c r="C31" s="217">
        <v>44934</v>
      </c>
      <c r="D31" s="218">
        <f t="shared" si="1"/>
        <v>301</v>
      </c>
      <c r="E31" s="219" t="s">
        <v>554</v>
      </c>
      <c r="F31" s="219" t="s">
        <v>534</v>
      </c>
      <c r="G31" s="219" t="s">
        <v>554</v>
      </c>
      <c r="H31" s="219" t="s">
        <v>702</v>
      </c>
      <c r="I31" s="220"/>
      <c r="J31" s="220">
        <v>0.18</v>
      </c>
      <c r="K31" s="220"/>
      <c r="L31" s="220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ht="15.75" customHeight="1" x14ac:dyDescent="0.2">
      <c r="A32" s="92"/>
      <c r="B32" s="499">
        <f t="shared" si="0"/>
        <v>26</v>
      </c>
      <c r="C32" s="217">
        <v>44934</v>
      </c>
      <c r="D32" s="218">
        <f t="shared" si="1"/>
        <v>301</v>
      </c>
      <c r="E32" s="219" t="s">
        <v>47</v>
      </c>
      <c r="F32" s="219" t="s">
        <v>534</v>
      </c>
      <c r="G32" s="219" t="s">
        <v>565</v>
      </c>
      <c r="H32" s="219" t="s">
        <v>686</v>
      </c>
      <c r="I32" s="220">
        <v>-5000</v>
      </c>
      <c r="J32" s="220"/>
      <c r="K32" s="220"/>
      <c r="L32" s="220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15.75" customHeight="1" x14ac:dyDescent="0.2">
      <c r="A33" s="92"/>
      <c r="B33" s="499">
        <f t="shared" si="0"/>
        <v>27</v>
      </c>
      <c r="C33" s="217">
        <v>44934</v>
      </c>
      <c r="D33" s="218">
        <f t="shared" si="1"/>
        <v>301</v>
      </c>
      <c r="E33" s="219" t="s">
        <v>598</v>
      </c>
      <c r="F33" s="219" t="s">
        <v>534</v>
      </c>
      <c r="G33" s="219" t="s">
        <v>565</v>
      </c>
      <c r="H33" s="219" t="s">
        <v>686</v>
      </c>
      <c r="I33" s="220">
        <v>1002</v>
      </c>
      <c r="J33" s="220"/>
      <c r="K33" s="220"/>
      <c r="L33" s="220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ht="15.75" customHeight="1" x14ac:dyDescent="0.2">
      <c r="A34" s="92"/>
      <c r="B34" s="499">
        <f t="shared" si="0"/>
        <v>28</v>
      </c>
      <c r="C34" s="217">
        <v>44934</v>
      </c>
      <c r="D34" s="218">
        <f t="shared" si="1"/>
        <v>301</v>
      </c>
      <c r="E34" s="219" t="s">
        <v>554</v>
      </c>
      <c r="F34" s="219" t="s">
        <v>534</v>
      </c>
      <c r="G34" s="219" t="s">
        <v>47</v>
      </c>
      <c r="H34" s="219" t="s">
        <v>686</v>
      </c>
      <c r="I34" s="220">
        <v>4000</v>
      </c>
      <c r="J34" s="220"/>
      <c r="K34" s="220"/>
      <c r="L34" s="220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5.75" customHeight="1" x14ac:dyDescent="0.2">
      <c r="A35" s="92"/>
      <c r="B35" s="499">
        <f t="shared" si="0"/>
        <v>29</v>
      </c>
      <c r="C35" s="217">
        <v>44934</v>
      </c>
      <c r="D35" s="218">
        <f t="shared" si="1"/>
        <v>301</v>
      </c>
      <c r="E35" s="219" t="s">
        <v>604</v>
      </c>
      <c r="F35" s="219" t="s">
        <v>534</v>
      </c>
      <c r="G35" s="219" t="s">
        <v>47</v>
      </c>
      <c r="H35" s="219" t="s">
        <v>686</v>
      </c>
      <c r="I35" s="220">
        <v>1000</v>
      </c>
      <c r="J35" s="220"/>
      <c r="K35" s="220"/>
      <c r="L35" s="220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ht="15.75" customHeight="1" x14ac:dyDescent="0.2">
      <c r="A36" s="92"/>
      <c r="B36" s="499">
        <f t="shared" si="0"/>
        <v>30</v>
      </c>
      <c r="C36" s="217">
        <v>44934</v>
      </c>
      <c r="D36" s="218">
        <f t="shared" si="1"/>
        <v>301</v>
      </c>
      <c r="E36" s="219" t="s">
        <v>565</v>
      </c>
      <c r="F36" s="219" t="s">
        <v>534</v>
      </c>
      <c r="G36" s="219" t="s">
        <v>47</v>
      </c>
      <c r="H36" s="219" t="s">
        <v>686</v>
      </c>
      <c r="I36" s="220">
        <v>5000</v>
      </c>
      <c r="J36" s="220"/>
      <c r="K36" s="220"/>
      <c r="L36" s="220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5.75" customHeight="1" x14ac:dyDescent="0.2">
      <c r="A37" s="92"/>
      <c r="B37" s="499">
        <f t="shared" si="0"/>
        <v>31</v>
      </c>
      <c r="C37" s="217">
        <v>44934</v>
      </c>
      <c r="D37" s="218">
        <f t="shared" si="1"/>
        <v>301</v>
      </c>
      <c r="E37" s="219" t="s">
        <v>565</v>
      </c>
      <c r="F37" s="219" t="s">
        <v>534</v>
      </c>
      <c r="G37" s="219" t="s">
        <v>598</v>
      </c>
      <c r="H37" s="219" t="s">
        <v>686</v>
      </c>
      <c r="I37" s="220">
        <v>-1002</v>
      </c>
      <c r="J37" s="220"/>
      <c r="K37" s="220"/>
      <c r="L37" s="220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ht="15.75" customHeight="1" x14ac:dyDescent="0.2">
      <c r="A38" s="92"/>
      <c r="B38" s="499">
        <f t="shared" si="0"/>
        <v>32</v>
      </c>
      <c r="C38" s="217">
        <v>44934</v>
      </c>
      <c r="D38" s="218">
        <f t="shared" si="1"/>
        <v>301</v>
      </c>
      <c r="E38" s="219" t="s">
        <v>47</v>
      </c>
      <c r="F38" s="219" t="s">
        <v>534</v>
      </c>
      <c r="G38" s="219" t="s">
        <v>601</v>
      </c>
      <c r="H38" s="219" t="s">
        <v>686</v>
      </c>
      <c r="I38" s="220">
        <v>-1000</v>
      </c>
      <c r="J38" s="220"/>
      <c r="K38" s="220"/>
      <c r="L38" s="220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ht="15.75" customHeight="1" x14ac:dyDescent="0.2">
      <c r="A39" s="92"/>
      <c r="B39" s="499">
        <f t="shared" si="0"/>
        <v>33</v>
      </c>
      <c r="C39" s="217">
        <v>44934</v>
      </c>
      <c r="D39" s="218">
        <f t="shared" si="1"/>
        <v>301</v>
      </c>
      <c r="E39" s="219" t="s">
        <v>565</v>
      </c>
      <c r="F39" s="219" t="s">
        <v>541</v>
      </c>
      <c r="G39" s="219" t="s">
        <v>561</v>
      </c>
      <c r="H39" s="219" t="s">
        <v>703</v>
      </c>
      <c r="I39" s="220"/>
      <c r="J39" s="220"/>
      <c r="K39" s="220">
        <v>-68</v>
      </c>
      <c r="L39" s="220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ht="15.75" customHeight="1" x14ac:dyDescent="0.2">
      <c r="A40" s="92"/>
      <c r="B40" s="499">
        <f t="shared" si="0"/>
        <v>34</v>
      </c>
      <c r="C40" s="217">
        <v>44934</v>
      </c>
      <c r="D40" s="218">
        <f t="shared" si="1"/>
        <v>301</v>
      </c>
      <c r="E40" s="219" t="s">
        <v>565</v>
      </c>
      <c r="F40" s="219" t="s">
        <v>541</v>
      </c>
      <c r="G40" s="219" t="s">
        <v>561</v>
      </c>
      <c r="H40" s="219" t="s">
        <v>704</v>
      </c>
      <c r="I40" s="220"/>
      <c r="J40" s="220"/>
      <c r="K40" s="220">
        <v>-111</v>
      </c>
      <c r="L40" s="220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5.75" customHeight="1" x14ac:dyDescent="0.2">
      <c r="A41" s="92"/>
      <c r="B41" s="499">
        <f t="shared" si="0"/>
        <v>35</v>
      </c>
      <c r="C41" s="217">
        <v>44934</v>
      </c>
      <c r="D41" s="218">
        <f t="shared" si="1"/>
        <v>301</v>
      </c>
      <c r="E41" s="219" t="s">
        <v>565</v>
      </c>
      <c r="F41" s="219" t="s">
        <v>541</v>
      </c>
      <c r="G41" s="219" t="s">
        <v>561</v>
      </c>
      <c r="H41" s="219" t="s">
        <v>705</v>
      </c>
      <c r="I41" s="220"/>
      <c r="J41" s="220"/>
      <c r="K41" s="220">
        <v>-40</v>
      </c>
      <c r="L41" s="220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ht="15.75" customHeight="1" x14ac:dyDescent="0.2">
      <c r="A42" s="92"/>
      <c r="B42" s="499">
        <f t="shared" si="0"/>
        <v>36</v>
      </c>
      <c r="C42" s="217">
        <v>44934</v>
      </c>
      <c r="D42" s="218">
        <f t="shared" si="1"/>
        <v>301</v>
      </c>
      <c r="E42" s="219" t="s">
        <v>565</v>
      </c>
      <c r="F42" s="219" t="s">
        <v>541</v>
      </c>
      <c r="G42" s="219" t="s">
        <v>561</v>
      </c>
      <c r="H42" s="219" t="s">
        <v>706</v>
      </c>
      <c r="I42" s="220"/>
      <c r="J42" s="220"/>
      <c r="K42" s="220">
        <v>-9</v>
      </c>
      <c r="L42" s="220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5.75" customHeight="1" x14ac:dyDescent="0.2">
      <c r="A43" s="92"/>
      <c r="B43" s="499">
        <f t="shared" si="0"/>
        <v>37</v>
      </c>
      <c r="C43" s="217">
        <v>44934</v>
      </c>
      <c r="D43" s="218">
        <f t="shared" si="1"/>
        <v>301</v>
      </c>
      <c r="E43" s="219" t="s">
        <v>565</v>
      </c>
      <c r="F43" s="219" t="s">
        <v>541</v>
      </c>
      <c r="G43" s="219" t="s">
        <v>561</v>
      </c>
      <c r="H43" s="219" t="s">
        <v>707</v>
      </c>
      <c r="I43" s="220"/>
      <c r="J43" s="220"/>
      <c r="K43" s="220">
        <v>-100</v>
      </c>
      <c r="L43" s="220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ht="15.75" customHeight="1" x14ac:dyDescent="0.2">
      <c r="A44" s="92"/>
      <c r="B44" s="499">
        <f t="shared" si="0"/>
        <v>38</v>
      </c>
      <c r="C44" s="217">
        <v>44935</v>
      </c>
      <c r="D44" s="218">
        <f t="shared" si="1"/>
        <v>302</v>
      </c>
      <c r="E44" s="219" t="s">
        <v>554</v>
      </c>
      <c r="F44" s="219" t="s">
        <v>533</v>
      </c>
      <c r="G44" s="219" t="s">
        <v>573</v>
      </c>
      <c r="H44" s="219" t="s">
        <v>708</v>
      </c>
      <c r="I44" s="220"/>
      <c r="J44" s="220"/>
      <c r="K44" s="220">
        <v>-651</v>
      </c>
      <c r="L44" s="220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5.75" customHeight="1" x14ac:dyDescent="0.2">
      <c r="A45" s="92"/>
      <c r="B45" s="499">
        <f t="shared" si="0"/>
        <v>39</v>
      </c>
      <c r="C45" s="217">
        <v>44935</v>
      </c>
      <c r="D45" s="218">
        <f t="shared" si="1"/>
        <v>302</v>
      </c>
      <c r="E45" s="219" t="s">
        <v>593</v>
      </c>
      <c r="F45" s="219" t="s">
        <v>534</v>
      </c>
      <c r="G45" s="219" t="s">
        <v>565</v>
      </c>
      <c r="H45" s="219" t="s">
        <v>686</v>
      </c>
      <c r="I45" s="220">
        <v>500</v>
      </c>
      <c r="J45" s="220"/>
      <c r="K45" s="220"/>
      <c r="L45" s="220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ht="15.75" customHeight="1" x14ac:dyDescent="0.2">
      <c r="A46" s="92"/>
      <c r="B46" s="499">
        <f t="shared" si="0"/>
        <v>40</v>
      </c>
      <c r="C46" s="217">
        <v>44935</v>
      </c>
      <c r="D46" s="218">
        <f t="shared" si="1"/>
        <v>302</v>
      </c>
      <c r="E46" s="219" t="s">
        <v>593</v>
      </c>
      <c r="F46" s="219" t="s">
        <v>534</v>
      </c>
      <c r="G46" s="219" t="s">
        <v>588</v>
      </c>
      <c r="H46" s="219" t="s">
        <v>686</v>
      </c>
      <c r="I46" s="220">
        <v>-1000</v>
      </c>
      <c r="J46" s="220"/>
      <c r="K46" s="220"/>
      <c r="L46" s="220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5.75" customHeight="1" x14ac:dyDescent="0.2">
      <c r="A47" s="92"/>
      <c r="B47" s="499">
        <f t="shared" si="0"/>
        <v>41</v>
      </c>
      <c r="C47" s="217">
        <v>44935</v>
      </c>
      <c r="D47" s="218">
        <f t="shared" si="1"/>
        <v>302</v>
      </c>
      <c r="E47" s="219" t="s">
        <v>565</v>
      </c>
      <c r="F47" s="219" t="s">
        <v>534</v>
      </c>
      <c r="G47" s="219" t="s">
        <v>593</v>
      </c>
      <c r="H47" s="219" t="s">
        <v>686</v>
      </c>
      <c r="I47" s="220">
        <v>-500</v>
      </c>
      <c r="J47" s="220"/>
      <c r="K47" s="220"/>
      <c r="L47" s="220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ht="15.75" customHeight="1" x14ac:dyDescent="0.2">
      <c r="A48" s="92"/>
      <c r="B48" s="499">
        <f t="shared" si="0"/>
        <v>42</v>
      </c>
      <c r="C48" s="217">
        <v>44935</v>
      </c>
      <c r="D48" s="218">
        <f t="shared" si="1"/>
        <v>302</v>
      </c>
      <c r="E48" s="219" t="s">
        <v>588</v>
      </c>
      <c r="F48" s="219" t="s">
        <v>534</v>
      </c>
      <c r="G48" s="219" t="s">
        <v>593</v>
      </c>
      <c r="H48" s="219" t="s">
        <v>686</v>
      </c>
      <c r="I48" s="220">
        <v>1000</v>
      </c>
      <c r="J48" s="220"/>
      <c r="K48" s="220"/>
      <c r="L48" s="220" t="s">
        <v>709</v>
      </c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15.75" customHeight="1" x14ac:dyDescent="0.2">
      <c r="A49" s="92"/>
      <c r="B49" s="499">
        <f t="shared" si="0"/>
        <v>43</v>
      </c>
      <c r="C49" s="217">
        <v>44935</v>
      </c>
      <c r="D49" s="218">
        <f t="shared" si="1"/>
        <v>302</v>
      </c>
      <c r="E49" s="219" t="s">
        <v>554</v>
      </c>
      <c r="F49" s="219" t="s">
        <v>543</v>
      </c>
      <c r="G49" s="219" t="s">
        <v>572</v>
      </c>
      <c r="H49" s="219" t="s">
        <v>710</v>
      </c>
      <c r="I49" s="220"/>
      <c r="J49" s="220"/>
      <c r="K49" s="220">
        <v>-190</v>
      </c>
      <c r="L49" s="220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ht="15.75" customHeight="1" x14ac:dyDescent="0.2">
      <c r="A50" s="92"/>
      <c r="B50" s="499">
        <f t="shared" si="0"/>
        <v>44</v>
      </c>
      <c r="C50" s="217">
        <v>44935</v>
      </c>
      <c r="D50" s="218">
        <f t="shared" si="1"/>
        <v>302</v>
      </c>
      <c r="E50" s="219" t="s">
        <v>554</v>
      </c>
      <c r="F50" s="219" t="s">
        <v>543</v>
      </c>
      <c r="G50" s="219" t="s">
        <v>606</v>
      </c>
      <c r="H50" s="219" t="s">
        <v>708</v>
      </c>
      <c r="I50" s="220"/>
      <c r="J50" s="220"/>
      <c r="K50" s="220">
        <v>-724</v>
      </c>
      <c r="L50" s="220" t="s">
        <v>711</v>
      </c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5.75" customHeight="1" x14ac:dyDescent="0.2">
      <c r="A51" s="92"/>
      <c r="B51" s="499">
        <f t="shared" si="0"/>
        <v>45</v>
      </c>
      <c r="C51" s="217">
        <v>44935</v>
      </c>
      <c r="D51" s="218">
        <f t="shared" si="1"/>
        <v>302</v>
      </c>
      <c r="E51" s="219" t="s">
        <v>554</v>
      </c>
      <c r="F51" s="219" t="s">
        <v>540</v>
      </c>
      <c r="G51" s="219" t="s">
        <v>560</v>
      </c>
      <c r="H51" s="219" t="s">
        <v>712</v>
      </c>
      <c r="I51" s="220"/>
      <c r="J51" s="220"/>
      <c r="K51" s="220">
        <v>-544</v>
      </c>
      <c r="L51" s="220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ht="15.75" customHeight="1" x14ac:dyDescent="0.2">
      <c r="A52" s="92"/>
      <c r="B52" s="499">
        <f t="shared" si="0"/>
        <v>46</v>
      </c>
      <c r="C52" s="217">
        <v>44935</v>
      </c>
      <c r="D52" s="218">
        <f t="shared" si="1"/>
        <v>302</v>
      </c>
      <c r="E52" s="219" t="s">
        <v>565</v>
      </c>
      <c r="F52" s="219" t="s">
        <v>541</v>
      </c>
      <c r="G52" s="219" t="s">
        <v>550</v>
      </c>
      <c r="H52" s="219" t="s">
        <v>713</v>
      </c>
      <c r="I52" s="220"/>
      <c r="J52" s="220"/>
      <c r="K52" s="220">
        <v>-2070</v>
      </c>
      <c r="L52" s="220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5.75" customHeight="1" x14ac:dyDescent="0.2">
      <c r="A53" s="92"/>
      <c r="B53" s="499">
        <f t="shared" si="0"/>
        <v>47</v>
      </c>
      <c r="C53" s="217">
        <v>44935</v>
      </c>
      <c r="D53" s="218">
        <f t="shared" si="1"/>
        <v>302</v>
      </c>
      <c r="E53" s="219" t="s">
        <v>598</v>
      </c>
      <c r="F53" s="219" t="s">
        <v>541</v>
      </c>
      <c r="G53" s="219" t="s">
        <v>570</v>
      </c>
      <c r="H53" s="219" t="s">
        <v>714</v>
      </c>
      <c r="I53" s="220"/>
      <c r="J53" s="220"/>
      <c r="K53" s="220">
        <v>-5</v>
      </c>
      <c r="L53" s="220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ht="15.75" customHeight="1" x14ac:dyDescent="0.2">
      <c r="A54" s="92"/>
      <c r="B54" s="499">
        <f t="shared" si="0"/>
        <v>48</v>
      </c>
      <c r="C54" s="217">
        <v>44935</v>
      </c>
      <c r="D54" s="218">
        <f t="shared" si="1"/>
        <v>302</v>
      </c>
      <c r="E54" s="219" t="s">
        <v>565</v>
      </c>
      <c r="F54" s="219" t="s">
        <v>542</v>
      </c>
      <c r="G54" s="219" t="s">
        <v>591</v>
      </c>
      <c r="H54" s="219" t="s">
        <v>708</v>
      </c>
      <c r="I54" s="220"/>
      <c r="J54" s="220"/>
      <c r="K54" s="220">
        <v>-50</v>
      </c>
      <c r="L54" s="220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ht="15.75" customHeight="1" x14ac:dyDescent="0.2">
      <c r="A55" s="92"/>
      <c r="B55" s="499">
        <f t="shared" si="0"/>
        <v>49</v>
      </c>
      <c r="C55" s="217">
        <v>44935</v>
      </c>
      <c r="D55" s="218">
        <f t="shared" si="1"/>
        <v>302</v>
      </c>
      <c r="E55" s="219" t="s">
        <v>565</v>
      </c>
      <c r="F55" s="219" t="s">
        <v>542</v>
      </c>
      <c r="G55" s="219" t="s">
        <v>608</v>
      </c>
      <c r="H55" s="219" t="s">
        <v>708</v>
      </c>
      <c r="I55" s="220"/>
      <c r="J55" s="220"/>
      <c r="K55" s="220">
        <v>-818</v>
      </c>
      <c r="L55" s="220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ht="15.75" customHeight="1" x14ac:dyDescent="0.2">
      <c r="A56" s="92"/>
      <c r="B56" s="499">
        <f t="shared" si="0"/>
        <v>50</v>
      </c>
      <c r="C56" s="217">
        <v>44935</v>
      </c>
      <c r="D56" s="218">
        <f t="shared" si="1"/>
        <v>302</v>
      </c>
      <c r="E56" s="219" t="s">
        <v>565</v>
      </c>
      <c r="F56" s="219" t="s">
        <v>542</v>
      </c>
      <c r="G56" s="219" t="s">
        <v>609</v>
      </c>
      <c r="H56" s="219" t="s">
        <v>708</v>
      </c>
      <c r="I56" s="220"/>
      <c r="J56" s="220"/>
      <c r="K56" s="220">
        <v>-818</v>
      </c>
      <c r="L56" s="220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ht="15.75" customHeight="1" x14ac:dyDescent="0.2">
      <c r="A57" s="92"/>
      <c r="B57" s="499">
        <f t="shared" si="0"/>
        <v>51</v>
      </c>
      <c r="C57" s="217">
        <v>44936</v>
      </c>
      <c r="D57" s="218">
        <f t="shared" si="1"/>
        <v>302</v>
      </c>
      <c r="E57" s="219" t="s">
        <v>598</v>
      </c>
      <c r="F57" s="219" t="s">
        <v>541</v>
      </c>
      <c r="G57" s="219" t="s">
        <v>570</v>
      </c>
      <c r="H57" s="219" t="s">
        <v>715</v>
      </c>
      <c r="I57" s="220"/>
      <c r="J57" s="220"/>
      <c r="K57" s="220">
        <v>-54</v>
      </c>
      <c r="L57" s="220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ht="15.75" customHeight="1" x14ac:dyDescent="0.2">
      <c r="A58" s="92"/>
      <c r="B58" s="499">
        <f t="shared" si="0"/>
        <v>52</v>
      </c>
      <c r="C58" s="217">
        <v>44936</v>
      </c>
      <c r="D58" s="218">
        <f t="shared" si="1"/>
        <v>302</v>
      </c>
      <c r="E58" s="219" t="s">
        <v>47</v>
      </c>
      <c r="F58" s="219" t="s">
        <v>542</v>
      </c>
      <c r="G58" s="219" t="s">
        <v>57</v>
      </c>
      <c r="H58" s="219" t="s">
        <v>697</v>
      </c>
      <c r="I58" s="220"/>
      <c r="J58" s="220"/>
      <c r="K58" s="220">
        <v>-1600</v>
      </c>
      <c r="L58" s="220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ht="15.75" customHeight="1" x14ac:dyDescent="0.2">
      <c r="A59" s="92"/>
      <c r="B59" s="499">
        <f t="shared" si="0"/>
        <v>53</v>
      </c>
      <c r="C59" s="217">
        <v>44937</v>
      </c>
      <c r="D59" s="218">
        <f t="shared" si="1"/>
        <v>302</v>
      </c>
      <c r="E59" s="219" t="s">
        <v>554</v>
      </c>
      <c r="F59" s="219" t="s">
        <v>542</v>
      </c>
      <c r="G59" s="219" t="s">
        <v>585</v>
      </c>
      <c r="H59" s="219" t="s">
        <v>697</v>
      </c>
      <c r="I59" s="220"/>
      <c r="J59" s="220"/>
      <c r="K59" s="220">
        <v>-200</v>
      </c>
      <c r="L59" s="220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ht="15.75" customHeight="1" x14ac:dyDescent="0.2">
      <c r="A60" s="92"/>
      <c r="B60" s="499">
        <f t="shared" si="0"/>
        <v>54</v>
      </c>
      <c r="C60" s="217">
        <v>44937</v>
      </c>
      <c r="D60" s="218">
        <f t="shared" si="1"/>
        <v>302</v>
      </c>
      <c r="E60" s="219" t="s">
        <v>554</v>
      </c>
      <c r="F60" s="219" t="s">
        <v>542</v>
      </c>
      <c r="G60" s="219" t="s">
        <v>599</v>
      </c>
      <c r="H60" s="219" t="s">
        <v>716</v>
      </c>
      <c r="I60" s="220"/>
      <c r="J60" s="220"/>
      <c r="K60" s="220">
        <v>-133</v>
      </c>
      <c r="L60" s="220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ht="15.75" customHeight="1" x14ac:dyDescent="0.2">
      <c r="A61" s="92"/>
      <c r="B61" s="499">
        <f t="shared" si="0"/>
        <v>55</v>
      </c>
      <c r="C61" s="217">
        <v>44938</v>
      </c>
      <c r="D61" s="218">
        <f t="shared" si="1"/>
        <v>302</v>
      </c>
      <c r="E61" s="219" t="s">
        <v>554</v>
      </c>
      <c r="F61" s="219" t="s">
        <v>543</v>
      </c>
      <c r="G61" s="219" t="s">
        <v>563</v>
      </c>
      <c r="H61" s="219" t="s">
        <v>717</v>
      </c>
      <c r="I61" s="220"/>
      <c r="J61" s="220"/>
      <c r="K61" s="220">
        <v>-300</v>
      </c>
      <c r="L61" s="220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ht="15.75" customHeight="1" x14ac:dyDescent="0.2">
      <c r="A62" s="92"/>
      <c r="B62" s="499">
        <f t="shared" si="0"/>
        <v>56</v>
      </c>
      <c r="C62" s="217">
        <v>44938</v>
      </c>
      <c r="D62" s="218">
        <f t="shared" si="1"/>
        <v>302</v>
      </c>
      <c r="E62" s="219" t="s">
        <v>598</v>
      </c>
      <c r="F62" s="219" t="s">
        <v>541</v>
      </c>
      <c r="G62" s="219" t="s">
        <v>570</v>
      </c>
      <c r="H62" s="219" t="s">
        <v>718</v>
      </c>
      <c r="I62" s="220"/>
      <c r="J62" s="220"/>
      <c r="K62" s="220">
        <v>-80</v>
      </c>
      <c r="L62" s="220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ht="15.75" customHeight="1" x14ac:dyDescent="0.2">
      <c r="A63" s="92"/>
      <c r="B63" s="499">
        <f t="shared" si="0"/>
        <v>57</v>
      </c>
      <c r="C63" s="217">
        <v>44939</v>
      </c>
      <c r="D63" s="218">
        <f t="shared" si="1"/>
        <v>302</v>
      </c>
      <c r="E63" s="219" t="s">
        <v>47</v>
      </c>
      <c r="F63" s="219" t="s">
        <v>538</v>
      </c>
      <c r="G63" s="219" t="s">
        <v>568</v>
      </c>
      <c r="H63" s="219" t="s">
        <v>719</v>
      </c>
      <c r="I63" s="220"/>
      <c r="J63" s="220">
        <v>4808.2</v>
      </c>
      <c r="K63" s="220"/>
      <c r="L63" s="220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ht="15.75" customHeight="1" x14ac:dyDescent="0.2">
      <c r="A64" s="92"/>
      <c r="B64" s="499">
        <f t="shared" si="0"/>
        <v>58</v>
      </c>
      <c r="C64" s="217">
        <v>44939</v>
      </c>
      <c r="D64" s="218">
        <f t="shared" si="1"/>
        <v>302</v>
      </c>
      <c r="E64" s="219" t="s">
        <v>598</v>
      </c>
      <c r="F64" s="219" t="s">
        <v>541</v>
      </c>
      <c r="G64" s="219" t="s">
        <v>570</v>
      </c>
      <c r="H64" s="219" t="s">
        <v>720</v>
      </c>
      <c r="I64" s="220"/>
      <c r="J64" s="220"/>
      <c r="K64" s="220">
        <v>-108</v>
      </c>
      <c r="L64" s="220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ht="15.75" customHeight="1" x14ac:dyDescent="0.2">
      <c r="A65" s="92"/>
      <c r="B65" s="499">
        <f t="shared" si="0"/>
        <v>59</v>
      </c>
      <c r="C65" s="217">
        <v>44940</v>
      </c>
      <c r="D65" s="218">
        <f t="shared" si="1"/>
        <v>302</v>
      </c>
      <c r="E65" s="219" t="s">
        <v>47</v>
      </c>
      <c r="F65" s="219" t="s">
        <v>534</v>
      </c>
      <c r="G65" s="219" t="s">
        <v>554</v>
      </c>
      <c r="H65" s="219" t="s">
        <v>686</v>
      </c>
      <c r="I65" s="220">
        <v>-1000</v>
      </c>
      <c r="J65" s="220"/>
      <c r="K65" s="220"/>
      <c r="L65" s="220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ht="15.75" customHeight="1" x14ac:dyDescent="0.2">
      <c r="A66" s="92"/>
      <c r="B66" s="499">
        <f t="shared" si="0"/>
        <v>60</v>
      </c>
      <c r="C66" s="217">
        <v>44940</v>
      </c>
      <c r="D66" s="218">
        <f t="shared" si="1"/>
        <v>302</v>
      </c>
      <c r="E66" s="219" t="s">
        <v>47</v>
      </c>
      <c r="F66" s="219" t="s">
        <v>534</v>
      </c>
      <c r="G66" s="219" t="s">
        <v>565</v>
      </c>
      <c r="H66" s="219" t="s">
        <v>686</v>
      </c>
      <c r="I66" s="220">
        <v>-3800</v>
      </c>
      <c r="J66" s="220"/>
      <c r="K66" s="220"/>
      <c r="L66" s="220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ht="15.75" customHeight="1" x14ac:dyDescent="0.2">
      <c r="A67" s="92"/>
      <c r="B67" s="499">
        <f t="shared" si="0"/>
        <v>61</v>
      </c>
      <c r="C67" s="217">
        <v>44940</v>
      </c>
      <c r="D67" s="218">
        <f t="shared" si="1"/>
        <v>302</v>
      </c>
      <c r="E67" s="219" t="s">
        <v>554</v>
      </c>
      <c r="F67" s="219" t="s">
        <v>534</v>
      </c>
      <c r="G67" s="219" t="s">
        <v>47</v>
      </c>
      <c r="H67" s="219" t="s">
        <v>686</v>
      </c>
      <c r="I67" s="220">
        <v>1000</v>
      </c>
      <c r="J67" s="220"/>
      <c r="K67" s="220"/>
      <c r="L67" s="220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ht="15.75" customHeight="1" x14ac:dyDescent="0.2">
      <c r="A68" s="92"/>
      <c r="B68" s="499">
        <f t="shared" si="0"/>
        <v>62</v>
      </c>
      <c r="C68" s="217">
        <v>44940</v>
      </c>
      <c r="D68" s="218">
        <f t="shared" si="1"/>
        <v>302</v>
      </c>
      <c r="E68" s="219" t="s">
        <v>565</v>
      </c>
      <c r="F68" s="219" t="s">
        <v>534</v>
      </c>
      <c r="G68" s="219" t="s">
        <v>47</v>
      </c>
      <c r="H68" s="219" t="s">
        <v>686</v>
      </c>
      <c r="I68" s="220">
        <v>3800</v>
      </c>
      <c r="J68" s="220"/>
      <c r="K68" s="220"/>
      <c r="L68" s="220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ht="15.75" customHeight="1" x14ac:dyDescent="0.2">
      <c r="A69" s="92"/>
      <c r="B69" s="499">
        <f t="shared" si="0"/>
        <v>63</v>
      </c>
      <c r="C69" s="217">
        <v>44940</v>
      </c>
      <c r="D69" s="218">
        <f t="shared" si="1"/>
        <v>302</v>
      </c>
      <c r="E69" s="219" t="s">
        <v>565</v>
      </c>
      <c r="F69" s="219" t="s">
        <v>541</v>
      </c>
      <c r="G69" s="219" t="s">
        <v>561</v>
      </c>
      <c r="H69" s="219" t="s">
        <v>721</v>
      </c>
      <c r="I69" s="220"/>
      <c r="J69" s="220"/>
      <c r="K69" s="220">
        <v>-171</v>
      </c>
      <c r="L69" s="220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ht="15.75" customHeight="1" x14ac:dyDescent="0.2">
      <c r="A70" s="92"/>
      <c r="B70" s="499">
        <f t="shared" si="0"/>
        <v>64</v>
      </c>
      <c r="C70" s="217">
        <v>44940</v>
      </c>
      <c r="D70" s="218">
        <f t="shared" si="1"/>
        <v>302</v>
      </c>
      <c r="E70" s="219" t="s">
        <v>565</v>
      </c>
      <c r="F70" s="219" t="s">
        <v>541</v>
      </c>
      <c r="G70" s="219" t="s">
        <v>561</v>
      </c>
      <c r="H70" s="219" t="s">
        <v>722</v>
      </c>
      <c r="I70" s="220"/>
      <c r="J70" s="220"/>
      <c r="K70" s="220">
        <v>-15</v>
      </c>
      <c r="L70" s="220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ht="15.75" customHeight="1" x14ac:dyDescent="0.2">
      <c r="A71" s="92"/>
      <c r="B71" s="499">
        <f t="shared" ref="B71:B134" si="2">B70+1</f>
        <v>65</v>
      </c>
      <c r="C71" s="217">
        <v>44940</v>
      </c>
      <c r="D71" s="218">
        <f t="shared" ref="D71:D134" si="3">(WEEKNUM(C71,2)+(YEAR(C71)-2020)*100)-1</f>
        <v>302</v>
      </c>
      <c r="E71" s="219" t="s">
        <v>565</v>
      </c>
      <c r="F71" s="219" t="s">
        <v>541</v>
      </c>
      <c r="G71" s="219" t="s">
        <v>561</v>
      </c>
      <c r="H71" s="219" t="s">
        <v>701</v>
      </c>
      <c r="I71" s="220"/>
      <c r="J71" s="220"/>
      <c r="K71" s="220">
        <v>-237</v>
      </c>
      <c r="L71" s="220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ht="15.75" customHeight="1" x14ac:dyDescent="0.2">
      <c r="A72" s="92"/>
      <c r="B72" s="499">
        <f t="shared" si="2"/>
        <v>66</v>
      </c>
      <c r="C72" s="217">
        <v>44941</v>
      </c>
      <c r="D72" s="218">
        <f t="shared" si="3"/>
        <v>302</v>
      </c>
      <c r="E72" s="219" t="s">
        <v>565</v>
      </c>
      <c r="F72" s="219" t="s">
        <v>541</v>
      </c>
      <c r="G72" s="219" t="s">
        <v>561</v>
      </c>
      <c r="H72" s="219" t="s">
        <v>723</v>
      </c>
      <c r="I72" s="220"/>
      <c r="J72" s="220"/>
      <c r="K72" s="220">
        <v>-21</v>
      </c>
      <c r="L72" s="220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ht="15.75" customHeight="1" x14ac:dyDescent="0.2">
      <c r="A73" s="92"/>
      <c r="B73" s="499">
        <f t="shared" si="2"/>
        <v>67</v>
      </c>
      <c r="C73" s="217">
        <v>44941</v>
      </c>
      <c r="D73" s="218">
        <f t="shared" si="3"/>
        <v>302</v>
      </c>
      <c r="E73" s="219" t="s">
        <v>565</v>
      </c>
      <c r="F73" s="219" t="s">
        <v>541</v>
      </c>
      <c r="G73" s="219" t="s">
        <v>561</v>
      </c>
      <c r="H73" s="219" t="s">
        <v>724</v>
      </c>
      <c r="I73" s="220"/>
      <c r="J73" s="220"/>
      <c r="K73" s="220">
        <v>-63</v>
      </c>
      <c r="L73" s="220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ht="15.75" customHeight="1" x14ac:dyDescent="0.2">
      <c r="A74" s="92"/>
      <c r="B74" s="499">
        <f t="shared" si="2"/>
        <v>68</v>
      </c>
      <c r="C74" s="217">
        <v>44941</v>
      </c>
      <c r="D74" s="218">
        <f t="shared" si="3"/>
        <v>302</v>
      </c>
      <c r="E74" s="219" t="s">
        <v>598</v>
      </c>
      <c r="F74" s="219" t="s">
        <v>541</v>
      </c>
      <c r="G74" s="219" t="s">
        <v>561</v>
      </c>
      <c r="H74" s="219" t="s">
        <v>725</v>
      </c>
      <c r="I74" s="220"/>
      <c r="J74" s="220"/>
      <c r="K74" s="220">
        <v>-382</v>
      </c>
      <c r="L74" s="220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ht="15.75" customHeight="1" x14ac:dyDescent="0.2">
      <c r="A75" s="92"/>
      <c r="B75" s="499">
        <f t="shared" si="2"/>
        <v>69</v>
      </c>
      <c r="C75" s="217">
        <v>44942</v>
      </c>
      <c r="D75" s="218">
        <f t="shared" si="3"/>
        <v>303</v>
      </c>
      <c r="E75" s="219" t="s">
        <v>598</v>
      </c>
      <c r="F75" s="219" t="s">
        <v>534</v>
      </c>
      <c r="G75" s="219" t="s">
        <v>565</v>
      </c>
      <c r="H75" s="219" t="s">
        <v>686</v>
      </c>
      <c r="I75" s="220">
        <v>-77</v>
      </c>
      <c r="J75" s="220"/>
      <c r="K75" s="220"/>
      <c r="L75" s="220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ht="15.75" customHeight="1" x14ac:dyDescent="0.2">
      <c r="A76" s="92"/>
      <c r="B76" s="499">
        <f t="shared" si="2"/>
        <v>70</v>
      </c>
      <c r="C76" s="217">
        <v>44942</v>
      </c>
      <c r="D76" s="218">
        <f t="shared" si="3"/>
        <v>303</v>
      </c>
      <c r="E76" s="219" t="s">
        <v>565</v>
      </c>
      <c r="F76" s="219" t="s">
        <v>534</v>
      </c>
      <c r="G76" s="219" t="s">
        <v>598</v>
      </c>
      <c r="H76" s="219" t="s">
        <v>686</v>
      </c>
      <c r="I76" s="220">
        <v>77</v>
      </c>
      <c r="J76" s="220"/>
      <c r="K76" s="220"/>
      <c r="L76" s="220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ht="15.75" customHeight="1" x14ac:dyDescent="0.2">
      <c r="A77" s="92"/>
      <c r="B77" s="499">
        <f t="shared" si="2"/>
        <v>71</v>
      </c>
      <c r="C77" s="217">
        <v>44942</v>
      </c>
      <c r="D77" s="218">
        <f t="shared" si="3"/>
        <v>303</v>
      </c>
      <c r="E77" s="219" t="s">
        <v>554</v>
      </c>
      <c r="F77" s="219" t="s">
        <v>543</v>
      </c>
      <c r="G77" s="219" t="s">
        <v>572</v>
      </c>
      <c r="H77" s="219" t="s">
        <v>710</v>
      </c>
      <c r="I77" s="220"/>
      <c r="J77" s="220"/>
      <c r="K77" s="220">
        <v>-190</v>
      </c>
      <c r="L77" s="220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ht="15.75" customHeight="1" x14ac:dyDescent="0.2">
      <c r="A78" s="92"/>
      <c r="B78" s="499">
        <f t="shared" si="2"/>
        <v>72</v>
      </c>
      <c r="C78" s="217">
        <v>44942</v>
      </c>
      <c r="D78" s="218">
        <f t="shared" si="3"/>
        <v>303</v>
      </c>
      <c r="E78" s="219" t="s">
        <v>554</v>
      </c>
      <c r="F78" s="219" t="s">
        <v>543</v>
      </c>
      <c r="G78" s="219" t="s">
        <v>572</v>
      </c>
      <c r="H78" s="219" t="s">
        <v>710</v>
      </c>
      <c r="I78" s="220"/>
      <c r="J78" s="220"/>
      <c r="K78" s="220">
        <v>-190</v>
      </c>
      <c r="L78" s="220" t="s">
        <v>726</v>
      </c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ht="15.75" customHeight="1" x14ac:dyDescent="0.2">
      <c r="A79" s="92"/>
      <c r="B79" s="499">
        <f t="shared" si="2"/>
        <v>73</v>
      </c>
      <c r="C79" s="217">
        <v>44942</v>
      </c>
      <c r="D79" s="218">
        <f t="shared" si="3"/>
        <v>303</v>
      </c>
      <c r="E79" s="219" t="s">
        <v>554</v>
      </c>
      <c r="F79" s="219" t="s">
        <v>540</v>
      </c>
      <c r="G79" s="219" t="s">
        <v>560</v>
      </c>
      <c r="H79" s="219" t="s">
        <v>727</v>
      </c>
      <c r="I79" s="220"/>
      <c r="J79" s="220"/>
      <c r="K79" s="220">
        <v>-272</v>
      </c>
      <c r="L79" s="220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ht="15.75" customHeight="1" x14ac:dyDescent="0.2">
      <c r="A80" s="92"/>
      <c r="B80" s="499">
        <f t="shared" si="2"/>
        <v>74</v>
      </c>
      <c r="C80" s="217">
        <v>44942</v>
      </c>
      <c r="D80" s="218">
        <f t="shared" si="3"/>
        <v>303</v>
      </c>
      <c r="E80" s="219" t="s">
        <v>565</v>
      </c>
      <c r="F80" s="219" t="s">
        <v>541</v>
      </c>
      <c r="G80" s="219" t="s">
        <v>550</v>
      </c>
      <c r="H80" s="219" t="s">
        <v>727</v>
      </c>
      <c r="I80" s="220"/>
      <c r="J80" s="220"/>
      <c r="K80" s="220">
        <v>-2070</v>
      </c>
      <c r="L80" s="220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ht="15.75" customHeight="1" x14ac:dyDescent="0.2">
      <c r="A81" s="92"/>
      <c r="B81" s="499">
        <f t="shared" si="2"/>
        <v>75</v>
      </c>
      <c r="C81" s="217">
        <v>44943</v>
      </c>
      <c r="D81" s="218">
        <f t="shared" si="3"/>
        <v>303</v>
      </c>
      <c r="E81" s="219" t="s">
        <v>598</v>
      </c>
      <c r="F81" s="219" t="s">
        <v>540</v>
      </c>
      <c r="G81" s="219" t="s">
        <v>549</v>
      </c>
      <c r="H81" s="219" t="s">
        <v>728</v>
      </c>
      <c r="I81" s="220"/>
      <c r="J81" s="220"/>
      <c r="K81" s="220">
        <v>-60</v>
      </c>
      <c r="L81" s="220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ht="15.75" customHeight="1" x14ac:dyDescent="0.2">
      <c r="A82" s="92"/>
      <c r="B82" s="499">
        <f t="shared" si="2"/>
        <v>76</v>
      </c>
      <c r="C82" s="217">
        <v>44945</v>
      </c>
      <c r="D82" s="218">
        <f t="shared" si="3"/>
        <v>303</v>
      </c>
      <c r="E82" s="219" t="s">
        <v>598</v>
      </c>
      <c r="F82" s="219" t="s">
        <v>543</v>
      </c>
      <c r="G82" s="219" t="s">
        <v>606</v>
      </c>
      <c r="H82" s="219" t="s">
        <v>691</v>
      </c>
      <c r="I82" s="220"/>
      <c r="J82" s="220"/>
      <c r="K82" s="220">
        <v>-200</v>
      </c>
      <c r="L82" s="220" t="s">
        <v>729</v>
      </c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ht="15.75" customHeight="1" x14ac:dyDescent="0.2">
      <c r="A83" s="92"/>
      <c r="B83" s="499">
        <f t="shared" si="2"/>
        <v>77</v>
      </c>
      <c r="C83" s="217">
        <v>44945</v>
      </c>
      <c r="D83" s="218">
        <f t="shared" si="3"/>
        <v>303</v>
      </c>
      <c r="E83" s="219" t="s">
        <v>604</v>
      </c>
      <c r="F83" s="219" t="s">
        <v>543</v>
      </c>
      <c r="G83" s="219" t="s">
        <v>606</v>
      </c>
      <c r="H83" s="219" t="s">
        <v>730</v>
      </c>
      <c r="I83" s="220"/>
      <c r="J83" s="220"/>
      <c r="K83" s="220">
        <v>-677.62</v>
      </c>
      <c r="L83" s="220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ht="15.75" customHeight="1" x14ac:dyDescent="0.2">
      <c r="A84" s="92"/>
      <c r="B84" s="499">
        <f t="shared" si="2"/>
        <v>78</v>
      </c>
      <c r="C84" s="217">
        <v>44946</v>
      </c>
      <c r="D84" s="218">
        <f t="shared" si="3"/>
        <v>303</v>
      </c>
      <c r="E84" s="219" t="s">
        <v>598</v>
      </c>
      <c r="F84" s="219" t="s">
        <v>543</v>
      </c>
      <c r="G84" s="219" t="s">
        <v>606</v>
      </c>
      <c r="H84" s="219" t="s">
        <v>691</v>
      </c>
      <c r="I84" s="220"/>
      <c r="J84" s="220">
        <v>200</v>
      </c>
      <c r="K84" s="220"/>
      <c r="L84" s="220" t="s">
        <v>729</v>
      </c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ht="15.75" customHeight="1" x14ac:dyDescent="0.2">
      <c r="A85" s="92"/>
      <c r="B85" s="499">
        <f t="shared" si="2"/>
        <v>79</v>
      </c>
      <c r="C85" s="217">
        <v>44946</v>
      </c>
      <c r="D85" s="218">
        <f t="shared" si="3"/>
        <v>303</v>
      </c>
      <c r="E85" s="219" t="s">
        <v>47</v>
      </c>
      <c r="F85" s="219" t="s">
        <v>538</v>
      </c>
      <c r="G85" s="219" t="s">
        <v>568</v>
      </c>
      <c r="H85" s="219" t="s">
        <v>731</v>
      </c>
      <c r="I85" s="220"/>
      <c r="J85" s="220">
        <v>4808.3999999999996</v>
      </c>
      <c r="K85" s="220"/>
      <c r="L85" s="220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ht="15.75" customHeight="1" x14ac:dyDescent="0.2">
      <c r="A86" s="92"/>
      <c r="B86" s="499">
        <f t="shared" si="2"/>
        <v>80</v>
      </c>
      <c r="C86" s="217">
        <v>44946</v>
      </c>
      <c r="D86" s="218">
        <f t="shared" si="3"/>
        <v>303</v>
      </c>
      <c r="E86" s="219" t="s">
        <v>565</v>
      </c>
      <c r="F86" s="219" t="s">
        <v>541</v>
      </c>
      <c r="G86" s="219" t="s">
        <v>550</v>
      </c>
      <c r="H86" s="219" t="s">
        <v>732</v>
      </c>
      <c r="I86" s="220"/>
      <c r="J86" s="220"/>
      <c r="K86" s="220">
        <f>-400+40</f>
        <v>-360</v>
      </c>
      <c r="L86" s="220" t="s">
        <v>733</v>
      </c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ht="15.75" customHeight="1" x14ac:dyDescent="0.2">
      <c r="A87" s="92"/>
      <c r="B87" s="499">
        <f t="shared" si="2"/>
        <v>81</v>
      </c>
      <c r="C87" s="217">
        <v>44946</v>
      </c>
      <c r="D87" s="218">
        <f t="shared" si="3"/>
        <v>303</v>
      </c>
      <c r="E87" s="219" t="s">
        <v>598</v>
      </c>
      <c r="F87" s="219" t="s">
        <v>541</v>
      </c>
      <c r="G87" s="219" t="s">
        <v>570</v>
      </c>
      <c r="H87" s="219" t="s">
        <v>734</v>
      </c>
      <c r="I87" s="220"/>
      <c r="J87" s="220"/>
      <c r="K87" s="220">
        <v>-40</v>
      </c>
      <c r="L87" s="220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ht="15.75" customHeight="1" x14ac:dyDescent="0.2">
      <c r="A88" s="92"/>
      <c r="B88" s="499">
        <f t="shared" si="2"/>
        <v>82</v>
      </c>
      <c r="C88" s="217">
        <v>44947</v>
      </c>
      <c r="D88" s="218">
        <f t="shared" si="3"/>
        <v>303</v>
      </c>
      <c r="E88" s="219" t="s">
        <v>47</v>
      </c>
      <c r="F88" s="219" t="s">
        <v>534</v>
      </c>
      <c r="G88" s="219" t="s">
        <v>554</v>
      </c>
      <c r="H88" s="219" t="s">
        <v>686</v>
      </c>
      <c r="I88" s="220">
        <v>-1000</v>
      </c>
      <c r="J88" s="220"/>
      <c r="K88" s="220"/>
      <c r="L88" s="220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ht="15.75" customHeight="1" x14ac:dyDescent="0.2">
      <c r="A89" s="92"/>
      <c r="B89" s="499">
        <f t="shared" si="2"/>
        <v>83</v>
      </c>
      <c r="C89" s="217">
        <v>44947</v>
      </c>
      <c r="D89" s="218">
        <f t="shared" si="3"/>
        <v>303</v>
      </c>
      <c r="E89" s="219" t="s">
        <v>47</v>
      </c>
      <c r="F89" s="219" t="s">
        <v>534</v>
      </c>
      <c r="G89" s="219" t="s">
        <v>565</v>
      </c>
      <c r="H89" s="219" t="s">
        <v>686</v>
      </c>
      <c r="I89" s="220">
        <v>-3800</v>
      </c>
      <c r="J89" s="220"/>
      <c r="K89" s="220"/>
      <c r="L89" s="220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ht="15.75" customHeight="1" x14ac:dyDescent="0.2">
      <c r="A90" s="92"/>
      <c r="B90" s="499">
        <f t="shared" si="2"/>
        <v>84</v>
      </c>
      <c r="C90" s="217">
        <v>44947</v>
      </c>
      <c r="D90" s="218">
        <f t="shared" si="3"/>
        <v>303</v>
      </c>
      <c r="E90" s="219" t="s">
        <v>554</v>
      </c>
      <c r="F90" s="219" t="s">
        <v>534</v>
      </c>
      <c r="G90" s="219" t="s">
        <v>47</v>
      </c>
      <c r="H90" s="219" t="s">
        <v>686</v>
      </c>
      <c r="I90" s="220">
        <v>1000</v>
      </c>
      <c r="J90" s="220"/>
      <c r="K90" s="220"/>
      <c r="L90" s="220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ht="15.75" customHeight="1" x14ac:dyDescent="0.2">
      <c r="A91" s="92"/>
      <c r="B91" s="499">
        <f t="shared" si="2"/>
        <v>85</v>
      </c>
      <c r="C91" s="217">
        <v>44947</v>
      </c>
      <c r="D91" s="218">
        <f t="shared" si="3"/>
        <v>303</v>
      </c>
      <c r="E91" s="219" t="s">
        <v>565</v>
      </c>
      <c r="F91" s="219" t="s">
        <v>534</v>
      </c>
      <c r="G91" s="219" t="s">
        <v>47</v>
      </c>
      <c r="H91" s="219" t="s">
        <v>686</v>
      </c>
      <c r="I91" s="220">
        <v>3800</v>
      </c>
      <c r="J91" s="220"/>
      <c r="K91" s="220"/>
      <c r="L91" s="220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ht="15.75" customHeight="1" x14ac:dyDescent="0.2">
      <c r="A92" s="92"/>
      <c r="B92" s="499">
        <f t="shared" si="2"/>
        <v>86</v>
      </c>
      <c r="C92" s="217">
        <v>44947</v>
      </c>
      <c r="D92" s="218">
        <f t="shared" si="3"/>
        <v>303</v>
      </c>
      <c r="E92" s="219" t="s">
        <v>565</v>
      </c>
      <c r="F92" s="219" t="s">
        <v>541</v>
      </c>
      <c r="G92" s="219" t="s">
        <v>561</v>
      </c>
      <c r="H92" s="219" t="s">
        <v>703</v>
      </c>
      <c r="I92" s="220"/>
      <c r="J92" s="220"/>
      <c r="K92" s="220">
        <v>-120</v>
      </c>
      <c r="L92" s="220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ht="15.75" customHeight="1" x14ac:dyDescent="0.2">
      <c r="A93" s="92"/>
      <c r="B93" s="499">
        <f t="shared" si="2"/>
        <v>87</v>
      </c>
      <c r="C93" s="217">
        <v>44947</v>
      </c>
      <c r="D93" s="218">
        <f t="shared" si="3"/>
        <v>303</v>
      </c>
      <c r="E93" s="219" t="s">
        <v>565</v>
      </c>
      <c r="F93" s="219" t="s">
        <v>541</v>
      </c>
      <c r="G93" s="219" t="s">
        <v>561</v>
      </c>
      <c r="H93" s="219" t="s">
        <v>735</v>
      </c>
      <c r="I93" s="220"/>
      <c r="J93" s="220"/>
      <c r="K93" s="220">
        <v>-21</v>
      </c>
      <c r="L93" s="220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ht="15.75" customHeight="1" x14ac:dyDescent="0.2">
      <c r="A94" s="92"/>
      <c r="B94" s="499">
        <f t="shared" si="2"/>
        <v>88</v>
      </c>
      <c r="C94" s="217">
        <v>44947</v>
      </c>
      <c r="D94" s="218">
        <f t="shared" si="3"/>
        <v>303</v>
      </c>
      <c r="E94" s="219" t="s">
        <v>565</v>
      </c>
      <c r="F94" s="219" t="s">
        <v>541</v>
      </c>
      <c r="G94" s="219" t="s">
        <v>561</v>
      </c>
      <c r="H94" s="219" t="s">
        <v>701</v>
      </c>
      <c r="I94" s="220"/>
      <c r="J94" s="220"/>
      <c r="K94" s="220">
        <v>-325</v>
      </c>
      <c r="L94" s="220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ht="15.75" customHeight="1" x14ac:dyDescent="0.2">
      <c r="A95" s="92"/>
      <c r="B95" s="499">
        <f t="shared" si="2"/>
        <v>89</v>
      </c>
      <c r="C95" s="217">
        <v>44947</v>
      </c>
      <c r="D95" s="218">
        <f t="shared" si="3"/>
        <v>303</v>
      </c>
      <c r="E95" s="219" t="s">
        <v>565</v>
      </c>
      <c r="F95" s="219" t="s">
        <v>541</v>
      </c>
      <c r="G95" s="219" t="s">
        <v>561</v>
      </c>
      <c r="H95" s="219" t="s">
        <v>736</v>
      </c>
      <c r="I95" s="220"/>
      <c r="J95" s="220"/>
      <c r="K95" s="220">
        <v>-38.5</v>
      </c>
      <c r="L95" s="220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ht="15.75" customHeight="1" x14ac:dyDescent="0.2">
      <c r="A96" s="92"/>
      <c r="B96" s="499">
        <f t="shared" si="2"/>
        <v>90</v>
      </c>
      <c r="C96" s="217">
        <v>44947</v>
      </c>
      <c r="D96" s="218">
        <f t="shared" si="3"/>
        <v>303</v>
      </c>
      <c r="E96" s="219" t="s">
        <v>565</v>
      </c>
      <c r="F96" s="219" t="s">
        <v>541</v>
      </c>
      <c r="G96" s="219" t="s">
        <v>561</v>
      </c>
      <c r="H96" s="219" t="s">
        <v>737</v>
      </c>
      <c r="I96" s="220"/>
      <c r="J96" s="220"/>
      <c r="K96" s="220">
        <v>-68</v>
      </c>
      <c r="L96" s="220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ht="15.75" customHeight="1" x14ac:dyDescent="0.2">
      <c r="A97" s="92"/>
      <c r="B97" s="499">
        <f t="shared" si="2"/>
        <v>91</v>
      </c>
      <c r="C97" s="217">
        <v>44948</v>
      </c>
      <c r="D97" s="218">
        <f t="shared" si="3"/>
        <v>303</v>
      </c>
      <c r="E97" s="219" t="s">
        <v>598</v>
      </c>
      <c r="F97" s="219" t="s">
        <v>534</v>
      </c>
      <c r="G97" s="219" t="s">
        <v>565</v>
      </c>
      <c r="H97" s="219" t="s">
        <v>686</v>
      </c>
      <c r="I97" s="220">
        <v>1318</v>
      </c>
      <c r="J97" s="220"/>
      <c r="K97" s="220"/>
      <c r="L97" s="220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ht="15.75" customHeight="1" x14ac:dyDescent="0.2">
      <c r="A98" s="92"/>
      <c r="B98" s="499">
        <f t="shared" si="2"/>
        <v>92</v>
      </c>
      <c r="C98" s="217">
        <v>44948</v>
      </c>
      <c r="D98" s="218">
        <f t="shared" si="3"/>
        <v>303</v>
      </c>
      <c r="E98" s="219" t="s">
        <v>565</v>
      </c>
      <c r="F98" s="219" t="s">
        <v>534</v>
      </c>
      <c r="G98" s="219" t="s">
        <v>598</v>
      </c>
      <c r="H98" s="219" t="s">
        <v>686</v>
      </c>
      <c r="I98" s="220">
        <v>-1318</v>
      </c>
      <c r="J98" s="220"/>
      <c r="K98" s="220"/>
      <c r="L98" s="220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ht="15.75" customHeight="1" x14ac:dyDescent="0.2">
      <c r="A99" s="92"/>
      <c r="B99" s="499">
        <f t="shared" si="2"/>
        <v>93</v>
      </c>
      <c r="C99" s="217">
        <v>44948</v>
      </c>
      <c r="D99" s="218">
        <f t="shared" si="3"/>
        <v>303</v>
      </c>
      <c r="E99" s="219" t="s">
        <v>565</v>
      </c>
      <c r="F99" s="219" t="s">
        <v>541</v>
      </c>
      <c r="G99" s="219" t="s">
        <v>561</v>
      </c>
      <c r="H99" s="219" t="s">
        <v>704</v>
      </c>
      <c r="I99" s="220"/>
      <c r="J99" s="220"/>
      <c r="K99" s="220">
        <v>-72</v>
      </c>
      <c r="L99" s="220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ht="15.75" customHeight="1" x14ac:dyDescent="0.2">
      <c r="A100" s="92"/>
      <c r="B100" s="499">
        <f t="shared" si="2"/>
        <v>94</v>
      </c>
      <c r="C100" s="217">
        <v>44948</v>
      </c>
      <c r="D100" s="218">
        <f t="shared" si="3"/>
        <v>303</v>
      </c>
      <c r="E100" s="219" t="s">
        <v>565</v>
      </c>
      <c r="F100" s="219" t="s">
        <v>541</v>
      </c>
      <c r="G100" s="219" t="s">
        <v>561</v>
      </c>
      <c r="H100" s="219" t="s">
        <v>738</v>
      </c>
      <c r="I100" s="220"/>
      <c r="J100" s="220"/>
      <c r="K100" s="220">
        <v>-2.5</v>
      </c>
      <c r="L100" s="220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ht="15.75" customHeight="1" x14ac:dyDescent="0.2">
      <c r="A101" s="92"/>
      <c r="B101" s="499">
        <f t="shared" si="2"/>
        <v>95</v>
      </c>
      <c r="C101" s="217">
        <v>44948</v>
      </c>
      <c r="D101" s="218">
        <f t="shared" si="3"/>
        <v>303</v>
      </c>
      <c r="E101" s="219" t="s">
        <v>565</v>
      </c>
      <c r="F101" s="219" t="s">
        <v>541</v>
      </c>
      <c r="G101" s="219" t="s">
        <v>561</v>
      </c>
      <c r="H101" s="219" t="s">
        <v>739</v>
      </c>
      <c r="I101" s="220"/>
      <c r="J101" s="220"/>
      <c r="K101" s="220">
        <v>-65</v>
      </c>
      <c r="L101" s="220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ht="15.75" customHeight="1" x14ac:dyDescent="0.2">
      <c r="A102" s="92"/>
      <c r="B102" s="499">
        <f t="shared" si="2"/>
        <v>96</v>
      </c>
      <c r="C102" s="217">
        <v>44948</v>
      </c>
      <c r="D102" s="218">
        <f t="shared" si="3"/>
        <v>303</v>
      </c>
      <c r="E102" s="219" t="s">
        <v>598</v>
      </c>
      <c r="F102" s="219" t="s">
        <v>541</v>
      </c>
      <c r="G102" s="219" t="s">
        <v>561</v>
      </c>
      <c r="H102" s="219" t="s">
        <v>725</v>
      </c>
      <c r="I102" s="220"/>
      <c r="J102" s="220"/>
      <c r="K102" s="220">
        <v>-663.5</v>
      </c>
      <c r="L102" s="220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ht="15.75" customHeight="1" x14ac:dyDescent="0.2">
      <c r="A103" s="92"/>
      <c r="B103" s="499">
        <f t="shared" si="2"/>
        <v>97</v>
      </c>
      <c r="C103" s="217">
        <v>44949</v>
      </c>
      <c r="D103" s="218">
        <f t="shared" si="3"/>
        <v>304</v>
      </c>
      <c r="E103" s="219" t="s">
        <v>554</v>
      </c>
      <c r="F103" s="219" t="s">
        <v>543</v>
      </c>
      <c r="G103" s="219" t="s">
        <v>572</v>
      </c>
      <c r="H103" s="219" t="s">
        <v>740</v>
      </c>
      <c r="I103" s="220"/>
      <c r="J103" s="220"/>
      <c r="K103" s="220">
        <v>-190</v>
      </c>
      <c r="L103" s="220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ht="15.75" customHeight="1" x14ac:dyDescent="0.2">
      <c r="A104" s="92"/>
      <c r="B104" s="499">
        <f t="shared" si="2"/>
        <v>98</v>
      </c>
      <c r="C104" s="217">
        <v>44949</v>
      </c>
      <c r="D104" s="218">
        <f t="shared" si="3"/>
        <v>304</v>
      </c>
      <c r="E104" s="219" t="s">
        <v>554</v>
      </c>
      <c r="F104" s="219" t="s">
        <v>543</v>
      </c>
      <c r="G104" s="219" t="s">
        <v>606</v>
      </c>
      <c r="H104" s="219" t="s">
        <v>691</v>
      </c>
      <c r="I104" s="220"/>
      <c r="J104" s="220"/>
      <c r="K104" s="220">
        <v>-200</v>
      </c>
      <c r="L104" s="220" t="s">
        <v>741</v>
      </c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ht="15.75" customHeight="1" x14ac:dyDescent="0.2">
      <c r="A105" s="92"/>
      <c r="B105" s="499">
        <f t="shared" si="2"/>
        <v>99</v>
      </c>
      <c r="C105" s="217">
        <v>44949</v>
      </c>
      <c r="D105" s="218">
        <f t="shared" si="3"/>
        <v>304</v>
      </c>
      <c r="E105" s="219" t="s">
        <v>554</v>
      </c>
      <c r="F105" s="219" t="s">
        <v>540</v>
      </c>
      <c r="G105" s="219" t="s">
        <v>560</v>
      </c>
      <c r="H105" s="219" t="s">
        <v>740</v>
      </c>
      <c r="I105" s="220"/>
      <c r="J105" s="220"/>
      <c r="K105" s="220">
        <v>-272</v>
      </c>
      <c r="L105" s="220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ht="15.75" customHeight="1" x14ac:dyDescent="0.2">
      <c r="A106" s="92"/>
      <c r="B106" s="499">
        <f t="shared" si="2"/>
        <v>100</v>
      </c>
      <c r="C106" s="217">
        <v>44949</v>
      </c>
      <c r="D106" s="218">
        <f t="shared" si="3"/>
        <v>304</v>
      </c>
      <c r="E106" s="219" t="s">
        <v>565</v>
      </c>
      <c r="F106" s="219" t="s">
        <v>541</v>
      </c>
      <c r="G106" s="219" t="s">
        <v>550</v>
      </c>
      <c r="H106" s="219" t="s">
        <v>732</v>
      </c>
      <c r="I106" s="220"/>
      <c r="J106" s="220"/>
      <c r="K106" s="220">
        <f>-2070+360</f>
        <v>-1710</v>
      </c>
      <c r="L106" s="220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ht="15.75" customHeight="1" x14ac:dyDescent="0.2">
      <c r="A107" s="92"/>
      <c r="B107" s="499">
        <f t="shared" si="2"/>
        <v>101</v>
      </c>
      <c r="C107" s="217">
        <v>44950</v>
      </c>
      <c r="D107" s="218">
        <f t="shared" si="3"/>
        <v>304</v>
      </c>
      <c r="E107" s="219" t="s">
        <v>598</v>
      </c>
      <c r="F107" s="219" t="s">
        <v>541</v>
      </c>
      <c r="G107" s="219" t="s">
        <v>570</v>
      </c>
      <c r="H107" s="219" t="s">
        <v>742</v>
      </c>
      <c r="I107" s="220"/>
      <c r="J107" s="220"/>
      <c r="K107" s="220">
        <v>-100</v>
      </c>
      <c r="L107" s="220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ht="15.75" customHeight="1" x14ac:dyDescent="0.2">
      <c r="A108" s="92"/>
      <c r="B108" s="499">
        <f t="shared" si="2"/>
        <v>102</v>
      </c>
      <c r="C108" s="217">
        <v>44951</v>
      </c>
      <c r="D108" s="218">
        <f t="shared" si="3"/>
        <v>304</v>
      </c>
      <c r="E108" s="219" t="s">
        <v>598</v>
      </c>
      <c r="F108" s="219" t="s">
        <v>533</v>
      </c>
      <c r="G108" s="219" t="s">
        <v>553</v>
      </c>
      <c r="H108" s="219" t="s">
        <v>743</v>
      </c>
      <c r="I108" s="220"/>
      <c r="J108" s="220"/>
      <c r="K108" s="220">
        <v>-500</v>
      </c>
      <c r="L108" s="220" t="s">
        <v>744</v>
      </c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ht="15.75" customHeight="1" x14ac:dyDescent="0.2">
      <c r="A109" s="92"/>
      <c r="B109" s="499">
        <f t="shared" si="2"/>
        <v>103</v>
      </c>
      <c r="C109" s="217">
        <v>44951</v>
      </c>
      <c r="D109" s="218">
        <f t="shared" si="3"/>
        <v>304</v>
      </c>
      <c r="E109" s="219" t="s">
        <v>554</v>
      </c>
      <c r="F109" s="219" t="s">
        <v>543</v>
      </c>
      <c r="G109" s="219" t="s">
        <v>580</v>
      </c>
      <c r="H109" s="219" t="s">
        <v>745</v>
      </c>
      <c r="I109" s="220"/>
      <c r="J109" s="220"/>
      <c r="K109" s="220">
        <v>-441</v>
      </c>
      <c r="L109" s="220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ht="15.75" customHeight="1" x14ac:dyDescent="0.2">
      <c r="A110" s="92"/>
      <c r="B110" s="499">
        <f t="shared" si="2"/>
        <v>104</v>
      </c>
      <c r="C110" s="217">
        <v>44951</v>
      </c>
      <c r="D110" s="218">
        <f t="shared" si="3"/>
        <v>304</v>
      </c>
      <c r="E110" s="219" t="s">
        <v>598</v>
      </c>
      <c r="F110" s="219" t="s">
        <v>541</v>
      </c>
      <c r="G110" s="219" t="s">
        <v>570</v>
      </c>
      <c r="H110" s="219" t="s">
        <v>746</v>
      </c>
      <c r="I110" s="220"/>
      <c r="J110" s="220"/>
      <c r="K110" s="220">
        <f>-70.5-2</f>
        <v>-72.5</v>
      </c>
      <c r="L110" s="220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ht="15.75" customHeight="1" x14ac:dyDescent="0.2">
      <c r="A111" s="92"/>
      <c r="B111" s="499">
        <f t="shared" si="2"/>
        <v>105</v>
      </c>
      <c r="C111" s="217">
        <v>44951</v>
      </c>
      <c r="D111" s="218">
        <f t="shared" si="3"/>
        <v>304</v>
      </c>
      <c r="E111" s="219" t="s">
        <v>554</v>
      </c>
      <c r="F111" s="219" t="s">
        <v>542</v>
      </c>
      <c r="G111" s="219" t="s">
        <v>562</v>
      </c>
      <c r="H111" s="219" t="s">
        <v>747</v>
      </c>
      <c r="I111" s="220"/>
      <c r="J111" s="220"/>
      <c r="K111" s="220">
        <v>-335.01</v>
      </c>
      <c r="L111" s="220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ht="15.75" customHeight="1" x14ac:dyDescent="0.2">
      <c r="A112" s="92"/>
      <c r="B112" s="499">
        <f t="shared" si="2"/>
        <v>106</v>
      </c>
      <c r="C112" s="217">
        <v>44952</v>
      </c>
      <c r="D112" s="218">
        <f t="shared" si="3"/>
        <v>304</v>
      </c>
      <c r="E112" s="219" t="s">
        <v>598</v>
      </c>
      <c r="F112" s="219" t="s">
        <v>541</v>
      </c>
      <c r="G112" s="219" t="s">
        <v>570</v>
      </c>
      <c r="H112" s="219" t="s">
        <v>718</v>
      </c>
      <c r="I112" s="220"/>
      <c r="J112" s="220"/>
      <c r="K112" s="220">
        <v>-60</v>
      </c>
      <c r="L112" s="220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ht="15.75" customHeight="1" x14ac:dyDescent="0.2">
      <c r="A113" s="92"/>
      <c r="B113" s="499">
        <f t="shared" si="2"/>
        <v>107</v>
      </c>
      <c r="C113" s="217">
        <v>44952</v>
      </c>
      <c r="D113" s="218">
        <f t="shared" si="3"/>
        <v>304</v>
      </c>
      <c r="E113" s="219" t="s">
        <v>598</v>
      </c>
      <c r="F113" s="219" t="s">
        <v>541</v>
      </c>
      <c r="G113" s="219" t="s">
        <v>570</v>
      </c>
      <c r="H113" s="219" t="s">
        <v>748</v>
      </c>
      <c r="I113" s="220"/>
      <c r="J113" s="220"/>
      <c r="K113" s="220">
        <v>-9</v>
      </c>
      <c r="L113" s="220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ht="15.75" customHeight="1" x14ac:dyDescent="0.2">
      <c r="A114" s="92"/>
      <c r="B114" s="499">
        <f t="shared" si="2"/>
        <v>108</v>
      </c>
      <c r="C114" s="217">
        <v>44952</v>
      </c>
      <c r="D114" s="218">
        <f t="shared" si="3"/>
        <v>304</v>
      </c>
      <c r="E114" s="219" t="s">
        <v>598</v>
      </c>
      <c r="F114" s="219" t="s">
        <v>541</v>
      </c>
      <c r="G114" s="219" t="s">
        <v>570</v>
      </c>
      <c r="H114" s="219" t="s">
        <v>749</v>
      </c>
      <c r="I114" s="220"/>
      <c r="J114" s="220"/>
      <c r="K114" s="220">
        <v>-5</v>
      </c>
      <c r="L114" s="220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ht="15.75" customHeight="1" x14ac:dyDescent="0.2">
      <c r="A115" s="92"/>
      <c r="B115" s="499">
        <f t="shared" si="2"/>
        <v>109</v>
      </c>
      <c r="C115" s="217">
        <v>44953</v>
      </c>
      <c r="D115" s="218">
        <f t="shared" si="3"/>
        <v>304</v>
      </c>
      <c r="E115" s="219" t="s">
        <v>604</v>
      </c>
      <c r="F115" s="219" t="s">
        <v>533</v>
      </c>
      <c r="G115" s="219" t="s">
        <v>587</v>
      </c>
      <c r="H115" s="219" t="s">
        <v>699</v>
      </c>
      <c r="I115" s="220"/>
      <c r="J115" s="220"/>
      <c r="K115" s="220">
        <v>-364</v>
      </c>
      <c r="L115" s="220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ht="15.75" customHeight="1" x14ac:dyDescent="0.2">
      <c r="A116" s="92"/>
      <c r="B116" s="499">
        <f t="shared" si="2"/>
        <v>110</v>
      </c>
      <c r="C116" s="217">
        <v>44953</v>
      </c>
      <c r="D116" s="218">
        <f t="shared" si="3"/>
        <v>304</v>
      </c>
      <c r="E116" s="219" t="s">
        <v>47</v>
      </c>
      <c r="F116" s="219" t="s">
        <v>538</v>
      </c>
      <c r="G116" s="219" t="s">
        <v>568</v>
      </c>
      <c r="H116" s="219" t="s">
        <v>750</v>
      </c>
      <c r="I116" s="220"/>
      <c r="J116" s="220">
        <v>4808.2</v>
      </c>
      <c r="K116" s="220"/>
      <c r="L116" s="220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ht="15.75" customHeight="1" x14ac:dyDescent="0.2">
      <c r="A117" s="92"/>
      <c r="B117" s="499">
        <f t="shared" si="2"/>
        <v>111</v>
      </c>
      <c r="C117" s="217">
        <v>44953</v>
      </c>
      <c r="D117" s="218">
        <f t="shared" si="3"/>
        <v>304</v>
      </c>
      <c r="E117" s="219" t="s">
        <v>598</v>
      </c>
      <c r="F117" s="219" t="s">
        <v>541</v>
      </c>
      <c r="G117" s="219" t="s">
        <v>570</v>
      </c>
      <c r="H117" s="219" t="s">
        <v>738</v>
      </c>
      <c r="I117" s="220"/>
      <c r="J117" s="220"/>
      <c r="K117" s="220">
        <v>-3</v>
      </c>
      <c r="L117" s="220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ht="15.75" customHeight="1" x14ac:dyDescent="0.2">
      <c r="A118" s="92"/>
      <c r="B118" s="499">
        <f t="shared" si="2"/>
        <v>112</v>
      </c>
      <c r="C118" s="217">
        <v>44953</v>
      </c>
      <c r="D118" s="218">
        <f t="shared" si="3"/>
        <v>304</v>
      </c>
      <c r="E118" s="219" t="s">
        <v>598</v>
      </c>
      <c r="F118" s="219" t="s">
        <v>541</v>
      </c>
      <c r="G118" s="219" t="s">
        <v>570</v>
      </c>
      <c r="H118" s="219" t="s">
        <v>692</v>
      </c>
      <c r="I118" s="220"/>
      <c r="J118" s="220"/>
      <c r="K118" s="220">
        <v>-55</v>
      </c>
      <c r="L118" s="220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ht="15.75" customHeight="1" x14ac:dyDescent="0.2">
      <c r="A119" s="92"/>
      <c r="B119" s="499">
        <f t="shared" si="2"/>
        <v>113</v>
      </c>
      <c r="C119" s="217">
        <v>44954</v>
      </c>
      <c r="D119" s="218">
        <f t="shared" si="3"/>
        <v>304</v>
      </c>
      <c r="E119" s="219" t="s">
        <v>565</v>
      </c>
      <c r="F119" s="219" t="s">
        <v>541</v>
      </c>
      <c r="G119" s="219" t="s">
        <v>561</v>
      </c>
      <c r="H119" s="219" t="s">
        <v>721</v>
      </c>
      <c r="I119" s="220"/>
      <c r="J119" s="220"/>
      <c r="K119" s="220">
        <v>-65</v>
      </c>
      <c r="L119" s="220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ht="15.75" customHeight="1" x14ac:dyDescent="0.2">
      <c r="A120" s="92"/>
      <c r="B120" s="499">
        <f t="shared" si="2"/>
        <v>114</v>
      </c>
      <c r="C120" s="217">
        <v>44954</v>
      </c>
      <c r="D120" s="218">
        <f t="shared" si="3"/>
        <v>304</v>
      </c>
      <c r="E120" s="219" t="s">
        <v>565</v>
      </c>
      <c r="F120" s="219" t="s">
        <v>541</v>
      </c>
      <c r="G120" s="219" t="s">
        <v>561</v>
      </c>
      <c r="H120" s="219" t="s">
        <v>701</v>
      </c>
      <c r="I120" s="220"/>
      <c r="J120" s="220"/>
      <c r="K120" s="220">
        <v>-325</v>
      </c>
      <c r="L120" s="220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ht="15.75" customHeight="1" x14ac:dyDescent="0.2">
      <c r="A121" s="92"/>
      <c r="B121" s="499">
        <f t="shared" si="2"/>
        <v>115</v>
      </c>
      <c r="C121" s="217">
        <v>44954</v>
      </c>
      <c r="D121" s="218">
        <f t="shared" si="3"/>
        <v>304</v>
      </c>
      <c r="E121" s="219" t="s">
        <v>565</v>
      </c>
      <c r="F121" s="219" t="s">
        <v>541</v>
      </c>
      <c r="G121" s="219" t="s">
        <v>561</v>
      </c>
      <c r="H121" s="219" t="s">
        <v>751</v>
      </c>
      <c r="I121" s="220"/>
      <c r="J121" s="220"/>
      <c r="K121" s="220">
        <v>-43</v>
      </c>
      <c r="L121" s="220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ht="15.75" customHeight="1" x14ac:dyDescent="0.2">
      <c r="A122" s="92"/>
      <c r="B122" s="499">
        <f t="shared" si="2"/>
        <v>116</v>
      </c>
      <c r="C122" s="217">
        <v>44954</v>
      </c>
      <c r="D122" s="218">
        <f t="shared" si="3"/>
        <v>304</v>
      </c>
      <c r="E122" s="219" t="s">
        <v>565</v>
      </c>
      <c r="F122" s="219" t="s">
        <v>541</v>
      </c>
      <c r="G122" s="219" t="s">
        <v>561</v>
      </c>
      <c r="H122" s="219" t="s">
        <v>737</v>
      </c>
      <c r="I122" s="220"/>
      <c r="J122" s="220"/>
      <c r="K122" s="220">
        <v>-103</v>
      </c>
      <c r="L122" s="220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ht="15.75" customHeight="1" x14ac:dyDescent="0.2">
      <c r="A123" s="92"/>
      <c r="B123" s="499">
        <f t="shared" si="2"/>
        <v>117</v>
      </c>
      <c r="C123" s="217">
        <v>44955</v>
      </c>
      <c r="D123" s="218">
        <f t="shared" si="3"/>
        <v>304</v>
      </c>
      <c r="E123" s="219" t="s">
        <v>47</v>
      </c>
      <c r="F123" s="219" t="s">
        <v>534</v>
      </c>
      <c r="G123" s="219" t="s">
        <v>554</v>
      </c>
      <c r="H123" s="219" t="s">
        <v>686</v>
      </c>
      <c r="I123" s="220">
        <v>-1000</v>
      </c>
      <c r="J123" s="220"/>
      <c r="K123" s="220"/>
      <c r="L123" s="220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ht="15.75" customHeight="1" x14ac:dyDescent="0.2">
      <c r="A124" s="92"/>
      <c r="B124" s="499">
        <f t="shared" si="2"/>
        <v>118</v>
      </c>
      <c r="C124" s="217">
        <v>44955</v>
      </c>
      <c r="D124" s="218">
        <f t="shared" si="3"/>
        <v>304</v>
      </c>
      <c r="E124" s="219" t="s">
        <v>47</v>
      </c>
      <c r="F124" s="219" t="s">
        <v>534</v>
      </c>
      <c r="G124" s="219" t="s">
        <v>565</v>
      </c>
      <c r="H124" s="219" t="s">
        <v>686</v>
      </c>
      <c r="I124" s="220">
        <v>-3800</v>
      </c>
      <c r="J124" s="220"/>
      <c r="K124" s="220"/>
      <c r="L124" s="220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ht="15.75" customHeight="1" x14ac:dyDescent="0.2">
      <c r="A125" s="92"/>
      <c r="B125" s="499">
        <f t="shared" si="2"/>
        <v>119</v>
      </c>
      <c r="C125" s="217">
        <v>44955</v>
      </c>
      <c r="D125" s="218">
        <f t="shared" si="3"/>
        <v>304</v>
      </c>
      <c r="E125" s="219" t="s">
        <v>598</v>
      </c>
      <c r="F125" s="219" t="s">
        <v>534</v>
      </c>
      <c r="G125" s="219" t="s">
        <v>565</v>
      </c>
      <c r="H125" s="219" t="s">
        <v>686</v>
      </c>
      <c r="I125" s="220">
        <v>2355</v>
      </c>
      <c r="J125" s="220"/>
      <c r="K125" s="220"/>
      <c r="L125" s="220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ht="15.75" customHeight="1" x14ac:dyDescent="0.2">
      <c r="A126" s="92"/>
      <c r="B126" s="499">
        <f t="shared" si="2"/>
        <v>120</v>
      </c>
      <c r="C126" s="217">
        <v>44955</v>
      </c>
      <c r="D126" s="218">
        <f t="shared" si="3"/>
        <v>304</v>
      </c>
      <c r="E126" s="219" t="s">
        <v>554</v>
      </c>
      <c r="F126" s="219" t="s">
        <v>534</v>
      </c>
      <c r="G126" s="219" t="s">
        <v>47</v>
      </c>
      <c r="H126" s="219" t="s">
        <v>686</v>
      </c>
      <c r="I126" s="220">
        <v>1000</v>
      </c>
      <c r="J126" s="220"/>
      <c r="K126" s="220"/>
      <c r="L126" s="220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ht="15.75" customHeight="1" x14ac:dyDescent="0.2">
      <c r="A127" s="92"/>
      <c r="B127" s="499">
        <f t="shared" si="2"/>
        <v>121</v>
      </c>
      <c r="C127" s="217">
        <v>44955</v>
      </c>
      <c r="D127" s="218">
        <f t="shared" si="3"/>
        <v>304</v>
      </c>
      <c r="E127" s="219" t="s">
        <v>604</v>
      </c>
      <c r="F127" s="219" t="s">
        <v>534</v>
      </c>
      <c r="G127" s="219" t="s">
        <v>47</v>
      </c>
      <c r="H127" s="219" t="s">
        <v>686</v>
      </c>
      <c r="I127" s="220">
        <v>1000</v>
      </c>
      <c r="J127" s="220"/>
      <c r="K127" s="220"/>
      <c r="L127" s="220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ht="15.75" customHeight="1" x14ac:dyDescent="0.2">
      <c r="A128" s="92"/>
      <c r="B128" s="499">
        <f t="shared" si="2"/>
        <v>122</v>
      </c>
      <c r="C128" s="217">
        <v>44955</v>
      </c>
      <c r="D128" s="218">
        <f t="shared" si="3"/>
        <v>304</v>
      </c>
      <c r="E128" s="219" t="s">
        <v>565</v>
      </c>
      <c r="F128" s="219" t="s">
        <v>534</v>
      </c>
      <c r="G128" s="219" t="s">
        <v>47</v>
      </c>
      <c r="H128" s="219" t="s">
        <v>686</v>
      </c>
      <c r="I128" s="220">
        <v>3800</v>
      </c>
      <c r="J128" s="220"/>
      <c r="K128" s="220"/>
      <c r="L128" s="220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ht="15.75" customHeight="1" x14ac:dyDescent="0.2">
      <c r="A129" s="92"/>
      <c r="B129" s="499">
        <f t="shared" si="2"/>
        <v>123</v>
      </c>
      <c r="C129" s="217">
        <v>44955</v>
      </c>
      <c r="D129" s="218">
        <f t="shared" si="3"/>
        <v>304</v>
      </c>
      <c r="E129" s="219" t="s">
        <v>565</v>
      </c>
      <c r="F129" s="219" t="s">
        <v>534</v>
      </c>
      <c r="G129" s="219" t="s">
        <v>598</v>
      </c>
      <c r="H129" s="219" t="s">
        <v>686</v>
      </c>
      <c r="I129" s="220">
        <v>-2355</v>
      </c>
      <c r="J129" s="220"/>
      <c r="K129" s="220"/>
      <c r="L129" s="220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ht="15.75" customHeight="1" x14ac:dyDescent="0.2">
      <c r="A130" s="92"/>
      <c r="B130" s="499">
        <f t="shared" si="2"/>
        <v>124</v>
      </c>
      <c r="C130" s="217">
        <v>44955</v>
      </c>
      <c r="D130" s="218">
        <f t="shared" si="3"/>
        <v>304</v>
      </c>
      <c r="E130" s="219" t="s">
        <v>47</v>
      </c>
      <c r="F130" s="219" t="s">
        <v>534</v>
      </c>
      <c r="G130" s="219" t="s">
        <v>601</v>
      </c>
      <c r="H130" s="219" t="s">
        <v>686</v>
      </c>
      <c r="I130" s="220">
        <v>-1000</v>
      </c>
      <c r="J130" s="220"/>
      <c r="K130" s="220"/>
      <c r="L130" s="220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ht="15.75" customHeight="1" x14ac:dyDescent="0.2">
      <c r="A131" s="92"/>
      <c r="B131" s="499">
        <f t="shared" si="2"/>
        <v>125</v>
      </c>
      <c r="C131" s="217">
        <v>44955</v>
      </c>
      <c r="D131" s="218">
        <f t="shared" si="3"/>
        <v>304</v>
      </c>
      <c r="E131" s="219" t="s">
        <v>565</v>
      </c>
      <c r="F131" s="219" t="s">
        <v>541</v>
      </c>
      <c r="G131" s="219" t="s">
        <v>561</v>
      </c>
      <c r="H131" s="219" t="s">
        <v>721</v>
      </c>
      <c r="I131" s="220"/>
      <c r="J131" s="220"/>
      <c r="K131" s="220">
        <v>-135</v>
      </c>
      <c r="L131" s="220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ht="15.75" customHeight="1" x14ac:dyDescent="0.2">
      <c r="A132" s="92"/>
      <c r="B132" s="499">
        <f t="shared" si="2"/>
        <v>126</v>
      </c>
      <c r="C132" s="217">
        <v>44955</v>
      </c>
      <c r="D132" s="218">
        <f t="shared" si="3"/>
        <v>304</v>
      </c>
      <c r="E132" s="219" t="s">
        <v>565</v>
      </c>
      <c r="F132" s="219" t="s">
        <v>541</v>
      </c>
      <c r="G132" s="219" t="s">
        <v>561</v>
      </c>
      <c r="H132" s="219" t="s">
        <v>752</v>
      </c>
      <c r="I132" s="220"/>
      <c r="J132" s="220"/>
      <c r="K132" s="220">
        <v>-44</v>
      </c>
      <c r="L132" s="220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ht="15.75" customHeight="1" x14ac:dyDescent="0.2">
      <c r="A133" s="92"/>
      <c r="B133" s="499">
        <f t="shared" si="2"/>
        <v>127</v>
      </c>
      <c r="C133" s="217">
        <v>44955</v>
      </c>
      <c r="D133" s="218">
        <f t="shared" si="3"/>
        <v>304</v>
      </c>
      <c r="E133" s="219" t="s">
        <v>565</v>
      </c>
      <c r="F133" s="219" t="s">
        <v>541</v>
      </c>
      <c r="G133" s="219" t="s">
        <v>561</v>
      </c>
      <c r="H133" s="219" t="s">
        <v>704</v>
      </c>
      <c r="I133" s="220"/>
      <c r="J133" s="220"/>
      <c r="K133" s="220">
        <v>-118</v>
      </c>
      <c r="L133" s="220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ht="15.75" customHeight="1" x14ac:dyDescent="0.2">
      <c r="A134" s="92"/>
      <c r="B134" s="499">
        <f t="shared" si="2"/>
        <v>128</v>
      </c>
      <c r="C134" s="217">
        <v>44955</v>
      </c>
      <c r="D134" s="218">
        <f t="shared" si="3"/>
        <v>304</v>
      </c>
      <c r="E134" s="219" t="s">
        <v>565</v>
      </c>
      <c r="F134" s="219" t="s">
        <v>541</v>
      </c>
      <c r="G134" s="219" t="s">
        <v>561</v>
      </c>
      <c r="H134" s="219" t="s">
        <v>753</v>
      </c>
      <c r="I134" s="220"/>
      <c r="J134" s="220"/>
      <c r="K134" s="220">
        <v>-22</v>
      </c>
      <c r="L134" s="220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ht="15.75" customHeight="1" x14ac:dyDescent="0.2">
      <c r="A135" s="92"/>
      <c r="B135" s="499">
        <f t="shared" ref="B135:B198" si="4">B134+1</f>
        <v>129</v>
      </c>
      <c r="C135" s="217">
        <v>44955</v>
      </c>
      <c r="D135" s="218">
        <f t="shared" ref="D135:D198" si="5">(WEEKNUM(C135,2)+(YEAR(C135)-2020)*100)-1</f>
        <v>304</v>
      </c>
      <c r="E135" s="219" t="s">
        <v>565</v>
      </c>
      <c r="F135" s="219" t="s">
        <v>541</v>
      </c>
      <c r="G135" s="219" t="s">
        <v>561</v>
      </c>
      <c r="H135" s="219" t="s">
        <v>754</v>
      </c>
      <c r="I135" s="220"/>
      <c r="J135" s="220"/>
      <c r="K135" s="220">
        <v>-97</v>
      </c>
      <c r="L135" s="220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ht="15.75" customHeight="1" x14ac:dyDescent="0.2">
      <c r="A136" s="92"/>
      <c r="B136" s="499">
        <f t="shared" si="4"/>
        <v>130</v>
      </c>
      <c r="C136" s="217">
        <v>44955</v>
      </c>
      <c r="D136" s="218">
        <f t="shared" si="5"/>
        <v>304</v>
      </c>
      <c r="E136" s="219" t="s">
        <v>565</v>
      </c>
      <c r="F136" s="219" t="s">
        <v>541</v>
      </c>
      <c r="G136" s="219" t="s">
        <v>561</v>
      </c>
      <c r="H136" s="219" t="s">
        <v>755</v>
      </c>
      <c r="I136" s="220"/>
      <c r="J136" s="220"/>
      <c r="K136" s="220">
        <v>-88</v>
      </c>
      <c r="L136" s="220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ht="15.75" customHeight="1" x14ac:dyDescent="0.2">
      <c r="A137" s="92"/>
      <c r="B137" s="499">
        <f t="shared" si="4"/>
        <v>131</v>
      </c>
      <c r="C137" s="217">
        <v>44955</v>
      </c>
      <c r="D137" s="218">
        <f t="shared" si="5"/>
        <v>304</v>
      </c>
      <c r="E137" s="219" t="s">
        <v>598</v>
      </c>
      <c r="F137" s="219" t="s">
        <v>541</v>
      </c>
      <c r="G137" s="219" t="s">
        <v>561</v>
      </c>
      <c r="H137" s="219" t="s">
        <v>725</v>
      </c>
      <c r="I137" s="220"/>
      <c r="J137" s="220"/>
      <c r="K137" s="220">
        <v>-143</v>
      </c>
      <c r="L137" s="220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ht="15.75" customHeight="1" x14ac:dyDescent="0.2">
      <c r="A138" s="92"/>
      <c r="B138" s="499">
        <f t="shared" si="4"/>
        <v>132</v>
      </c>
      <c r="C138" s="217">
        <v>44956</v>
      </c>
      <c r="D138" s="218">
        <f t="shared" si="5"/>
        <v>305</v>
      </c>
      <c r="E138" s="219" t="s">
        <v>565</v>
      </c>
      <c r="F138" s="219" t="s">
        <v>536</v>
      </c>
      <c r="G138" s="219" t="s">
        <v>546</v>
      </c>
      <c r="H138" s="219" t="s">
        <v>756</v>
      </c>
      <c r="I138" s="220"/>
      <c r="J138" s="220"/>
      <c r="K138" s="220">
        <v>-805</v>
      </c>
      <c r="L138" s="220" t="s">
        <v>757</v>
      </c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ht="15.75" customHeight="1" x14ac:dyDescent="0.2">
      <c r="A139" s="92"/>
      <c r="B139" s="499">
        <f t="shared" si="4"/>
        <v>133</v>
      </c>
      <c r="C139" s="217">
        <v>44956</v>
      </c>
      <c r="D139" s="218">
        <f t="shared" si="5"/>
        <v>305</v>
      </c>
      <c r="E139" s="219" t="s">
        <v>598</v>
      </c>
      <c r="F139" s="219" t="s">
        <v>541</v>
      </c>
      <c r="G139" s="219" t="s">
        <v>550</v>
      </c>
      <c r="H139" s="219" t="s">
        <v>758</v>
      </c>
      <c r="I139" s="220"/>
      <c r="J139" s="220"/>
      <c r="K139" s="220">
        <v>-2070</v>
      </c>
      <c r="L139" s="220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ht="15.75" customHeight="1" x14ac:dyDescent="0.2">
      <c r="A140" s="92"/>
      <c r="B140" s="499">
        <f t="shared" si="4"/>
        <v>134</v>
      </c>
      <c r="C140" s="217">
        <v>44957</v>
      </c>
      <c r="D140" s="218">
        <f t="shared" si="5"/>
        <v>305</v>
      </c>
      <c r="E140" s="219" t="s">
        <v>565</v>
      </c>
      <c r="F140" s="219" t="s">
        <v>533</v>
      </c>
      <c r="G140" s="219" t="s">
        <v>581</v>
      </c>
      <c r="H140" s="219" t="s">
        <v>759</v>
      </c>
      <c r="I140" s="220"/>
      <c r="J140" s="220"/>
      <c r="K140" s="220">
        <v>-1100</v>
      </c>
      <c r="L140" s="220" t="s">
        <v>760</v>
      </c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ht="15.75" customHeight="1" x14ac:dyDescent="0.2">
      <c r="A141" s="92"/>
      <c r="B141" s="499">
        <f t="shared" si="4"/>
        <v>135</v>
      </c>
      <c r="C141" s="217">
        <v>44957</v>
      </c>
      <c r="D141" s="218">
        <f t="shared" si="5"/>
        <v>305</v>
      </c>
      <c r="E141" s="219" t="s">
        <v>588</v>
      </c>
      <c r="F141" s="219" t="s">
        <v>534</v>
      </c>
      <c r="G141" s="219" t="s">
        <v>588</v>
      </c>
      <c r="H141" s="219" t="s">
        <v>761</v>
      </c>
      <c r="I141" s="220"/>
      <c r="J141" s="220">
        <v>50.5</v>
      </c>
      <c r="K141" s="220"/>
      <c r="L141" s="220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ht="15.75" customHeight="1" x14ac:dyDescent="0.2">
      <c r="A142" s="92"/>
      <c r="B142" s="499">
        <f t="shared" si="4"/>
        <v>136</v>
      </c>
      <c r="C142" s="217">
        <v>44957</v>
      </c>
      <c r="D142" s="218">
        <f t="shared" si="5"/>
        <v>305</v>
      </c>
      <c r="E142" s="219" t="s">
        <v>593</v>
      </c>
      <c r="F142" s="219" t="s">
        <v>534</v>
      </c>
      <c r="G142" s="219" t="s">
        <v>593</v>
      </c>
      <c r="H142" s="219" t="s">
        <v>761</v>
      </c>
      <c r="I142" s="220"/>
      <c r="J142" s="220">
        <v>11.96</v>
      </c>
      <c r="K142" s="220"/>
      <c r="L142" s="220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ht="15.75" customHeight="1" x14ac:dyDescent="0.2">
      <c r="A143" s="92"/>
      <c r="B143" s="499">
        <f t="shared" si="4"/>
        <v>137</v>
      </c>
      <c r="C143" s="217">
        <v>44957</v>
      </c>
      <c r="D143" s="218">
        <f t="shared" si="5"/>
        <v>305</v>
      </c>
      <c r="E143" s="219" t="s">
        <v>604</v>
      </c>
      <c r="F143" s="219" t="s">
        <v>534</v>
      </c>
      <c r="G143" s="219" t="s">
        <v>47</v>
      </c>
      <c r="H143" s="219" t="s">
        <v>686</v>
      </c>
      <c r="I143" s="220">
        <v>-1747.44</v>
      </c>
      <c r="J143" s="220"/>
      <c r="K143" s="220"/>
      <c r="L143" s="220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ht="15.75" customHeight="1" x14ac:dyDescent="0.2">
      <c r="A144" s="92"/>
      <c r="B144" s="499">
        <f t="shared" si="4"/>
        <v>138</v>
      </c>
      <c r="C144" s="217">
        <v>44957</v>
      </c>
      <c r="D144" s="218">
        <f t="shared" si="5"/>
        <v>305</v>
      </c>
      <c r="E144" s="219" t="s">
        <v>47</v>
      </c>
      <c r="F144" s="219" t="s">
        <v>534</v>
      </c>
      <c r="G144" s="219" t="s">
        <v>601</v>
      </c>
      <c r="H144" s="219" t="s">
        <v>686</v>
      </c>
      <c r="I144" s="220">
        <v>1747.44</v>
      </c>
      <c r="J144" s="220"/>
      <c r="K144" s="220"/>
      <c r="L144" s="220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ht="15.75" customHeight="1" x14ac:dyDescent="0.2">
      <c r="A145" s="92"/>
      <c r="B145" s="499">
        <f t="shared" si="4"/>
        <v>139</v>
      </c>
      <c r="C145" s="217">
        <v>44957</v>
      </c>
      <c r="D145" s="218">
        <f t="shared" si="5"/>
        <v>305</v>
      </c>
      <c r="E145" s="219" t="s">
        <v>554</v>
      </c>
      <c r="F145" s="219" t="s">
        <v>543</v>
      </c>
      <c r="G145" s="219" t="s">
        <v>563</v>
      </c>
      <c r="H145" s="219" t="s">
        <v>758</v>
      </c>
      <c r="I145" s="220"/>
      <c r="J145" s="220"/>
      <c r="K145" s="220">
        <v>-190</v>
      </c>
      <c r="L145" s="220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ht="15.75" customHeight="1" x14ac:dyDescent="0.2">
      <c r="A146" s="92"/>
      <c r="B146" s="499">
        <f t="shared" si="4"/>
        <v>140</v>
      </c>
      <c r="C146" s="217">
        <v>44957</v>
      </c>
      <c r="D146" s="218">
        <f t="shared" si="5"/>
        <v>305</v>
      </c>
      <c r="E146" s="219" t="s">
        <v>554</v>
      </c>
      <c r="F146" s="219" t="s">
        <v>543</v>
      </c>
      <c r="G146" s="219" t="s">
        <v>606</v>
      </c>
      <c r="H146" s="219" t="s">
        <v>762</v>
      </c>
      <c r="I146" s="220"/>
      <c r="J146" s="220"/>
      <c r="K146" s="220">
        <v>-800</v>
      </c>
      <c r="L146" s="220" t="s">
        <v>763</v>
      </c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ht="15.75" customHeight="1" x14ac:dyDescent="0.2">
      <c r="A147" s="92"/>
      <c r="B147" s="499">
        <f t="shared" si="4"/>
        <v>141</v>
      </c>
      <c r="C147" s="217">
        <v>44957</v>
      </c>
      <c r="D147" s="218">
        <f t="shared" si="5"/>
        <v>305</v>
      </c>
      <c r="E147" s="219" t="s">
        <v>598</v>
      </c>
      <c r="F147" s="219" t="s">
        <v>538</v>
      </c>
      <c r="G147" s="219" t="s">
        <v>590</v>
      </c>
      <c r="H147" s="219" t="s">
        <v>764</v>
      </c>
      <c r="I147" s="220"/>
      <c r="J147" s="220">
        <v>700</v>
      </c>
      <c r="K147" s="220"/>
      <c r="L147" s="220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ht="15.75" customHeight="1" x14ac:dyDescent="0.2">
      <c r="A148" s="92"/>
      <c r="B148" s="499">
        <f t="shared" si="4"/>
        <v>142</v>
      </c>
      <c r="C148" s="217">
        <v>44957</v>
      </c>
      <c r="D148" s="218">
        <f t="shared" si="5"/>
        <v>305</v>
      </c>
      <c r="E148" s="219" t="s">
        <v>554</v>
      </c>
      <c r="F148" s="219" t="s">
        <v>540</v>
      </c>
      <c r="G148" s="219" t="s">
        <v>560</v>
      </c>
      <c r="H148" s="219" t="s">
        <v>758</v>
      </c>
      <c r="I148" s="220"/>
      <c r="J148" s="220"/>
      <c r="K148" s="220">
        <v>-272</v>
      </c>
      <c r="L148" s="220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ht="15.75" customHeight="1" x14ac:dyDescent="0.2">
      <c r="A149" s="92"/>
      <c r="B149" s="499">
        <f t="shared" si="4"/>
        <v>143</v>
      </c>
      <c r="C149" s="217">
        <v>44959</v>
      </c>
      <c r="D149" s="218">
        <f t="shared" si="5"/>
        <v>305</v>
      </c>
      <c r="E149" s="219" t="s">
        <v>598</v>
      </c>
      <c r="F149" s="219" t="s">
        <v>541</v>
      </c>
      <c r="G149" s="219" t="s">
        <v>570</v>
      </c>
      <c r="H149" s="219" t="s">
        <v>765</v>
      </c>
      <c r="I149" s="220"/>
      <c r="J149" s="220"/>
      <c r="K149" s="220">
        <v>-14</v>
      </c>
      <c r="L149" s="220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ht="15.75" customHeight="1" x14ac:dyDescent="0.2">
      <c r="A150" s="92"/>
      <c r="B150" s="499">
        <f t="shared" si="4"/>
        <v>144</v>
      </c>
      <c r="C150" s="217">
        <v>44959</v>
      </c>
      <c r="D150" s="218">
        <f t="shared" si="5"/>
        <v>305</v>
      </c>
      <c r="E150" s="219" t="s">
        <v>554</v>
      </c>
      <c r="F150" s="219" t="s">
        <v>542</v>
      </c>
      <c r="G150" s="219" t="s">
        <v>571</v>
      </c>
      <c r="H150" s="219" t="s">
        <v>766</v>
      </c>
      <c r="I150" s="220"/>
      <c r="J150" s="220"/>
      <c r="K150" s="220">
        <v>-218</v>
      </c>
      <c r="L150" s="220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ht="15.75" customHeight="1" x14ac:dyDescent="0.2">
      <c r="A151" s="92"/>
      <c r="B151" s="499">
        <f t="shared" si="4"/>
        <v>145</v>
      </c>
      <c r="C151" s="217">
        <v>44960</v>
      </c>
      <c r="D151" s="218">
        <f t="shared" si="5"/>
        <v>305</v>
      </c>
      <c r="E151" s="219" t="s">
        <v>47</v>
      </c>
      <c r="F151" s="219" t="s">
        <v>538</v>
      </c>
      <c r="G151" s="219" t="s">
        <v>568</v>
      </c>
      <c r="H151" s="219" t="s">
        <v>767</v>
      </c>
      <c r="I151" s="220"/>
      <c r="J151" s="220">
        <v>4809</v>
      </c>
      <c r="K151" s="220"/>
      <c r="L151" s="220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ht="15.75" customHeight="1" x14ac:dyDescent="0.2">
      <c r="A152" s="92"/>
      <c r="B152" s="499">
        <f t="shared" si="4"/>
        <v>146</v>
      </c>
      <c r="C152" s="217">
        <v>44961</v>
      </c>
      <c r="D152" s="218">
        <f t="shared" si="5"/>
        <v>305</v>
      </c>
      <c r="E152" s="219" t="s">
        <v>565</v>
      </c>
      <c r="F152" s="219" t="s">
        <v>541</v>
      </c>
      <c r="G152" s="219" t="s">
        <v>561</v>
      </c>
      <c r="H152" s="219" t="s">
        <v>768</v>
      </c>
      <c r="I152" s="220"/>
      <c r="J152" s="220"/>
      <c r="K152" s="220">
        <v>-70</v>
      </c>
      <c r="L152" s="220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ht="15.75" customHeight="1" x14ac:dyDescent="0.2">
      <c r="A153" s="92"/>
      <c r="B153" s="499">
        <f t="shared" si="4"/>
        <v>147</v>
      </c>
      <c r="C153" s="217">
        <v>44961</v>
      </c>
      <c r="D153" s="218">
        <f t="shared" si="5"/>
        <v>305</v>
      </c>
      <c r="E153" s="219" t="s">
        <v>565</v>
      </c>
      <c r="F153" s="219" t="s">
        <v>541</v>
      </c>
      <c r="G153" s="219" t="s">
        <v>561</v>
      </c>
      <c r="H153" s="219" t="s">
        <v>720</v>
      </c>
      <c r="I153" s="220"/>
      <c r="J153" s="220"/>
      <c r="K153" s="220">
        <v>-50</v>
      </c>
      <c r="L153" s="220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ht="15.75" customHeight="1" x14ac:dyDescent="0.2">
      <c r="A154" s="92"/>
      <c r="B154" s="499">
        <f t="shared" si="4"/>
        <v>148</v>
      </c>
      <c r="C154" s="217">
        <v>44961</v>
      </c>
      <c r="D154" s="218">
        <f t="shared" si="5"/>
        <v>305</v>
      </c>
      <c r="E154" s="219" t="s">
        <v>565</v>
      </c>
      <c r="F154" s="219" t="s">
        <v>541</v>
      </c>
      <c r="G154" s="219" t="s">
        <v>561</v>
      </c>
      <c r="H154" s="219" t="s">
        <v>701</v>
      </c>
      <c r="I154" s="220"/>
      <c r="J154" s="220"/>
      <c r="K154" s="220">
        <v>-149</v>
      </c>
      <c r="L154" s="220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ht="15.75" customHeight="1" x14ac:dyDescent="0.2">
      <c r="A155" s="92"/>
      <c r="B155" s="499">
        <f t="shared" si="4"/>
        <v>149</v>
      </c>
      <c r="C155" s="217">
        <v>44961</v>
      </c>
      <c r="D155" s="218">
        <f t="shared" si="5"/>
        <v>305</v>
      </c>
      <c r="E155" s="219" t="s">
        <v>565</v>
      </c>
      <c r="F155" s="219" t="s">
        <v>541</v>
      </c>
      <c r="G155" s="219" t="s">
        <v>561</v>
      </c>
      <c r="H155" s="219" t="s">
        <v>769</v>
      </c>
      <c r="I155" s="220"/>
      <c r="J155" s="220"/>
      <c r="K155" s="220">
        <v>-50</v>
      </c>
      <c r="L155" s="220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ht="15.75" customHeight="1" x14ac:dyDescent="0.2">
      <c r="A156" s="92"/>
      <c r="B156" s="499">
        <f t="shared" si="4"/>
        <v>150</v>
      </c>
      <c r="C156" s="217">
        <v>44961</v>
      </c>
      <c r="D156" s="218">
        <f t="shared" si="5"/>
        <v>305</v>
      </c>
      <c r="E156" s="219" t="s">
        <v>565</v>
      </c>
      <c r="F156" s="219" t="s">
        <v>541</v>
      </c>
      <c r="G156" s="219" t="s">
        <v>561</v>
      </c>
      <c r="H156" s="219" t="s">
        <v>770</v>
      </c>
      <c r="I156" s="220"/>
      <c r="J156" s="220"/>
      <c r="K156" s="220">
        <v>-22</v>
      </c>
      <c r="L156" s="220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ht="15.75" customHeight="1" x14ac:dyDescent="0.2">
      <c r="A157" s="92"/>
      <c r="B157" s="499">
        <f t="shared" si="4"/>
        <v>151</v>
      </c>
      <c r="C157" s="217">
        <v>44961</v>
      </c>
      <c r="D157" s="218">
        <f t="shared" si="5"/>
        <v>305</v>
      </c>
      <c r="E157" s="219" t="s">
        <v>565</v>
      </c>
      <c r="F157" s="219" t="s">
        <v>541</v>
      </c>
      <c r="G157" s="219" t="s">
        <v>561</v>
      </c>
      <c r="H157" s="219" t="s">
        <v>771</v>
      </c>
      <c r="I157" s="220"/>
      <c r="J157" s="220"/>
      <c r="K157" s="220">
        <v>-114</v>
      </c>
      <c r="L157" s="220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ht="15.75" customHeight="1" x14ac:dyDescent="0.2">
      <c r="A158" s="92"/>
      <c r="B158" s="499">
        <f t="shared" si="4"/>
        <v>152</v>
      </c>
      <c r="C158" s="217">
        <v>44961</v>
      </c>
      <c r="D158" s="218">
        <f t="shared" si="5"/>
        <v>305</v>
      </c>
      <c r="E158" s="219" t="s">
        <v>565</v>
      </c>
      <c r="F158" s="219" t="s">
        <v>541</v>
      </c>
      <c r="G158" s="219" t="s">
        <v>561</v>
      </c>
      <c r="H158" s="219" t="s">
        <v>772</v>
      </c>
      <c r="I158" s="220"/>
      <c r="J158" s="220"/>
      <c r="K158" s="220">
        <v>-50</v>
      </c>
      <c r="L158" s="220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ht="15.75" customHeight="1" x14ac:dyDescent="0.2">
      <c r="A159" s="92"/>
      <c r="B159" s="499">
        <f t="shared" si="4"/>
        <v>153</v>
      </c>
      <c r="C159" s="217">
        <v>44961</v>
      </c>
      <c r="D159" s="218">
        <f t="shared" si="5"/>
        <v>305</v>
      </c>
      <c r="E159" s="219" t="s">
        <v>565</v>
      </c>
      <c r="F159" s="219" t="s">
        <v>541</v>
      </c>
      <c r="G159" s="219" t="s">
        <v>561</v>
      </c>
      <c r="H159" s="219" t="s">
        <v>773</v>
      </c>
      <c r="I159" s="220"/>
      <c r="J159" s="220"/>
      <c r="K159" s="220">
        <v>-71</v>
      </c>
      <c r="L159" s="220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ht="15.75" customHeight="1" x14ac:dyDescent="0.2">
      <c r="A160" s="92"/>
      <c r="B160" s="499">
        <f t="shared" si="4"/>
        <v>154</v>
      </c>
      <c r="C160" s="217">
        <v>44961</v>
      </c>
      <c r="D160" s="218">
        <f t="shared" si="5"/>
        <v>305</v>
      </c>
      <c r="E160" s="219" t="s">
        <v>565</v>
      </c>
      <c r="F160" s="219" t="s">
        <v>541</v>
      </c>
      <c r="G160" s="219" t="s">
        <v>561</v>
      </c>
      <c r="H160" s="219" t="s">
        <v>774</v>
      </c>
      <c r="I160" s="220"/>
      <c r="J160" s="220"/>
      <c r="K160" s="220">
        <v>-63</v>
      </c>
      <c r="L160" s="220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ht="15.75" customHeight="1" x14ac:dyDescent="0.2">
      <c r="A161" s="92"/>
      <c r="B161" s="499">
        <f t="shared" si="4"/>
        <v>155</v>
      </c>
      <c r="C161" s="217">
        <v>44961</v>
      </c>
      <c r="D161" s="218">
        <f t="shared" si="5"/>
        <v>305</v>
      </c>
      <c r="E161" s="219" t="s">
        <v>554</v>
      </c>
      <c r="F161" s="219" t="s">
        <v>542</v>
      </c>
      <c r="G161" s="219" t="s">
        <v>613</v>
      </c>
      <c r="H161" s="219" t="s">
        <v>775</v>
      </c>
      <c r="I161" s="220"/>
      <c r="J161" s="220"/>
      <c r="K161" s="220">
        <v>-389</v>
      </c>
      <c r="L161" s="220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ht="15.75" customHeight="1" x14ac:dyDescent="0.2">
      <c r="A162" s="92"/>
      <c r="B162" s="499">
        <f t="shared" si="4"/>
        <v>156</v>
      </c>
      <c r="C162" s="217">
        <v>44962</v>
      </c>
      <c r="D162" s="218">
        <f t="shared" si="5"/>
        <v>305</v>
      </c>
      <c r="E162" s="219" t="s">
        <v>554</v>
      </c>
      <c r="F162" s="219" t="s">
        <v>533</v>
      </c>
      <c r="G162" s="219" t="s">
        <v>581</v>
      </c>
      <c r="H162" s="219" t="s">
        <v>776</v>
      </c>
      <c r="I162" s="220"/>
      <c r="J162" s="220"/>
      <c r="K162" s="220">
        <v>-2100</v>
      </c>
      <c r="L162" s="220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ht="15.75" customHeight="1" x14ac:dyDescent="0.2">
      <c r="A163" s="92"/>
      <c r="B163" s="499">
        <f t="shared" si="4"/>
        <v>157</v>
      </c>
      <c r="C163" s="217">
        <v>44962</v>
      </c>
      <c r="D163" s="218">
        <f t="shared" si="5"/>
        <v>305</v>
      </c>
      <c r="E163" s="219" t="s">
        <v>47</v>
      </c>
      <c r="F163" s="219" t="s">
        <v>534</v>
      </c>
      <c r="G163" s="219" t="s">
        <v>554</v>
      </c>
      <c r="H163" s="219" t="s">
        <v>686</v>
      </c>
      <c r="I163" s="220">
        <v>-1000</v>
      </c>
      <c r="J163" s="220"/>
      <c r="K163" s="220"/>
      <c r="L163" s="220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ht="15.75" customHeight="1" x14ac:dyDescent="0.2">
      <c r="A164" s="92"/>
      <c r="B164" s="499">
        <f t="shared" si="4"/>
        <v>158</v>
      </c>
      <c r="C164" s="217">
        <v>44962</v>
      </c>
      <c r="D164" s="218">
        <f t="shared" si="5"/>
        <v>305</v>
      </c>
      <c r="E164" s="219" t="s">
        <v>47</v>
      </c>
      <c r="F164" s="219" t="s">
        <v>534</v>
      </c>
      <c r="G164" s="219" t="s">
        <v>565</v>
      </c>
      <c r="H164" s="219" t="s">
        <v>686</v>
      </c>
      <c r="I164" s="220">
        <v>-4800</v>
      </c>
      <c r="J164" s="220"/>
      <c r="K164" s="220"/>
      <c r="L164" s="220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ht="15.75" customHeight="1" x14ac:dyDescent="0.2">
      <c r="A165" s="92"/>
      <c r="B165" s="499">
        <f t="shared" si="4"/>
        <v>159</v>
      </c>
      <c r="C165" s="217">
        <v>44962</v>
      </c>
      <c r="D165" s="218">
        <f t="shared" si="5"/>
        <v>305</v>
      </c>
      <c r="E165" s="219" t="s">
        <v>598</v>
      </c>
      <c r="F165" s="219" t="s">
        <v>534</v>
      </c>
      <c r="G165" s="219" t="s">
        <v>565</v>
      </c>
      <c r="H165" s="219" t="s">
        <v>686</v>
      </c>
      <c r="I165" s="220">
        <v>-819</v>
      </c>
      <c r="J165" s="220"/>
      <c r="K165" s="220"/>
      <c r="L165" s="220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ht="15.75" customHeight="1" x14ac:dyDescent="0.2">
      <c r="A166" s="92"/>
      <c r="B166" s="499">
        <f t="shared" si="4"/>
        <v>160</v>
      </c>
      <c r="C166" s="217">
        <v>44962</v>
      </c>
      <c r="D166" s="218">
        <f t="shared" si="5"/>
        <v>305</v>
      </c>
      <c r="E166" s="219" t="s">
        <v>554</v>
      </c>
      <c r="F166" s="219" t="s">
        <v>534</v>
      </c>
      <c r="G166" s="219" t="s">
        <v>47</v>
      </c>
      <c r="H166" s="219" t="s">
        <v>686</v>
      </c>
      <c r="I166" s="220">
        <v>1000</v>
      </c>
      <c r="J166" s="220"/>
      <c r="K166" s="220"/>
      <c r="L166" s="220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ht="15.75" customHeight="1" x14ac:dyDescent="0.2">
      <c r="A167" s="92"/>
      <c r="B167" s="499">
        <f t="shared" si="4"/>
        <v>161</v>
      </c>
      <c r="C167" s="217">
        <v>44962</v>
      </c>
      <c r="D167" s="218">
        <f t="shared" si="5"/>
        <v>305</v>
      </c>
      <c r="E167" s="219" t="s">
        <v>565</v>
      </c>
      <c r="F167" s="219" t="s">
        <v>534</v>
      </c>
      <c r="G167" s="219" t="s">
        <v>47</v>
      </c>
      <c r="H167" s="219" t="s">
        <v>686</v>
      </c>
      <c r="I167" s="220">
        <v>4800</v>
      </c>
      <c r="J167" s="220"/>
      <c r="K167" s="220"/>
      <c r="L167" s="220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ht="15.75" customHeight="1" x14ac:dyDescent="0.2">
      <c r="A168" s="92"/>
      <c r="B168" s="499">
        <f t="shared" si="4"/>
        <v>162</v>
      </c>
      <c r="C168" s="217">
        <v>44962</v>
      </c>
      <c r="D168" s="218">
        <f t="shared" si="5"/>
        <v>305</v>
      </c>
      <c r="E168" s="219" t="s">
        <v>565</v>
      </c>
      <c r="F168" s="219" t="s">
        <v>534</v>
      </c>
      <c r="G168" s="219" t="s">
        <v>598</v>
      </c>
      <c r="H168" s="219" t="s">
        <v>686</v>
      </c>
      <c r="I168" s="220">
        <v>819</v>
      </c>
      <c r="J168" s="220"/>
      <c r="K168" s="220"/>
      <c r="L168" s="220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ht="15.75" customHeight="1" x14ac:dyDescent="0.2">
      <c r="A169" s="92"/>
      <c r="B169" s="499">
        <f t="shared" si="4"/>
        <v>163</v>
      </c>
      <c r="C169" s="217">
        <v>44962</v>
      </c>
      <c r="D169" s="218">
        <f t="shared" si="5"/>
        <v>305</v>
      </c>
      <c r="E169" s="219" t="s">
        <v>565</v>
      </c>
      <c r="F169" s="219" t="s">
        <v>543</v>
      </c>
      <c r="G169" s="219" t="s">
        <v>563</v>
      </c>
      <c r="H169" s="219" t="s">
        <v>777</v>
      </c>
      <c r="I169" s="220"/>
      <c r="J169" s="220"/>
      <c r="K169" s="220">
        <v>-500</v>
      </c>
      <c r="L169" s="220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ht="15.75" customHeight="1" x14ac:dyDescent="0.2">
      <c r="A170" s="92"/>
      <c r="B170" s="499">
        <f t="shared" si="4"/>
        <v>164</v>
      </c>
      <c r="C170" s="217">
        <v>44962</v>
      </c>
      <c r="D170" s="218">
        <f t="shared" si="5"/>
        <v>305</v>
      </c>
      <c r="E170" s="219" t="s">
        <v>565</v>
      </c>
      <c r="F170" s="219" t="s">
        <v>541</v>
      </c>
      <c r="G170" s="219" t="s">
        <v>561</v>
      </c>
      <c r="H170" s="219" t="s">
        <v>721</v>
      </c>
      <c r="I170" s="220"/>
      <c r="J170" s="220"/>
      <c r="K170" s="220">
        <v>-109</v>
      </c>
      <c r="L170" s="220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ht="15.75" customHeight="1" x14ac:dyDescent="0.2">
      <c r="A171" s="92"/>
      <c r="B171" s="499">
        <f t="shared" si="4"/>
        <v>165</v>
      </c>
      <c r="C171" s="217">
        <v>44962</v>
      </c>
      <c r="D171" s="218">
        <f t="shared" si="5"/>
        <v>305</v>
      </c>
      <c r="E171" s="219" t="s">
        <v>565</v>
      </c>
      <c r="F171" s="219" t="s">
        <v>541</v>
      </c>
      <c r="G171" s="219" t="s">
        <v>561</v>
      </c>
      <c r="H171" s="219" t="s">
        <v>704</v>
      </c>
      <c r="I171" s="220"/>
      <c r="J171" s="220"/>
      <c r="K171" s="220">
        <v>-474</v>
      </c>
      <c r="L171" s="220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ht="15.75" customHeight="1" x14ac:dyDescent="0.2">
      <c r="A172" s="92"/>
      <c r="B172" s="499">
        <f t="shared" si="4"/>
        <v>166</v>
      </c>
      <c r="C172" s="217">
        <v>44962</v>
      </c>
      <c r="D172" s="218">
        <f t="shared" si="5"/>
        <v>305</v>
      </c>
      <c r="E172" s="219" t="s">
        <v>565</v>
      </c>
      <c r="F172" s="219" t="s">
        <v>541</v>
      </c>
      <c r="G172" s="219" t="s">
        <v>561</v>
      </c>
      <c r="H172" s="219" t="s">
        <v>737</v>
      </c>
      <c r="I172" s="220"/>
      <c r="J172" s="220"/>
      <c r="K172" s="220">
        <v>-97</v>
      </c>
      <c r="L172" s="220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ht="15.75" customHeight="1" x14ac:dyDescent="0.2">
      <c r="A173" s="92"/>
      <c r="B173" s="499">
        <f t="shared" si="4"/>
        <v>167</v>
      </c>
      <c r="C173" s="217">
        <v>44963</v>
      </c>
      <c r="D173" s="218">
        <f t="shared" si="5"/>
        <v>306</v>
      </c>
      <c r="E173" s="219" t="s">
        <v>565</v>
      </c>
      <c r="F173" s="219" t="s">
        <v>541</v>
      </c>
      <c r="G173" s="219" t="s">
        <v>550</v>
      </c>
      <c r="H173" s="219" t="s">
        <v>778</v>
      </c>
      <c r="I173" s="220"/>
      <c r="J173" s="220"/>
      <c r="K173" s="220">
        <v>-2070</v>
      </c>
      <c r="L173" s="220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ht="15.75" customHeight="1" x14ac:dyDescent="0.2">
      <c r="A174" s="92"/>
      <c r="B174" s="499">
        <f t="shared" si="4"/>
        <v>168</v>
      </c>
      <c r="C174" s="217">
        <v>44963</v>
      </c>
      <c r="D174" s="218">
        <f t="shared" si="5"/>
        <v>306</v>
      </c>
      <c r="E174" s="219" t="s">
        <v>565</v>
      </c>
      <c r="F174" s="219" t="s">
        <v>541</v>
      </c>
      <c r="G174" s="219" t="s">
        <v>570</v>
      </c>
      <c r="H174" s="219" t="s">
        <v>778</v>
      </c>
      <c r="I174" s="220"/>
      <c r="J174" s="220"/>
      <c r="K174" s="220">
        <v>-30</v>
      </c>
      <c r="L174" s="220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ht="15.75" customHeight="1" x14ac:dyDescent="0.2">
      <c r="A175" s="92"/>
      <c r="B175" s="499">
        <f t="shared" si="4"/>
        <v>169</v>
      </c>
      <c r="C175" s="217">
        <v>44964</v>
      </c>
      <c r="D175" s="218">
        <f t="shared" si="5"/>
        <v>306</v>
      </c>
      <c r="E175" s="219" t="s">
        <v>554</v>
      </c>
      <c r="F175" s="219" t="s">
        <v>534</v>
      </c>
      <c r="G175" s="219" t="s">
        <v>554</v>
      </c>
      <c r="H175" s="219" t="s">
        <v>761</v>
      </c>
      <c r="I175" s="220"/>
      <c r="J175" s="220">
        <v>0.2</v>
      </c>
      <c r="K175" s="220"/>
      <c r="L175" s="220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ht="15.75" customHeight="1" x14ac:dyDescent="0.2">
      <c r="A176" s="92"/>
      <c r="B176" s="499">
        <f t="shared" si="4"/>
        <v>170</v>
      </c>
      <c r="C176" s="217">
        <v>44965</v>
      </c>
      <c r="D176" s="218">
        <f t="shared" si="5"/>
        <v>306</v>
      </c>
      <c r="E176" s="219" t="s">
        <v>565</v>
      </c>
      <c r="F176" s="219" t="s">
        <v>538</v>
      </c>
      <c r="G176" s="219" t="s">
        <v>420</v>
      </c>
      <c r="H176" s="219" t="s">
        <v>697</v>
      </c>
      <c r="I176" s="220"/>
      <c r="J176" s="220">
        <v>9000</v>
      </c>
      <c r="K176" s="220"/>
      <c r="L176" s="220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ht="15.75" customHeight="1" x14ac:dyDescent="0.2">
      <c r="A177" s="92"/>
      <c r="B177" s="499">
        <f t="shared" si="4"/>
        <v>171</v>
      </c>
      <c r="C177" s="217">
        <v>44965</v>
      </c>
      <c r="D177" s="218">
        <f t="shared" si="5"/>
        <v>306</v>
      </c>
      <c r="E177" s="219" t="s">
        <v>598</v>
      </c>
      <c r="F177" s="219" t="s">
        <v>541</v>
      </c>
      <c r="G177" s="219" t="s">
        <v>570</v>
      </c>
      <c r="H177" s="219" t="s">
        <v>698</v>
      </c>
      <c r="I177" s="220"/>
      <c r="J177" s="220"/>
      <c r="K177" s="220">
        <v>-3</v>
      </c>
      <c r="L177" s="220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ht="15.75" customHeight="1" x14ac:dyDescent="0.2">
      <c r="A178" s="92"/>
      <c r="B178" s="499">
        <f t="shared" si="4"/>
        <v>172</v>
      </c>
      <c r="C178" s="217">
        <v>44965</v>
      </c>
      <c r="D178" s="218">
        <f t="shared" si="5"/>
        <v>306</v>
      </c>
      <c r="E178" s="219" t="s">
        <v>598</v>
      </c>
      <c r="F178" s="219" t="s">
        <v>541</v>
      </c>
      <c r="G178" s="219" t="s">
        <v>570</v>
      </c>
      <c r="H178" s="219" t="s">
        <v>779</v>
      </c>
      <c r="I178" s="220"/>
      <c r="J178" s="220"/>
      <c r="K178" s="220">
        <v>-53</v>
      </c>
      <c r="L178" s="220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ht="15.75" customHeight="1" x14ac:dyDescent="0.2">
      <c r="A179" s="92"/>
      <c r="B179" s="499">
        <f t="shared" si="4"/>
        <v>173</v>
      </c>
      <c r="C179" s="217">
        <v>44966</v>
      </c>
      <c r="D179" s="218">
        <f t="shared" si="5"/>
        <v>306</v>
      </c>
      <c r="E179" s="219" t="s">
        <v>565</v>
      </c>
      <c r="F179" s="219" t="s">
        <v>533</v>
      </c>
      <c r="G179" s="219" t="s">
        <v>581</v>
      </c>
      <c r="H179" s="219" t="s">
        <v>780</v>
      </c>
      <c r="I179" s="220"/>
      <c r="J179" s="220"/>
      <c r="K179" s="220">
        <v>-1000</v>
      </c>
      <c r="L179" s="220" t="s">
        <v>781</v>
      </c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ht="15.75" customHeight="1" x14ac:dyDescent="0.2">
      <c r="A180" s="92"/>
      <c r="B180" s="499">
        <f t="shared" si="4"/>
        <v>174</v>
      </c>
      <c r="C180" s="217">
        <v>44967</v>
      </c>
      <c r="D180" s="218">
        <f t="shared" si="5"/>
        <v>306</v>
      </c>
      <c r="E180" s="219" t="s">
        <v>565</v>
      </c>
      <c r="F180" s="219" t="s">
        <v>533</v>
      </c>
      <c r="G180" s="219" t="s">
        <v>587</v>
      </c>
      <c r="H180" s="219" t="s">
        <v>782</v>
      </c>
      <c r="I180" s="220"/>
      <c r="J180" s="220"/>
      <c r="K180" s="220">
        <v>-500</v>
      </c>
      <c r="L180" s="220" t="s">
        <v>783</v>
      </c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ht="15.75" customHeight="1" x14ac:dyDescent="0.2">
      <c r="A181" s="92"/>
      <c r="B181" s="499">
        <f t="shared" si="4"/>
        <v>175</v>
      </c>
      <c r="C181" s="217">
        <v>44967</v>
      </c>
      <c r="D181" s="218">
        <f t="shared" si="5"/>
        <v>306</v>
      </c>
      <c r="E181" s="219" t="s">
        <v>565</v>
      </c>
      <c r="F181" s="219" t="s">
        <v>543</v>
      </c>
      <c r="G181" s="219" t="s">
        <v>572</v>
      </c>
      <c r="H181" s="219" t="s">
        <v>710</v>
      </c>
      <c r="I181" s="220"/>
      <c r="J181" s="220"/>
      <c r="K181" s="220">
        <v>-200</v>
      </c>
      <c r="L181" s="220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ht="15.75" customHeight="1" x14ac:dyDescent="0.2">
      <c r="A182" s="92"/>
      <c r="B182" s="499">
        <f t="shared" si="4"/>
        <v>176</v>
      </c>
      <c r="C182" s="217">
        <v>44967</v>
      </c>
      <c r="D182" s="218">
        <f t="shared" si="5"/>
        <v>306</v>
      </c>
      <c r="E182" s="219" t="s">
        <v>565</v>
      </c>
      <c r="F182" s="219" t="s">
        <v>543</v>
      </c>
      <c r="G182" s="219" t="s">
        <v>552</v>
      </c>
      <c r="H182" s="219" t="s">
        <v>697</v>
      </c>
      <c r="I182" s="220"/>
      <c r="J182" s="220"/>
      <c r="K182" s="220">
        <v>-86</v>
      </c>
      <c r="L182" s="220" t="s">
        <v>50</v>
      </c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ht="15.75" customHeight="1" x14ac:dyDescent="0.2">
      <c r="A183" s="92"/>
      <c r="B183" s="499">
        <f t="shared" si="4"/>
        <v>177</v>
      </c>
      <c r="C183" s="217">
        <v>44967</v>
      </c>
      <c r="D183" s="218">
        <f t="shared" si="5"/>
        <v>306</v>
      </c>
      <c r="E183" s="219" t="s">
        <v>47</v>
      </c>
      <c r="F183" s="219" t="s">
        <v>538</v>
      </c>
      <c r="G183" s="219" t="s">
        <v>568</v>
      </c>
      <c r="H183" s="219" t="s">
        <v>784</v>
      </c>
      <c r="I183" s="220"/>
      <c r="J183" s="220">
        <v>4809</v>
      </c>
      <c r="K183" s="220"/>
      <c r="L183" s="220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ht="15.75" customHeight="1" x14ac:dyDescent="0.2">
      <c r="A184" s="92"/>
      <c r="B184" s="499">
        <f t="shared" si="4"/>
        <v>178</v>
      </c>
      <c r="C184" s="217">
        <v>44967</v>
      </c>
      <c r="D184" s="218">
        <f t="shared" si="5"/>
        <v>306</v>
      </c>
      <c r="E184" s="219" t="s">
        <v>47</v>
      </c>
      <c r="F184" s="219" t="s">
        <v>538</v>
      </c>
      <c r="G184" s="219" t="s">
        <v>577</v>
      </c>
      <c r="H184" s="219" t="s">
        <v>785</v>
      </c>
      <c r="I184" s="220"/>
      <c r="J184" s="220">
        <v>2383.25</v>
      </c>
      <c r="K184" s="220"/>
      <c r="L184" s="220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ht="15.75" customHeight="1" x14ac:dyDescent="0.2">
      <c r="A185" s="92"/>
      <c r="B185" s="499">
        <f t="shared" si="4"/>
        <v>179</v>
      </c>
      <c r="C185" s="217">
        <v>44967</v>
      </c>
      <c r="D185" s="218">
        <f t="shared" si="5"/>
        <v>306</v>
      </c>
      <c r="E185" s="219" t="s">
        <v>598</v>
      </c>
      <c r="F185" s="219" t="s">
        <v>541</v>
      </c>
      <c r="G185" s="219" t="s">
        <v>570</v>
      </c>
      <c r="H185" s="219" t="s">
        <v>786</v>
      </c>
      <c r="I185" s="220"/>
      <c r="J185" s="220"/>
      <c r="K185" s="220">
        <v>-75.5</v>
      </c>
      <c r="L185" s="220" t="s">
        <v>787</v>
      </c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ht="15.75" customHeight="1" x14ac:dyDescent="0.2">
      <c r="A186" s="92"/>
      <c r="B186" s="499">
        <f t="shared" si="4"/>
        <v>180</v>
      </c>
      <c r="C186" s="217">
        <v>44967</v>
      </c>
      <c r="D186" s="218">
        <f t="shared" si="5"/>
        <v>306</v>
      </c>
      <c r="E186" s="219" t="s">
        <v>598</v>
      </c>
      <c r="F186" s="219" t="s">
        <v>541</v>
      </c>
      <c r="G186" s="219" t="s">
        <v>570</v>
      </c>
      <c r="H186" s="219" t="s">
        <v>714</v>
      </c>
      <c r="I186" s="220"/>
      <c r="J186" s="220"/>
      <c r="K186" s="220">
        <v>-6</v>
      </c>
      <c r="L186" s="220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ht="15.75" customHeight="1" x14ac:dyDescent="0.2">
      <c r="A187" s="92"/>
      <c r="B187" s="499">
        <f t="shared" si="4"/>
        <v>181</v>
      </c>
      <c r="C187" s="217">
        <v>44967</v>
      </c>
      <c r="D187" s="218">
        <f t="shared" si="5"/>
        <v>306</v>
      </c>
      <c r="E187" s="219" t="s">
        <v>598</v>
      </c>
      <c r="F187" s="219" t="s">
        <v>541</v>
      </c>
      <c r="G187" s="219" t="s">
        <v>570</v>
      </c>
      <c r="H187" s="219" t="s">
        <v>788</v>
      </c>
      <c r="I187" s="220"/>
      <c r="J187" s="220"/>
      <c r="K187" s="220">
        <v>-40</v>
      </c>
      <c r="L187" s="220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ht="15.75" customHeight="1" x14ac:dyDescent="0.2">
      <c r="A188" s="92"/>
      <c r="B188" s="499">
        <f t="shared" si="4"/>
        <v>182</v>
      </c>
      <c r="C188" s="217">
        <v>44967</v>
      </c>
      <c r="D188" s="218">
        <f t="shared" si="5"/>
        <v>306</v>
      </c>
      <c r="E188" s="219" t="s">
        <v>565</v>
      </c>
      <c r="F188" s="219" t="s">
        <v>542</v>
      </c>
      <c r="G188" s="219" t="s">
        <v>611</v>
      </c>
      <c r="H188" s="219" t="s">
        <v>697</v>
      </c>
      <c r="I188" s="220"/>
      <c r="J188" s="220"/>
      <c r="K188" s="220">
        <v>-270</v>
      </c>
      <c r="L188" s="220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ht="15.75" customHeight="1" x14ac:dyDescent="0.2">
      <c r="A189" s="92"/>
      <c r="B189" s="499">
        <f t="shared" si="4"/>
        <v>183</v>
      </c>
      <c r="C189" s="217">
        <v>44967</v>
      </c>
      <c r="D189" s="218">
        <f t="shared" si="5"/>
        <v>306</v>
      </c>
      <c r="E189" s="219" t="s">
        <v>565</v>
      </c>
      <c r="F189" s="219" t="s">
        <v>542</v>
      </c>
      <c r="G189" s="219" t="s">
        <v>57</v>
      </c>
      <c r="H189" s="219" t="s">
        <v>697</v>
      </c>
      <c r="I189" s="220"/>
      <c r="J189" s="220"/>
      <c r="K189" s="220">
        <v>-1600</v>
      </c>
      <c r="L189" s="220" t="s">
        <v>789</v>
      </c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ht="15.75" customHeight="1" x14ac:dyDescent="0.2">
      <c r="A190" s="92"/>
      <c r="B190" s="499">
        <f t="shared" si="4"/>
        <v>184</v>
      </c>
      <c r="C190" s="217">
        <v>44967</v>
      </c>
      <c r="D190" s="218">
        <f t="shared" si="5"/>
        <v>306</v>
      </c>
      <c r="E190" s="219" t="s">
        <v>565</v>
      </c>
      <c r="F190" s="219" t="s">
        <v>542</v>
      </c>
      <c r="G190" s="219" t="s">
        <v>57</v>
      </c>
      <c r="H190" s="219" t="s">
        <v>697</v>
      </c>
      <c r="I190" s="220"/>
      <c r="J190" s="220">
        <v>1600</v>
      </c>
      <c r="K190" s="220"/>
      <c r="L190" s="220" t="s">
        <v>790</v>
      </c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ht="15.75" customHeight="1" x14ac:dyDescent="0.2">
      <c r="A191" s="92"/>
      <c r="B191" s="499">
        <f t="shared" si="4"/>
        <v>185</v>
      </c>
      <c r="C191" s="217">
        <v>44968</v>
      </c>
      <c r="D191" s="218">
        <f t="shared" si="5"/>
        <v>306</v>
      </c>
      <c r="E191" s="219" t="s">
        <v>565</v>
      </c>
      <c r="F191" s="219" t="s">
        <v>541</v>
      </c>
      <c r="G191" s="219" t="s">
        <v>561</v>
      </c>
      <c r="H191" s="219" t="s">
        <v>721</v>
      </c>
      <c r="I191" s="220"/>
      <c r="J191" s="220"/>
      <c r="K191" s="220">
        <v>-81</v>
      </c>
      <c r="L191" s="220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ht="15.75" customHeight="1" x14ac:dyDescent="0.2">
      <c r="A192" s="92"/>
      <c r="B192" s="499">
        <f t="shared" si="4"/>
        <v>186</v>
      </c>
      <c r="C192" s="217">
        <v>44968</v>
      </c>
      <c r="D192" s="218">
        <f t="shared" si="5"/>
        <v>306</v>
      </c>
      <c r="E192" s="219" t="s">
        <v>565</v>
      </c>
      <c r="F192" s="219" t="s">
        <v>541</v>
      </c>
      <c r="G192" s="219" t="s">
        <v>561</v>
      </c>
      <c r="H192" s="219" t="s">
        <v>701</v>
      </c>
      <c r="I192" s="220"/>
      <c r="J192" s="220"/>
      <c r="K192" s="220">
        <v>-139</v>
      </c>
      <c r="L192" s="220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ht="15.75" customHeight="1" x14ac:dyDescent="0.2">
      <c r="A193" s="92"/>
      <c r="B193" s="499">
        <f t="shared" si="4"/>
        <v>187</v>
      </c>
      <c r="C193" s="217">
        <v>44968</v>
      </c>
      <c r="D193" s="218">
        <f t="shared" si="5"/>
        <v>306</v>
      </c>
      <c r="E193" s="219" t="s">
        <v>565</v>
      </c>
      <c r="F193" s="219" t="s">
        <v>541</v>
      </c>
      <c r="G193" s="219" t="s">
        <v>561</v>
      </c>
      <c r="H193" s="219" t="s">
        <v>791</v>
      </c>
      <c r="I193" s="220"/>
      <c r="J193" s="220"/>
      <c r="K193" s="220">
        <v>-32</v>
      </c>
      <c r="L193" s="220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ht="15.75" customHeight="1" x14ac:dyDescent="0.2">
      <c r="A194" s="92"/>
      <c r="B194" s="499">
        <f t="shared" si="4"/>
        <v>188</v>
      </c>
      <c r="C194" s="217">
        <v>44968</v>
      </c>
      <c r="D194" s="218">
        <f t="shared" si="5"/>
        <v>306</v>
      </c>
      <c r="E194" s="219" t="s">
        <v>565</v>
      </c>
      <c r="F194" s="219" t="s">
        <v>541</v>
      </c>
      <c r="G194" s="219" t="s">
        <v>561</v>
      </c>
      <c r="H194" s="219" t="s">
        <v>737</v>
      </c>
      <c r="I194" s="220"/>
      <c r="J194" s="220"/>
      <c r="K194" s="220">
        <v>-47</v>
      </c>
      <c r="L194" s="220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ht="15.75" customHeight="1" x14ac:dyDescent="0.2">
      <c r="A195" s="92"/>
      <c r="B195" s="499">
        <f t="shared" si="4"/>
        <v>189</v>
      </c>
      <c r="C195" s="217">
        <v>44968</v>
      </c>
      <c r="D195" s="218">
        <f t="shared" si="5"/>
        <v>306</v>
      </c>
      <c r="E195" s="219" t="s">
        <v>598</v>
      </c>
      <c r="F195" s="219" t="s">
        <v>541</v>
      </c>
      <c r="G195" s="219" t="s">
        <v>561</v>
      </c>
      <c r="H195" s="219" t="s">
        <v>725</v>
      </c>
      <c r="I195" s="220"/>
      <c r="J195" s="220"/>
      <c r="K195" s="220">
        <v>-16</v>
      </c>
      <c r="L195" s="220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ht="15.75" customHeight="1" x14ac:dyDescent="0.2">
      <c r="A196" s="92"/>
      <c r="B196" s="499">
        <f t="shared" si="4"/>
        <v>190</v>
      </c>
      <c r="C196" s="217">
        <v>44969</v>
      </c>
      <c r="D196" s="218">
        <f t="shared" si="5"/>
        <v>306</v>
      </c>
      <c r="E196" s="219" t="s">
        <v>565</v>
      </c>
      <c r="F196" s="219" t="s">
        <v>541</v>
      </c>
      <c r="G196" s="219" t="s">
        <v>550</v>
      </c>
      <c r="H196" s="219" t="s">
        <v>792</v>
      </c>
      <c r="I196" s="220"/>
      <c r="J196" s="220"/>
      <c r="K196" s="220">
        <v>-500</v>
      </c>
      <c r="L196" s="220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ht="15.75" customHeight="1" x14ac:dyDescent="0.2">
      <c r="A197" s="92"/>
      <c r="B197" s="499">
        <f t="shared" si="4"/>
        <v>191</v>
      </c>
      <c r="C197" s="217">
        <v>44969</v>
      </c>
      <c r="D197" s="218">
        <f t="shared" si="5"/>
        <v>306</v>
      </c>
      <c r="E197" s="219" t="s">
        <v>565</v>
      </c>
      <c r="F197" s="219" t="s">
        <v>541</v>
      </c>
      <c r="G197" s="219" t="s">
        <v>561</v>
      </c>
      <c r="H197" s="219" t="s">
        <v>703</v>
      </c>
      <c r="I197" s="220"/>
      <c r="J197" s="220"/>
      <c r="K197" s="220">
        <v>-135</v>
      </c>
      <c r="L197" s="220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ht="15.75" customHeight="1" x14ac:dyDescent="0.2">
      <c r="A198" s="92"/>
      <c r="B198" s="499">
        <f t="shared" si="4"/>
        <v>192</v>
      </c>
      <c r="C198" s="217">
        <v>44969</v>
      </c>
      <c r="D198" s="218">
        <f t="shared" si="5"/>
        <v>306</v>
      </c>
      <c r="E198" s="219" t="s">
        <v>565</v>
      </c>
      <c r="F198" s="219" t="s">
        <v>541</v>
      </c>
      <c r="G198" s="219" t="s">
        <v>561</v>
      </c>
      <c r="H198" s="219" t="s">
        <v>793</v>
      </c>
      <c r="I198" s="220"/>
      <c r="J198" s="220"/>
      <c r="K198" s="220">
        <v>-170</v>
      </c>
      <c r="L198" s="220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ht="15.75" customHeight="1" x14ac:dyDescent="0.2">
      <c r="A199" s="92"/>
      <c r="B199" s="499">
        <f t="shared" ref="B199:B262" si="6">B198+1</f>
        <v>193</v>
      </c>
      <c r="C199" s="217">
        <v>44969</v>
      </c>
      <c r="D199" s="218">
        <f t="shared" ref="D199:D262" si="7">(WEEKNUM(C199,2)+(YEAR(C199)-2020)*100)-1</f>
        <v>306</v>
      </c>
      <c r="E199" s="219" t="s">
        <v>565</v>
      </c>
      <c r="F199" s="219" t="s">
        <v>541</v>
      </c>
      <c r="G199" s="219" t="s">
        <v>561</v>
      </c>
      <c r="H199" s="219" t="s">
        <v>770</v>
      </c>
      <c r="I199" s="220"/>
      <c r="J199" s="220"/>
      <c r="K199" s="220">
        <v>-22</v>
      </c>
      <c r="L199" s="220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ht="15.75" customHeight="1" x14ac:dyDescent="0.2">
      <c r="A200" s="92"/>
      <c r="B200" s="499">
        <f t="shared" si="6"/>
        <v>194</v>
      </c>
      <c r="C200" s="217">
        <v>44970</v>
      </c>
      <c r="D200" s="218">
        <f t="shared" si="7"/>
        <v>307</v>
      </c>
      <c r="E200" s="219" t="s">
        <v>10</v>
      </c>
      <c r="F200" s="219" t="s">
        <v>534</v>
      </c>
      <c r="G200" s="219" t="s">
        <v>10</v>
      </c>
      <c r="H200" s="219" t="s">
        <v>794</v>
      </c>
      <c r="I200" s="220"/>
      <c r="J200" s="220">
        <v>2466.66</v>
      </c>
      <c r="K200" s="220"/>
      <c r="L200" s="220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ht="15.75" customHeight="1" x14ac:dyDescent="0.2">
      <c r="A201" s="92"/>
      <c r="B201" s="499">
        <f t="shared" si="6"/>
        <v>195</v>
      </c>
      <c r="C201" s="217">
        <v>44970</v>
      </c>
      <c r="D201" s="218">
        <f t="shared" si="7"/>
        <v>307</v>
      </c>
      <c r="E201" s="219" t="s">
        <v>598</v>
      </c>
      <c r="F201" s="219" t="s">
        <v>534</v>
      </c>
      <c r="G201" s="219" t="s">
        <v>565</v>
      </c>
      <c r="H201" s="219" t="s">
        <v>686</v>
      </c>
      <c r="I201" s="220">
        <v>634</v>
      </c>
      <c r="J201" s="220"/>
      <c r="K201" s="220"/>
      <c r="L201" s="220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ht="15.75" customHeight="1" x14ac:dyDescent="0.2">
      <c r="A202" s="92"/>
      <c r="B202" s="499">
        <f t="shared" si="6"/>
        <v>196</v>
      </c>
      <c r="C202" s="217">
        <v>44970</v>
      </c>
      <c r="D202" s="218">
        <f t="shared" si="7"/>
        <v>307</v>
      </c>
      <c r="E202" s="219" t="s">
        <v>565</v>
      </c>
      <c r="F202" s="219" t="s">
        <v>534</v>
      </c>
      <c r="G202" s="219" t="s">
        <v>598</v>
      </c>
      <c r="H202" s="219" t="s">
        <v>686</v>
      </c>
      <c r="I202" s="220">
        <v>-634</v>
      </c>
      <c r="J202" s="220"/>
      <c r="K202" s="220"/>
      <c r="L202" s="220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ht="15.75" customHeight="1" x14ac:dyDescent="0.2">
      <c r="A203" s="92"/>
      <c r="B203" s="499">
        <f t="shared" si="6"/>
        <v>197</v>
      </c>
      <c r="C203" s="217">
        <v>44970</v>
      </c>
      <c r="D203" s="218">
        <f t="shared" si="7"/>
        <v>307</v>
      </c>
      <c r="E203" s="219" t="s">
        <v>554</v>
      </c>
      <c r="F203" s="219" t="s">
        <v>543</v>
      </c>
      <c r="G203" s="219" t="s">
        <v>563</v>
      </c>
      <c r="H203" s="219" t="s">
        <v>795</v>
      </c>
      <c r="I203" s="220"/>
      <c r="J203" s="220"/>
      <c r="K203" s="220">
        <v>-294</v>
      </c>
      <c r="L203" s="220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ht="15.75" customHeight="1" x14ac:dyDescent="0.2">
      <c r="A204" s="92"/>
      <c r="B204" s="499">
        <f t="shared" si="6"/>
        <v>198</v>
      </c>
      <c r="C204" s="217">
        <v>44970</v>
      </c>
      <c r="D204" s="218">
        <f t="shared" si="7"/>
        <v>307</v>
      </c>
      <c r="E204" s="219" t="s">
        <v>565</v>
      </c>
      <c r="F204" s="219" t="s">
        <v>540</v>
      </c>
      <c r="G204" s="219" t="s">
        <v>549</v>
      </c>
      <c r="H204" s="219" t="s">
        <v>796</v>
      </c>
      <c r="I204" s="220"/>
      <c r="J204" s="220"/>
      <c r="K204" s="220">
        <v>-190</v>
      </c>
      <c r="L204" s="220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ht="15.75" customHeight="1" x14ac:dyDescent="0.2">
      <c r="A205" s="92"/>
      <c r="B205" s="499">
        <f t="shared" si="6"/>
        <v>199</v>
      </c>
      <c r="C205" s="217">
        <v>44970</v>
      </c>
      <c r="D205" s="218">
        <f t="shared" si="7"/>
        <v>307</v>
      </c>
      <c r="E205" s="219" t="s">
        <v>565</v>
      </c>
      <c r="F205" s="219" t="s">
        <v>540</v>
      </c>
      <c r="G205" s="219" t="s">
        <v>549</v>
      </c>
      <c r="H205" s="219" t="s">
        <v>797</v>
      </c>
      <c r="I205" s="220"/>
      <c r="J205" s="220"/>
      <c r="K205" s="220">
        <v>-250</v>
      </c>
      <c r="L205" s="220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ht="15.75" customHeight="1" x14ac:dyDescent="0.2">
      <c r="A206" s="92"/>
      <c r="B206" s="499">
        <f t="shared" si="6"/>
        <v>200</v>
      </c>
      <c r="C206" s="217">
        <v>44970</v>
      </c>
      <c r="D206" s="218">
        <f t="shared" si="7"/>
        <v>307</v>
      </c>
      <c r="E206" s="219" t="s">
        <v>565</v>
      </c>
      <c r="F206" s="219" t="s">
        <v>540</v>
      </c>
      <c r="G206" s="219" t="s">
        <v>549</v>
      </c>
      <c r="H206" s="219" t="s">
        <v>798</v>
      </c>
      <c r="I206" s="220"/>
      <c r="J206" s="220"/>
      <c r="K206" s="220">
        <v>-120</v>
      </c>
      <c r="L206" s="220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ht="15.75" customHeight="1" x14ac:dyDescent="0.2">
      <c r="A207" s="92"/>
      <c r="B207" s="499">
        <f t="shared" si="6"/>
        <v>201</v>
      </c>
      <c r="C207" s="217">
        <v>44970</v>
      </c>
      <c r="D207" s="218">
        <f t="shared" si="7"/>
        <v>307</v>
      </c>
      <c r="E207" s="219" t="s">
        <v>554</v>
      </c>
      <c r="F207" s="219" t="s">
        <v>540</v>
      </c>
      <c r="G207" s="219" t="s">
        <v>560</v>
      </c>
      <c r="H207" s="219" t="s">
        <v>799</v>
      </c>
      <c r="I207" s="220"/>
      <c r="J207" s="220"/>
      <c r="K207" s="220">
        <v>-544</v>
      </c>
      <c r="L207" s="220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ht="15.75" customHeight="1" x14ac:dyDescent="0.2">
      <c r="A208" s="92"/>
      <c r="B208" s="499">
        <f t="shared" si="6"/>
        <v>202</v>
      </c>
      <c r="C208" s="217">
        <v>44970</v>
      </c>
      <c r="D208" s="218">
        <f t="shared" si="7"/>
        <v>307</v>
      </c>
      <c r="E208" s="219" t="s">
        <v>565</v>
      </c>
      <c r="F208" s="219" t="s">
        <v>541</v>
      </c>
      <c r="G208" s="219" t="s">
        <v>550</v>
      </c>
      <c r="H208" s="219" t="s">
        <v>792</v>
      </c>
      <c r="I208" s="220"/>
      <c r="J208" s="220"/>
      <c r="K208" s="220">
        <f>-2070+500</f>
        <v>-1570</v>
      </c>
      <c r="L208" s="220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ht="15.75" customHeight="1" x14ac:dyDescent="0.2">
      <c r="A209" s="92"/>
      <c r="B209" s="499">
        <f t="shared" si="6"/>
        <v>203</v>
      </c>
      <c r="C209" s="217">
        <v>44970</v>
      </c>
      <c r="D209" s="218">
        <f t="shared" si="7"/>
        <v>307</v>
      </c>
      <c r="E209" s="219" t="s">
        <v>554</v>
      </c>
      <c r="F209" s="219" t="s">
        <v>542</v>
      </c>
      <c r="G209" s="219" t="s">
        <v>585</v>
      </c>
      <c r="H209" s="219" t="s">
        <v>697</v>
      </c>
      <c r="I209" s="220"/>
      <c r="J209" s="220"/>
      <c r="K209" s="220">
        <v>-200</v>
      </c>
      <c r="L209" s="220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ht="15.75" customHeight="1" x14ac:dyDescent="0.2">
      <c r="A210" s="92"/>
      <c r="B210" s="499">
        <f t="shared" si="6"/>
        <v>204</v>
      </c>
      <c r="C210" s="217">
        <v>44970</v>
      </c>
      <c r="D210" s="218">
        <f t="shared" si="7"/>
        <v>307</v>
      </c>
      <c r="E210" s="219" t="s">
        <v>554</v>
      </c>
      <c r="F210" s="219" t="s">
        <v>542</v>
      </c>
      <c r="G210" s="219" t="s">
        <v>599</v>
      </c>
      <c r="H210" s="219" t="s">
        <v>697</v>
      </c>
      <c r="I210" s="220"/>
      <c r="J210" s="220"/>
      <c r="K210" s="220">
        <v>-134</v>
      </c>
      <c r="L210" s="220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ht="15.75" customHeight="1" x14ac:dyDescent="0.2">
      <c r="A211" s="92"/>
      <c r="B211" s="499">
        <f t="shared" si="6"/>
        <v>205</v>
      </c>
      <c r="C211" s="217">
        <v>44971</v>
      </c>
      <c r="D211" s="218">
        <f t="shared" si="7"/>
        <v>307</v>
      </c>
      <c r="E211" s="219" t="s">
        <v>565</v>
      </c>
      <c r="F211" s="219" t="s">
        <v>533</v>
      </c>
      <c r="G211" s="219" t="s">
        <v>553</v>
      </c>
      <c r="H211" s="219" t="s">
        <v>800</v>
      </c>
      <c r="I211" s="220"/>
      <c r="J211" s="220"/>
      <c r="K211" s="220">
        <v>-300</v>
      </c>
      <c r="L211" s="220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ht="15.75" customHeight="1" x14ac:dyDescent="0.2">
      <c r="A212" s="92"/>
      <c r="B212" s="499">
        <f t="shared" si="6"/>
        <v>206</v>
      </c>
      <c r="C212" s="217">
        <v>44971</v>
      </c>
      <c r="D212" s="218">
        <f t="shared" si="7"/>
        <v>307</v>
      </c>
      <c r="E212" s="219" t="s">
        <v>47</v>
      </c>
      <c r="F212" s="219" t="s">
        <v>534</v>
      </c>
      <c r="G212" s="219" t="s">
        <v>554</v>
      </c>
      <c r="H212" s="219" t="s">
        <v>686</v>
      </c>
      <c r="I212" s="220">
        <v>-2000</v>
      </c>
      <c r="J212" s="220"/>
      <c r="K212" s="220"/>
      <c r="L212" s="220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ht="15.75" customHeight="1" x14ac:dyDescent="0.2">
      <c r="A213" s="92"/>
      <c r="B213" s="499">
        <f t="shared" si="6"/>
        <v>207</v>
      </c>
      <c r="C213" s="217">
        <v>44971</v>
      </c>
      <c r="D213" s="218">
        <f t="shared" si="7"/>
        <v>307</v>
      </c>
      <c r="E213" s="219" t="s">
        <v>565</v>
      </c>
      <c r="F213" s="219" t="s">
        <v>534</v>
      </c>
      <c r="G213" s="219" t="s">
        <v>574</v>
      </c>
      <c r="H213" s="219" t="s">
        <v>686</v>
      </c>
      <c r="I213" s="220">
        <v>2000</v>
      </c>
      <c r="J213" s="220"/>
      <c r="K213" s="220"/>
      <c r="L213" s="220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ht="15.75" customHeight="1" x14ac:dyDescent="0.2">
      <c r="A214" s="92"/>
      <c r="B214" s="499">
        <f t="shared" si="6"/>
        <v>208</v>
      </c>
      <c r="C214" s="217">
        <v>44971</v>
      </c>
      <c r="D214" s="218">
        <f t="shared" si="7"/>
        <v>307</v>
      </c>
      <c r="E214" s="219" t="s">
        <v>593</v>
      </c>
      <c r="F214" s="219" t="s">
        <v>534</v>
      </c>
      <c r="G214" s="219" t="s">
        <v>565</v>
      </c>
      <c r="H214" s="219" t="s">
        <v>686</v>
      </c>
      <c r="I214" s="220">
        <v>2000</v>
      </c>
      <c r="J214" s="220"/>
      <c r="K214" s="220"/>
      <c r="L214" s="220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ht="15.75" customHeight="1" x14ac:dyDescent="0.2">
      <c r="A215" s="92"/>
      <c r="B215" s="499">
        <f t="shared" si="6"/>
        <v>209</v>
      </c>
      <c r="C215" s="217">
        <v>44971</v>
      </c>
      <c r="D215" s="218">
        <f t="shared" si="7"/>
        <v>307</v>
      </c>
      <c r="E215" s="219" t="s">
        <v>47</v>
      </c>
      <c r="F215" s="219" t="s">
        <v>534</v>
      </c>
      <c r="G215" s="219" t="s">
        <v>565</v>
      </c>
      <c r="H215" s="219" t="s">
        <v>686</v>
      </c>
      <c r="I215" s="220">
        <v>-3800</v>
      </c>
      <c r="J215" s="220"/>
      <c r="K215" s="220"/>
      <c r="L215" s="220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ht="15.75" customHeight="1" x14ac:dyDescent="0.2">
      <c r="A216" s="92"/>
      <c r="B216" s="499">
        <f t="shared" si="6"/>
        <v>210</v>
      </c>
      <c r="C216" s="217">
        <v>44971</v>
      </c>
      <c r="D216" s="218">
        <f t="shared" si="7"/>
        <v>307</v>
      </c>
      <c r="E216" s="219" t="s">
        <v>574</v>
      </c>
      <c r="F216" s="219" t="s">
        <v>534</v>
      </c>
      <c r="G216" s="219" t="s">
        <v>565</v>
      </c>
      <c r="H216" s="219" t="s">
        <v>686</v>
      </c>
      <c r="I216" s="220">
        <v>-2000</v>
      </c>
      <c r="J216" s="220"/>
      <c r="K216" s="220"/>
      <c r="L216" s="220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ht="15.75" customHeight="1" x14ac:dyDescent="0.2">
      <c r="A217" s="92"/>
      <c r="B217" s="499">
        <f t="shared" si="6"/>
        <v>211</v>
      </c>
      <c r="C217" s="217">
        <v>44971</v>
      </c>
      <c r="D217" s="218">
        <f t="shared" si="7"/>
        <v>307</v>
      </c>
      <c r="E217" s="219" t="s">
        <v>598</v>
      </c>
      <c r="F217" s="219" t="s">
        <v>534</v>
      </c>
      <c r="G217" s="219" t="s">
        <v>565</v>
      </c>
      <c r="H217" s="219" t="s">
        <v>686</v>
      </c>
      <c r="I217" s="220">
        <v>1088</v>
      </c>
      <c r="J217" s="220"/>
      <c r="K217" s="220"/>
      <c r="L217" s="220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ht="15.75" customHeight="1" x14ac:dyDescent="0.2">
      <c r="A218" s="92"/>
      <c r="B218" s="499">
        <f t="shared" si="6"/>
        <v>212</v>
      </c>
      <c r="C218" s="217">
        <v>44971</v>
      </c>
      <c r="D218" s="218">
        <f t="shared" si="7"/>
        <v>307</v>
      </c>
      <c r="E218" s="219" t="s">
        <v>565</v>
      </c>
      <c r="F218" s="219" t="s">
        <v>534</v>
      </c>
      <c r="G218" s="219" t="s">
        <v>593</v>
      </c>
      <c r="H218" s="219" t="s">
        <v>686</v>
      </c>
      <c r="I218" s="220">
        <v>-2000</v>
      </c>
      <c r="J218" s="220"/>
      <c r="K218" s="220"/>
      <c r="L218" s="220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ht="15.75" customHeight="1" x14ac:dyDescent="0.2">
      <c r="A219" s="92"/>
      <c r="B219" s="499">
        <f t="shared" si="6"/>
        <v>213</v>
      </c>
      <c r="C219" s="217">
        <v>44971</v>
      </c>
      <c r="D219" s="218">
        <f t="shared" si="7"/>
        <v>307</v>
      </c>
      <c r="E219" s="219" t="s">
        <v>554</v>
      </c>
      <c r="F219" s="219" t="s">
        <v>534</v>
      </c>
      <c r="G219" s="219" t="s">
        <v>47</v>
      </c>
      <c r="H219" s="219" t="s">
        <v>686</v>
      </c>
      <c r="I219" s="220">
        <v>2000</v>
      </c>
      <c r="J219" s="220"/>
      <c r="K219" s="220"/>
      <c r="L219" s="220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ht="15.75" customHeight="1" x14ac:dyDescent="0.2">
      <c r="A220" s="92"/>
      <c r="B220" s="499">
        <f t="shared" si="6"/>
        <v>214</v>
      </c>
      <c r="C220" s="217">
        <v>44971</v>
      </c>
      <c r="D220" s="218">
        <f t="shared" si="7"/>
        <v>307</v>
      </c>
      <c r="E220" s="219" t="s">
        <v>565</v>
      </c>
      <c r="F220" s="219" t="s">
        <v>534</v>
      </c>
      <c r="G220" s="219" t="s">
        <v>47</v>
      </c>
      <c r="H220" s="219" t="s">
        <v>686</v>
      </c>
      <c r="I220" s="220">
        <v>3800</v>
      </c>
      <c r="J220" s="220"/>
      <c r="K220" s="220"/>
      <c r="L220" s="220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ht="15.75" customHeight="1" x14ac:dyDescent="0.2">
      <c r="A221" s="92"/>
      <c r="B221" s="499">
        <f t="shared" si="6"/>
        <v>215</v>
      </c>
      <c r="C221" s="217">
        <v>44971</v>
      </c>
      <c r="D221" s="218">
        <f t="shared" si="7"/>
        <v>307</v>
      </c>
      <c r="E221" s="219" t="s">
        <v>565</v>
      </c>
      <c r="F221" s="219" t="s">
        <v>534</v>
      </c>
      <c r="G221" s="219" t="s">
        <v>598</v>
      </c>
      <c r="H221" s="219" t="s">
        <v>686</v>
      </c>
      <c r="I221" s="220">
        <v>-1088</v>
      </c>
      <c r="J221" s="220"/>
      <c r="K221" s="220"/>
      <c r="L221" s="220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ht="15.75" customHeight="1" x14ac:dyDescent="0.2">
      <c r="A222" s="92"/>
      <c r="B222" s="499">
        <f t="shared" si="6"/>
        <v>216</v>
      </c>
      <c r="C222" s="217">
        <v>44971</v>
      </c>
      <c r="D222" s="218">
        <f t="shared" si="7"/>
        <v>307</v>
      </c>
      <c r="E222" s="219" t="s">
        <v>565</v>
      </c>
      <c r="F222" s="219" t="s">
        <v>536</v>
      </c>
      <c r="G222" s="219" t="s">
        <v>546</v>
      </c>
      <c r="H222" s="219" t="s">
        <v>801</v>
      </c>
      <c r="I222" s="220"/>
      <c r="J222" s="220"/>
      <c r="K222" s="220">
        <v>-6500</v>
      </c>
      <c r="L222" s="220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ht="15.75" customHeight="1" x14ac:dyDescent="0.2">
      <c r="A223" s="92"/>
      <c r="B223" s="499">
        <f t="shared" si="6"/>
        <v>217</v>
      </c>
      <c r="C223" s="217">
        <v>44971</v>
      </c>
      <c r="D223" s="218">
        <f t="shared" si="7"/>
        <v>307</v>
      </c>
      <c r="E223" s="219" t="s">
        <v>598</v>
      </c>
      <c r="F223" s="219" t="s">
        <v>541</v>
      </c>
      <c r="G223" s="219" t="s">
        <v>570</v>
      </c>
      <c r="H223" s="219" t="s">
        <v>802</v>
      </c>
      <c r="I223" s="220"/>
      <c r="J223" s="220"/>
      <c r="K223" s="220">
        <v>-100</v>
      </c>
      <c r="L223" s="220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ht="15.75" customHeight="1" x14ac:dyDescent="0.2">
      <c r="A224" s="92"/>
      <c r="B224" s="499">
        <f t="shared" si="6"/>
        <v>218</v>
      </c>
      <c r="C224" s="217">
        <v>44971</v>
      </c>
      <c r="D224" s="218">
        <f t="shared" si="7"/>
        <v>307</v>
      </c>
      <c r="E224" s="219" t="s">
        <v>598</v>
      </c>
      <c r="F224" s="219" t="s">
        <v>541</v>
      </c>
      <c r="G224" s="219" t="s">
        <v>570</v>
      </c>
      <c r="H224" s="219" t="s">
        <v>803</v>
      </c>
      <c r="I224" s="220"/>
      <c r="J224" s="220"/>
      <c r="K224" s="220">
        <v>-9</v>
      </c>
      <c r="L224" s="220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ht="15.75" customHeight="1" x14ac:dyDescent="0.2">
      <c r="A225" s="92"/>
      <c r="B225" s="499">
        <f t="shared" si="6"/>
        <v>219</v>
      </c>
      <c r="C225" s="217">
        <v>44971</v>
      </c>
      <c r="D225" s="218">
        <f t="shared" si="7"/>
        <v>307</v>
      </c>
      <c r="E225" s="219" t="s">
        <v>47</v>
      </c>
      <c r="F225" s="219" t="s">
        <v>542</v>
      </c>
      <c r="G225" s="219" t="s">
        <v>57</v>
      </c>
      <c r="H225" s="219" t="s">
        <v>785</v>
      </c>
      <c r="I225" s="220"/>
      <c r="J225" s="220"/>
      <c r="K225" s="220">
        <v>-1600</v>
      </c>
      <c r="L225" s="220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ht="15.75" customHeight="1" x14ac:dyDescent="0.2">
      <c r="A226" s="92"/>
      <c r="B226" s="499">
        <f t="shared" si="6"/>
        <v>220</v>
      </c>
      <c r="C226" s="217">
        <v>44973</v>
      </c>
      <c r="D226" s="218">
        <f t="shared" si="7"/>
        <v>307</v>
      </c>
      <c r="E226" s="219" t="s">
        <v>554</v>
      </c>
      <c r="F226" s="219" t="s">
        <v>543</v>
      </c>
      <c r="G226" s="219" t="s">
        <v>572</v>
      </c>
      <c r="H226" s="219" t="s">
        <v>804</v>
      </c>
      <c r="I226" s="220"/>
      <c r="J226" s="220"/>
      <c r="K226" s="220">
        <v>-200</v>
      </c>
      <c r="L226" s="220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ht="15.75" customHeight="1" x14ac:dyDescent="0.2">
      <c r="A227" s="92"/>
      <c r="B227" s="499">
        <f t="shared" si="6"/>
        <v>221</v>
      </c>
      <c r="C227" s="217">
        <v>44973</v>
      </c>
      <c r="D227" s="218">
        <f t="shared" si="7"/>
        <v>307</v>
      </c>
      <c r="E227" s="219" t="s">
        <v>598</v>
      </c>
      <c r="F227" s="219" t="s">
        <v>537</v>
      </c>
      <c r="G227" s="219" t="s">
        <v>583</v>
      </c>
      <c r="H227" s="219" t="s">
        <v>805</v>
      </c>
      <c r="I227" s="220"/>
      <c r="J227" s="220"/>
      <c r="K227" s="220">
        <v>-44</v>
      </c>
      <c r="L227" s="220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ht="15.75" customHeight="1" x14ac:dyDescent="0.2">
      <c r="A228" s="92"/>
      <c r="B228" s="499">
        <f t="shared" si="6"/>
        <v>222</v>
      </c>
      <c r="C228" s="217">
        <v>44973</v>
      </c>
      <c r="D228" s="218">
        <f t="shared" si="7"/>
        <v>307</v>
      </c>
      <c r="E228" s="219" t="s">
        <v>565</v>
      </c>
      <c r="F228" s="219" t="s">
        <v>541</v>
      </c>
      <c r="G228" s="219" t="s">
        <v>570</v>
      </c>
      <c r="H228" s="219" t="s">
        <v>806</v>
      </c>
      <c r="I228" s="220"/>
      <c r="J228" s="220"/>
      <c r="K228" s="220">
        <v>-400</v>
      </c>
      <c r="L228" s="220" t="s">
        <v>807</v>
      </c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ht="15.75" customHeight="1" x14ac:dyDescent="0.2">
      <c r="A229" s="92"/>
      <c r="B229" s="499">
        <f t="shared" si="6"/>
        <v>223</v>
      </c>
      <c r="C229" s="217">
        <v>44973</v>
      </c>
      <c r="D229" s="218">
        <f t="shared" si="7"/>
        <v>307</v>
      </c>
      <c r="E229" s="219" t="s">
        <v>598</v>
      </c>
      <c r="F229" s="219" t="s">
        <v>541</v>
      </c>
      <c r="G229" s="219" t="s">
        <v>570</v>
      </c>
      <c r="H229" s="219" t="s">
        <v>808</v>
      </c>
      <c r="I229" s="220"/>
      <c r="J229" s="220"/>
      <c r="K229" s="220">
        <v>-37</v>
      </c>
      <c r="L229" s="220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ht="15.75" customHeight="1" x14ac:dyDescent="0.2">
      <c r="A230" s="92"/>
      <c r="B230" s="499">
        <f t="shared" si="6"/>
        <v>224</v>
      </c>
      <c r="C230" s="217">
        <v>44974</v>
      </c>
      <c r="D230" s="218">
        <f t="shared" si="7"/>
        <v>307</v>
      </c>
      <c r="E230" s="219" t="s">
        <v>598</v>
      </c>
      <c r="F230" s="219" t="s">
        <v>536</v>
      </c>
      <c r="G230" s="219" t="s">
        <v>546</v>
      </c>
      <c r="H230" s="219" t="s">
        <v>809</v>
      </c>
      <c r="I230" s="220"/>
      <c r="J230" s="220"/>
      <c r="K230" s="220">
        <v>-85</v>
      </c>
      <c r="L230" s="220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ht="15.75" customHeight="1" x14ac:dyDescent="0.2">
      <c r="A231" s="92"/>
      <c r="B231" s="499">
        <f t="shared" si="6"/>
        <v>225</v>
      </c>
      <c r="C231" s="217">
        <v>44974</v>
      </c>
      <c r="D231" s="218">
        <f t="shared" si="7"/>
        <v>307</v>
      </c>
      <c r="E231" s="219" t="s">
        <v>598</v>
      </c>
      <c r="F231" s="219" t="s">
        <v>536</v>
      </c>
      <c r="G231" s="219" t="s">
        <v>566</v>
      </c>
      <c r="H231" s="219" t="s">
        <v>810</v>
      </c>
      <c r="I231" s="220"/>
      <c r="J231" s="220"/>
      <c r="K231" s="220">
        <v>-19</v>
      </c>
      <c r="L231" s="220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ht="15.75" customHeight="1" x14ac:dyDescent="0.2">
      <c r="A232" s="92"/>
      <c r="B232" s="499">
        <f t="shared" si="6"/>
        <v>226</v>
      </c>
      <c r="C232" s="217">
        <v>44974</v>
      </c>
      <c r="D232" s="218">
        <f t="shared" si="7"/>
        <v>307</v>
      </c>
      <c r="E232" s="219" t="s">
        <v>47</v>
      </c>
      <c r="F232" s="219" t="s">
        <v>538</v>
      </c>
      <c r="G232" s="219" t="s">
        <v>568</v>
      </c>
      <c r="H232" s="219" t="s">
        <v>811</v>
      </c>
      <c r="I232" s="220"/>
      <c r="J232" s="220">
        <v>7181.2</v>
      </c>
      <c r="K232" s="220"/>
      <c r="L232" s="220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ht="15.75" customHeight="1" x14ac:dyDescent="0.2">
      <c r="A233" s="92"/>
      <c r="B233" s="499">
        <f t="shared" si="6"/>
        <v>227</v>
      </c>
      <c r="C233" s="217">
        <v>44975</v>
      </c>
      <c r="D233" s="218">
        <f t="shared" si="7"/>
        <v>307</v>
      </c>
      <c r="E233" s="219" t="s">
        <v>565</v>
      </c>
      <c r="F233" s="219" t="s">
        <v>541</v>
      </c>
      <c r="G233" s="219" t="s">
        <v>561</v>
      </c>
      <c r="H233" s="219" t="s">
        <v>812</v>
      </c>
      <c r="I233" s="220"/>
      <c r="J233" s="220"/>
      <c r="K233" s="220">
        <f>-30-87</f>
        <v>-117</v>
      </c>
      <c r="L233" s="220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ht="15.75" customHeight="1" x14ac:dyDescent="0.2">
      <c r="A234" s="92"/>
      <c r="B234" s="499">
        <f t="shared" si="6"/>
        <v>228</v>
      </c>
      <c r="C234" s="217">
        <v>44975</v>
      </c>
      <c r="D234" s="218">
        <f t="shared" si="7"/>
        <v>307</v>
      </c>
      <c r="E234" s="219" t="s">
        <v>565</v>
      </c>
      <c r="F234" s="219" t="s">
        <v>541</v>
      </c>
      <c r="G234" s="219" t="s">
        <v>561</v>
      </c>
      <c r="H234" s="219" t="s">
        <v>701</v>
      </c>
      <c r="I234" s="220"/>
      <c r="J234" s="220"/>
      <c r="K234" s="220">
        <v>-315</v>
      </c>
      <c r="L234" s="220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ht="15.75" customHeight="1" x14ac:dyDescent="0.2">
      <c r="A235" s="92"/>
      <c r="B235" s="499">
        <f t="shared" si="6"/>
        <v>229</v>
      </c>
      <c r="C235" s="217">
        <v>44975</v>
      </c>
      <c r="D235" s="218">
        <f t="shared" si="7"/>
        <v>307</v>
      </c>
      <c r="E235" s="219" t="s">
        <v>565</v>
      </c>
      <c r="F235" s="219" t="s">
        <v>541</v>
      </c>
      <c r="G235" s="219" t="s">
        <v>561</v>
      </c>
      <c r="H235" s="219" t="s">
        <v>813</v>
      </c>
      <c r="I235" s="220"/>
      <c r="J235" s="220"/>
      <c r="K235" s="220">
        <v>-54</v>
      </c>
      <c r="L235" s="220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ht="15.75" customHeight="1" x14ac:dyDescent="0.2">
      <c r="A236" s="92"/>
      <c r="B236" s="499">
        <f t="shared" si="6"/>
        <v>230</v>
      </c>
      <c r="C236" s="217">
        <v>44975</v>
      </c>
      <c r="D236" s="218">
        <f t="shared" si="7"/>
        <v>307</v>
      </c>
      <c r="E236" s="219" t="s">
        <v>565</v>
      </c>
      <c r="F236" s="219" t="s">
        <v>541</v>
      </c>
      <c r="G236" s="219" t="s">
        <v>561</v>
      </c>
      <c r="H236" s="219" t="s">
        <v>814</v>
      </c>
      <c r="I236" s="220"/>
      <c r="J236" s="220"/>
      <c r="K236" s="220">
        <v>-40</v>
      </c>
      <c r="L236" s="220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ht="15.75" customHeight="1" x14ac:dyDescent="0.2">
      <c r="A237" s="92"/>
      <c r="B237" s="499">
        <f t="shared" si="6"/>
        <v>231</v>
      </c>
      <c r="C237" s="217">
        <v>44975</v>
      </c>
      <c r="D237" s="218">
        <f t="shared" si="7"/>
        <v>307</v>
      </c>
      <c r="E237" s="219" t="s">
        <v>565</v>
      </c>
      <c r="F237" s="219" t="s">
        <v>541</v>
      </c>
      <c r="G237" s="219" t="s">
        <v>561</v>
      </c>
      <c r="H237" s="219" t="s">
        <v>737</v>
      </c>
      <c r="I237" s="220"/>
      <c r="J237" s="220"/>
      <c r="K237" s="220">
        <v>-78</v>
      </c>
      <c r="L237" s="220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ht="15.75" customHeight="1" x14ac:dyDescent="0.2">
      <c r="A238" s="92"/>
      <c r="B238" s="499">
        <f t="shared" si="6"/>
        <v>232</v>
      </c>
      <c r="C238" s="217">
        <v>44976</v>
      </c>
      <c r="D238" s="218">
        <f t="shared" si="7"/>
        <v>307</v>
      </c>
      <c r="E238" s="219" t="s">
        <v>47</v>
      </c>
      <c r="F238" s="219" t="s">
        <v>534</v>
      </c>
      <c r="G238" s="219" t="s">
        <v>554</v>
      </c>
      <c r="H238" s="219" t="s">
        <v>686</v>
      </c>
      <c r="I238" s="220">
        <v>-2000</v>
      </c>
      <c r="J238" s="220"/>
      <c r="K238" s="220"/>
      <c r="L238" s="220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ht="15.75" customHeight="1" x14ac:dyDescent="0.2">
      <c r="A239" s="92"/>
      <c r="B239" s="499">
        <f t="shared" si="6"/>
        <v>233</v>
      </c>
      <c r="C239" s="217">
        <v>44976</v>
      </c>
      <c r="D239" s="218">
        <f t="shared" si="7"/>
        <v>307</v>
      </c>
      <c r="E239" s="219" t="s">
        <v>47</v>
      </c>
      <c r="F239" s="219" t="s">
        <v>534</v>
      </c>
      <c r="G239" s="219" t="s">
        <v>565</v>
      </c>
      <c r="H239" s="219" t="s">
        <v>686</v>
      </c>
      <c r="I239" s="220">
        <v>-3800</v>
      </c>
      <c r="J239" s="220"/>
      <c r="K239" s="220"/>
      <c r="L239" s="220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ht="15.75" customHeight="1" x14ac:dyDescent="0.2">
      <c r="A240" s="92"/>
      <c r="B240" s="499">
        <f t="shared" si="6"/>
        <v>234</v>
      </c>
      <c r="C240" s="217">
        <v>44976</v>
      </c>
      <c r="D240" s="218">
        <f t="shared" si="7"/>
        <v>307</v>
      </c>
      <c r="E240" s="219" t="s">
        <v>598</v>
      </c>
      <c r="F240" s="219" t="s">
        <v>534</v>
      </c>
      <c r="G240" s="219" t="s">
        <v>565</v>
      </c>
      <c r="H240" s="219" t="s">
        <v>686</v>
      </c>
      <c r="I240" s="220">
        <v>-67</v>
      </c>
      <c r="J240" s="220"/>
      <c r="K240" s="220"/>
      <c r="L240" s="220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ht="15.75" customHeight="1" x14ac:dyDescent="0.2">
      <c r="A241" s="92"/>
      <c r="B241" s="499">
        <f t="shared" si="6"/>
        <v>235</v>
      </c>
      <c r="C241" s="217">
        <v>44976</v>
      </c>
      <c r="D241" s="218">
        <f t="shared" si="7"/>
        <v>307</v>
      </c>
      <c r="E241" s="219" t="s">
        <v>554</v>
      </c>
      <c r="F241" s="219" t="s">
        <v>534</v>
      </c>
      <c r="G241" s="219" t="s">
        <v>47</v>
      </c>
      <c r="H241" s="219" t="s">
        <v>686</v>
      </c>
      <c r="I241" s="220">
        <v>2000</v>
      </c>
      <c r="J241" s="220"/>
      <c r="K241" s="220"/>
      <c r="L241" s="220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ht="15.75" customHeight="1" x14ac:dyDescent="0.2">
      <c r="A242" s="92"/>
      <c r="B242" s="499">
        <f t="shared" si="6"/>
        <v>236</v>
      </c>
      <c r="C242" s="217">
        <v>44976</v>
      </c>
      <c r="D242" s="218">
        <f t="shared" si="7"/>
        <v>307</v>
      </c>
      <c r="E242" s="219" t="s">
        <v>565</v>
      </c>
      <c r="F242" s="219" t="s">
        <v>534</v>
      </c>
      <c r="G242" s="219" t="s">
        <v>47</v>
      </c>
      <c r="H242" s="219" t="s">
        <v>686</v>
      </c>
      <c r="I242" s="220">
        <v>3800</v>
      </c>
      <c r="J242" s="220"/>
      <c r="K242" s="220"/>
      <c r="L242" s="220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ht="15.75" customHeight="1" x14ac:dyDescent="0.2">
      <c r="A243" s="92"/>
      <c r="B243" s="499">
        <f t="shared" si="6"/>
        <v>237</v>
      </c>
      <c r="C243" s="217">
        <v>44976</v>
      </c>
      <c r="D243" s="218">
        <f t="shared" si="7"/>
        <v>307</v>
      </c>
      <c r="E243" s="219" t="s">
        <v>565</v>
      </c>
      <c r="F243" s="219" t="s">
        <v>534</v>
      </c>
      <c r="G243" s="219" t="s">
        <v>598</v>
      </c>
      <c r="H243" s="219" t="s">
        <v>686</v>
      </c>
      <c r="I243" s="220">
        <v>67</v>
      </c>
      <c r="J243" s="220"/>
      <c r="K243" s="220"/>
      <c r="L243" s="220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ht="15.75" customHeight="1" x14ac:dyDescent="0.2">
      <c r="A244" s="92"/>
      <c r="B244" s="499">
        <f t="shared" si="6"/>
        <v>238</v>
      </c>
      <c r="C244" s="217">
        <v>44976</v>
      </c>
      <c r="D244" s="218">
        <f t="shared" si="7"/>
        <v>307</v>
      </c>
      <c r="E244" s="219" t="s">
        <v>565</v>
      </c>
      <c r="F244" s="219" t="s">
        <v>537</v>
      </c>
      <c r="G244" s="219" t="s">
        <v>583</v>
      </c>
      <c r="H244" s="219" t="s">
        <v>769</v>
      </c>
      <c r="I244" s="220"/>
      <c r="J244" s="220"/>
      <c r="K244" s="220">
        <v>-88</v>
      </c>
      <c r="L244" s="220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ht="15.75" customHeight="1" x14ac:dyDescent="0.2">
      <c r="A245" s="92"/>
      <c r="B245" s="499">
        <f t="shared" si="6"/>
        <v>239</v>
      </c>
      <c r="C245" s="217">
        <v>44976</v>
      </c>
      <c r="D245" s="218">
        <f t="shared" si="7"/>
        <v>307</v>
      </c>
      <c r="E245" s="219" t="s">
        <v>565</v>
      </c>
      <c r="F245" s="219" t="s">
        <v>537</v>
      </c>
      <c r="G245" s="219" t="s">
        <v>583</v>
      </c>
      <c r="H245" s="219" t="s">
        <v>698</v>
      </c>
      <c r="I245" s="220"/>
      <c r="J245" s="220"/>
      <c r="K245" s="220">
        <v>-10</v>
      </c>
      <c r="L245" s="220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ht="15.75" customHeight="1" x14ac:dyDescent="0.2">
      <c r="A246" s="92"/>
      <c r="B246" s="499">
        <f t="shared" si="6"/>
        <v>240</v>
      </c>
      <c r="C246" s="217">
        <v>44976</v>
      </c>
      <c r="D246" s="218">
        <f t="shared" si="7"/>
        <v>307</v>
      </c>
      <c r="E246" s="219" t="s">
        <v>598</v>
      </c>
      <c r="F246" s="219" t="s">
        <v>541</v>
      </c>
      <c r="G246" s="219" t="s">
        <v>561</v>
      </c>
      <c r="H246" s="219" t="s">
        <v>692</v>
      </c>
      <c r="I246" s="220"/>
      <c r="J246" s="220"/>
      <c r="K246" s="220">
        <v>-73</v>
      </c>
      <c r="L246" s="220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ht="15.75" customHeight="1" x14ac:dyDescent="0.2">
      <c r="A247" s="92"/>
      <c r="B247" s="499">
        <f t="shared" si="6"/>
        <v>241</v>
      </c>
      <c r="C247" s="217">
        <v>44976</v>
      </c>
      <c r="D247" s="218">
        <f t="shared" si="7"/>
        <v>307</v>
      </c>
      <c r="E247" s="219" t="s">
        <v>565</v>
      </c>
      <c r="F247" s="219" t="s">
        <v>541</v>
      </c>
      <c r="G247" s="219" t="s">
        <v>561</v>
      </c>
      <c r="H247" s="219" t="s">
        <v>703</v>
      </c>
      <c r="I247" s="220"/>
      <c r="J247" s="220"/>
      <c r="K247" s="220">
        <v>-120</v>
      </c>
      <c r="L247" s="220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ht="15.75" customHeight="1" x14ac:dyDescent="0.2">
      <c r="A248" s="92"/>
      <c r="B248" s="499">
        <f t="shared" si="6"/>
        <v>242</v>
      </c>
      <c r="C248" s="217">
        <v>44976</v>
      </c>
      <c r="D248" s="218">
        <f t="shared" si="7"/>
        <v>307</v>
      </c>
      <c r="E248" s="219" t="s">
        <v>565</v>
      </c>
      <c r="F248" s="219" t="s">
        <v>541</v>
      </c>
      <c r="G248" s="219" t="s">
        <v>561</v>
      </c>
      <c r="H248" s="219" t="s">
        <v>815</v>
      </c>
      <c r="I248" s="220"/>
      <c r="J248" s="220"/>
      <c r="K248" s="220">
        <v>-238</v>
      </c>
      <c r="L248" s="220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ht="15.75" customHeight="1" x14ac:dyDescent="0.2">
      <c r="A249" s="92"/>
      <c r="B249" s="499">
        <f t="shared" si="6"/>
        <v>243</v>
      </c>
      <c r="C249" s="217">
        <v>44976</v>
      </c>
      <c r="D249" s="218">
        <f t="shared" si="7"/>
        <v>307</v>
      </c>
      <c r="E249" s="219" t="s">
        <v>565</v>
      </c>
      <c r="F249" s="219" t="s">
        <v>541</v>
      </c>
      <c r="G249" s="219" t="s">
        <v>561</v>
      </c>
      <c r="H249" s="219" t="s">
        <v>808</v>
      </c>
      <c r="I249" s="220"/>
      <c r="J249" s="220"/>
      <c r="K249" s="220">
        <v>-37</v>
      </c>
      <c r="L249" s="220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ht="15.75" customHeight="1" x14ac:dyDescent="0.2">
      <c r="A250" s="92"/>
      <c r="B250" s="499">
        <f t="shared" si="6"/>
        <v>244</v>
      </c>
      <c r="C250" s="217">
        <v>44976</v>
      </c>
      <c r="D250" s="218">
        <f t="shared" si="7"/>
        <v>307</v>
      </c>
      <c r="E250" s="219" t="s">
        <v>598</v>
      </c>
      <c r="F250" s="219" t="s">
        <v>541</v>
      </c>
      <c r="G250" s="219" t="s">
        <v>561</v>
      </c>
      <c r="H250" s="219" t="s">
        <v>725</v>
      </c>
      <c r="I250" s="220"/>
      <c r="J250" s="220"/>
      <c r="K250" s="220">
        <v>-13.5</v>
      </c>
      <c r="L250" s="220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ht="15.75" customHeight="1" x14ac:dyDescent="0.2">
      <c r="A251" s="92"/>
      <c r="B251" s="499">
        <f t="shared" si="6"/>
        <v>245</v>
      </c>
      <c r="C251" s="217">
        <v>44977</v>
      </c>
      <c r="D251" s="218">
        <f t="shared" si="7"/>
        <v>308</v>
      </c>
      <c r="E251" s="219" t="s">
        <v>565</v>
      </c>
      <c r="F251" s="219" t="s">
        <v>541</v>
      </c>
      <c r="G251" s="219" t="s">
        <v>550</v>
      </c>
      <c r="H251" s="219" t="s">
        <v>816</v>
      </c>
      <c r="I251" s="220"/>
      <c r="J251" s="220"/>
      <c r="K251" s="220">
        <v>-2070</v>
      </c>
      <c r="L251" s="220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ht="15.75" customHeight="1" x14ac:dyDescent="0.2">
      <c r="A252" s="92"/>
      <c r="B252" s="499">
        <f t="shared" si="6"/>
        <v>246</v>
      </c>
      <c r="C252" s="217">
        <v>44977</v>
      </c>
      <c r="D252" s="218">
        <f t="shared" si="7"/>
        <v>308</v>
      </c>
      <c r="E252" s="219" t="s">
        <v>598</v>
      </c>
      <c r="F252" s="219" t="s">
        <v>541</v>
      </c>
      <c r="G252" s="219" t="s">
        <v>570</v>
      </c>
      <c r="H252" s="219" t="s">
        <v>817</v>
      </c>
      <c r="I252" s="220"/>
      <c r="J252" s="220"/>
      <c r="K252" s="220">
        <f>-34-14</f>
        <v>-48</v>
      </c>
      <c r="L252" s="220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ht="15.75" customHeight="1" x14ac:dyDescent="0.2">
      <c r="A253" s="92"/>
      <c r="B253" s="499">
        <f t="shared" si="6"/>
        <v>247</v>
      </c>
      <c r="C253" s="217">
        <v>44979</v>
      </c>
      <c r="D253" s="218">
        <f t="shared" si="7"/>
        <v>308</v>
      </c>
      <c r="E253" s="219" t="s">
        <v>582</v>
      </c>
      <c r="F253" s="219" t="s">
        <v>534</v>
      </c>
      <c r="G253" s="219" t="s">
        <v>582</v>
      </c>
      <c r="H253" s="219" t="s">
        <v>818</v>
      </c>
      <c r="I253" s="220"/>
      <c r="J253" s="220">
        <v>565.75</v>
      </c>
      <c r="K253" s="220"/>
      <c r="L253" s="220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ht="15.75" customHeight="1" x14ac:dyDescent="0.2">
      <c r="A254" s="92"/>
      <c r="B254" s="499">
        <f t="shared" si="6"/>
        <v>248</v>
      </c>
      <c r="C254" s="217">
        <v>44980</v>
      </c>
      <c r="D254" s="218">
        <f t="shared" si="7"/>
        <v>308</v>
      </c>
      <c r="E254" s="219" t="s">
        <v>582</v>
      </c>
      <c r="F254" s="219" t="s">
        <v>534</v>
      </c>
      <c r="G254" s="219" t="s">
        <v>554</v>
      </c>
      <c r="H254" s="219" t="s">
        <v>686</v>
      </c>
      <c r="I254" s="220">
        <v>-44772.94</v>
      </c>
      <c r="J254" s="220"/>
      <c r="K254" s="220"/>
      <c r="L254" s="220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ht="15.75" customHeight="1" x14ac:dyDescent="0.2">
      <c r="A255" s="92"/>
      <c r="B255" s="499">
        <f t="shared" si="6"/>
        <v>249</v>
      </c>
      <c r="C255" s="217">
        <v>44980</v>
      </c>
      <c r="D255" s="218">
        <f t="shared" si="7"/>
        <v>308</v>
      </c>
      <c r="E255" s="219" t="s">
        <v>582</v>
      </c>
      <c r="F255" s="219" t="s">
        <v>534</v>
      </c>
      <c r="G255" s="219" t="s">
        <v>554</v>
      </c>
      <c r="H255" s="219" t="s">
        <v>686</v>
      </c>
      <c r="I255" s="220">
        <v>50000</v>
      </c>
      <c r="J255" s="220"/>
      <c r="K255" s="220"/>
      <c r="L255" s="220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ht="15.75" customHeight="1" x14ac:dyDescent="0.2">
      <c r="A256" s="92"/>
      <c r="B256" s="499">
        <f t="shared" si="6"/>
        <v>250</v>
      </c>
      <c r="C256" s="217">
        <v>44980</v>
      </c>
      <c r="D256" s="218">
        <f t="shared" si="7"/>
        <v>308</v>
      </c>
      <c r="E256" s="219" t="s">
        <v>554</v>
      </c>
      <c r="F256" s="219" t="s">
        <v>534</v>
      </c>
      <c r="G256" s="219" t="s">
        <v>582</v>
      </c>
      <c r="H256" s="219" t="s">
        <v>686</v>
      </c>
      <c r="I256" s="220">
        <v>44772.94</v>
      </c>
      <c r="J256" s="220"/>
      <c r="K256" s="220"/>
      <c r="L256" s="220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ht="15.75" customHeight="1" x14ac:dyDescent="0.2">
      <c r="A257" s="92"/>
      <c r="B257" s="499">
        <f t="shared" si="6"/>
        <v>251</v>
      </c>
      <c r="C257" s="217">
        <v>44980</v>
      </c>
      <c r="D257" s="218">
        <f t="shared" si="7"/>
        <v>308</v>
      </c>
      <c r="E257" s="219" t="s">
        <v>554</v>
      </c>
      <c r="F257" s="219" t="s">
        <v>534</v>
      </c>
      <c r="G257" s="219" t="s">
        <v>582</v>
      </c>
      <c r="H257" s="219" t="s">
        <v>686</v>
      </c>
      <c r="I257" s="220">
        <v>-50000</v>
      </c>
      <c r="J257" s="220"/>
      <c r="K257" s="220"/>
      <c r="L257" s="220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ht="15.75" customHeight="1" x14ac:dyDescent="0.2">
      <c r="A258" s="92"/>
      <c r="B258" s="499">
        <f t="shared" si="6"/>
        <v>252</v>
      </c>
      <c r="C258" s="217">
        <v>44980</v>
      </c>
      <c r="D258" s="218">
        <f t="shared" si="7"/>
        <v>308</v>
      </c>
      <c r="E258" s="219" t="s">
        <v>598</v>
      </c>
      <c r="F258" s="219" t="s">
        <v>534</v>
      </c>
      <c r="G258" s="219" t="s">
        <v>582</v>
      </c>
      <c r="H258" s="219" t="s">
        <v>819</v>
      </c>
      <c r="I258" s="220"/>
      <c r="J258" s="220">
        <v>7</v>
      </c>
      <c r="K258" s="220"/>
      <c r="L258" s="220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ht="15.75" customHeight="1" x14ac:dyDescent="0.2">
      <c r="A259" s="92"/>
      <c r="B259" s="499">
        <f t="shared" si="6"/>
        <v>253</v>
      </c>
      <c r="C259" s="217">
        <v>44980</v>
      </c>
      <c r="D259" s="218">
        <f t="shared" si="7"/>
        <v>308</v>
      </c>
      <c r="E259" s="219" t="s">
        <v>554</v>
      </c>
      <c r="F259" s="219" t="s">
        <v>543</v>
      </c>
      <c r="G259" s="219" t="s">
        <v>563</v>
      </c>
      <c r="H259" s="219" t="s">
        <v>816</v>
      </c>
      <c r="I259" s="220"/>
      <c r="J259" s="220"/>
      <c r="K259" s="220">
        <v>-190</v>
      </c>
      <c r="L259" s="220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ht="15.75" customHeight="1" x14ac:dyDescent="0.2">
      <c r="A260" s="92"/>
      <c r="B260" s="499">
        <f t="shared" si="6"/>
        <v>254</v>
      </c>
      <c r="C260" s="217">
        <v>44980</v>
      </c>
      <c r="D260" s="218">
        <f t="shared" si="7"/>
        <v>308</v>
      </c>
      <c r="E260" s="219" t="s">
        <v>554</v>
      </c>
      <c r="F260" s="219" t="s">
        <v>540</v>
      </c>
      <c r="G260" s="219" t="s">
        <v>560</v>
      </c>
      <c r="H260" s="219" t="s">
        <v>816</v>
      </c>
      <c r="I260" s="220"/>
      <c r="J260" s="220"/>
      <c r="K260" s="220">
        <v>-272</v>
      </c>
      <c r="L260" s="220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ht="15.75" customHeight="1" x14ac:dyDescent="0.2">
      <c r="A261" s="92"/>
      <c r="B261" s="499">
        <f t="shared" si="6"/>
        <v>255</v>
      </c>
      <c r="C261" s="217">
        <v>44980</v>
      </c>
      <c r="D261" s="218">
        <f t="shared" si="7"/>
        <v>308</v>
      </c>
      <c r="E261" s="219" t="s">
        <v>598</v>
      </c>
      <c r="F261" s="219" t="s">
        <v>541</v>
      </c>
      <c r="G261" s="219" t="s">
        <v>570</v>
      </c>
      <c r="H261" s="219" t="s">
        <v>820</v>
      </c>
      <c r="I261" s="220"/>
      <c r="J261" s="220"/>
      <c r="K261" s="220">
        <v>-100</v>
      </c>
      <c r="L261" s="220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ht="15.75" customHeight="1" x14ac:dyDescent="0.2">
      <c r="A262" s="92"/>
      <c r="B262" s="499">
        <f t="shared" si="6"/>
        <v>256</v>
      </c>
      <c r="C262" s="217">
        <v>44981</v>
      </c>
      <c r="D262" s="218">
        <f t="shared" si="7"/>
        <v>308</v>
      </c>
      <c r="E262" s="219" t="s">
        <v>47</v>
      </c>
      <c r="F262" s="219" t="s">
        <v>538</v>
      </c>
      <c r="G262" s="219" t="s">
        <v>568</v>
      </c>
      <c r="H262" s="219" t="s">
        <v>821</v>
      </c>
      <c r="I262" s="220"/>
      <c r="J262" s="220">
        <v>5692.2</v>
      </c>
      <c r="K262" s="220"/>
      <c r="L262" s="220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ht="15.75" customHeight="1" x14ac:dyDescent="0.2">
      <c r="A263" s="92"/>
      <c r="B263" s="499">
        <f t="shared" ref="B263:B326" si="8">B262+1</f>
        <v>257</v>
      </c>
      <c r="C263" s="217">
        <v>44981</v>
      </c>
      <c r="D263" s="218">
        <f t="shared" ref="D263:D326" si="9">(WEEKNUM(C263,2)+(YEAR(C263)-2020)*100)-1</f>
        <v>308</v>
      </c>
      <c r="E263" s="219" t="s">
        <v>554</v>
      </c>
      <c r="F263" s="219" t="s">
        <v>542</v>
      </c>
      <c r="G263" s="219" t="s">
        <v>562</v>
      </c>
      <c r="H263" s="219" t="s">
        <v>775</v>
      </c>
      <c r="I263" s="220"/>
      <c r="J263" s="220"/>
      <c r="K263" s="220">
        <v>-335.01</v>
      </c>
      <c r="L263" s="220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ht="15.75" customHeight="1" x14ac:dyDescent="0.2">
      <c r="A264" s="92"/>
      <c r="B264" s="499">
        <f t="shared" si="8"/>
        <v>258</v>
      </c>
      <c r="C264" s="217">
        <v>44982</v>
      </c>
      <c r="D264" s="218">
        <f t="shared" si="9"/>
        <v>308</v>
      </c>
      <c r="E264" s="219" t="s">
        <v>565</v>
      </c>
      <c r="F264" s="219" t="s">
        <v>541</v>
      </c>
      <c r="G264" s="219" t="s">
        <v>561</v>
      </c>
      <c r="H264" s="219" t="s">
        <v>721</v>
      </c>
      <c r="I264" s="220"/>
      <c r="J264" s="220"/>
      <c r="K264" s="220">
        <v>-116</v>
      </c>
      <c r="L264" s="220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ht="15.75" customHeight="1" x14ac:dyDescent="0.2">
      <c r="A265" s="92"/>
      <c r="B265" s="499">
        <f t="shared" si="8"/>
        <v>259</v>
      </c>
      <c r="C265" s="217">
        <v>44982</v>
      </c>
      <c r="D265" s="218">
        <f t="shared" si="9"/>
        <v>308</v>
      </c>
      <c r="E265" s="219" t="s">
        <v>565</v>
      </c>
      <c r="F265" s="219" t="s">
        <v>541</v>
      </c>
      <c r="G265" s="219" t="s">
        <v>561</v>
      </c>
      <c r="H265" s="219" t="s">
        <v>822</v>
      </c>
      <c r="I265" s="220"/>
      <c r="J265" s="220"/>
      <c r="K265" s="220">
        <v>-30</v>
      </c>
      <c r="L265" s="220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ht="15.75" customHeight="1" x14ac:dyDescent="0.2">
      <c r="A266" s="92"/>
      <c r="B266" s="499">
        <f t="shared" si="8"/>
        <v>260</v>
      </c>
      <c r="C266" s="217">
        <v>44982</v>
      </c>
      <c r="D266" s="218">
        <f t="shared" si="9"/>
        <v>308</v>
      </c>
      <c r="E266" s="219" t="s">
        <v>565</v>
      </c>
      <c r="F266" s="219" t="s">
        <v>541</v>
      </c>
      <c r="G266" s="219" t="s">
        <v>561</v>
      </c>
      <c r="H266" s="219" t="s">
        <v>701</v>
      </c>
      <c r="I266" s="220"/>
      <c r="J266" s="220"/>
      <c r="K266" s="220">
        <v>-325</v>
      </c>
      <c r="L266" s="220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ht="15.75" customHeight="1" x14ac:dyDescent="0.2">
      <c r="A267" s="92"/>
      <c r="B267" s="499">
        <f t="shared" si="8"/>
        <v>261</v>
      </c>
      <c r="C267" s="217">
        <v>44982</v>
      </c>
      <c r="D267" s="218">
        <f t="shared" si="9"/>
        <v>308</v>
      </c>
      <c r="E267" s="219" t="s">
        <v>565</v>
      </c>
      <c r="F267" s="219" t="s">
        <v>541</v>
      </c>
      <c r="G267" s="219" t="s">
        <v>561</v>
      </c>
      <c r="H267" s="219" t="s">
        <v>823</v>
      </c>
      <c r="I267" s="220"/>
      <c r="J267" s="220"/>
      <c r="K267" s="220">
        <v>-53</v>
      </c>
      <c r="L267" s="220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ht="15.75" customHeight="1" x14ac:dyDescent="0.2">
      <c r="A268" s="92"/>
      <c r="B268" s="499">
        <f t="shared" si="8"/>
        <v>262</v>
      </c>
      <c r="C268" s="217">
        <v>44982</v>
      </c>
      <c r="D268" s="218">
        <f t="shared" si="9"/>
        <v>308</v>
      </c>
      <c r="E268" s="219" t="s">
        <v>565</v>
      </c>
      <c r="F268" s="219" t="s">
        <v>541</v>
      </c>
      <c r="G268" s="219" t="s">
        <v>561</v>
      </c>
      <c r="H268" s="219" t="s">
        <v>737</v>
      </c>
      <c r="I268" s="220"/>
      <c r="J268" s="220"/>
      <c r="K268" s="220">
        <v>-73</v>
      </c>
      <c r="L268" s="220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ht="15.75" customHeight="1" x14ac:dyDescent="0.2">
      <c r="A269" s="92"/>
      <c r="B269" s="499">
        <f t="shared" si="8"/>
        <v>263</v>
      </c>
      <c r="C269" s="217">
        <v>44983</v>
      </c>
      <c r="D269" s="218">
        <f t="shared" si="9"/>
        <v>308</v>
      </c>
      <c r="E269" s="219" t="s">
        <v>554</v>
      </c>
      <c r="F269" s="219" t="s">
        <v>543</v>
      </c>
      <c r="G269" s="219" t="s">
        <v>606</v>
      </c>
      <c r="H269" s="219" t="s">
        <v>691</v>
      </c>
      <c r="I269" s="220"/>
      <c r="J269" s="220"/>
      <c r="K269" s="220">
        <v>-350</v>
      </c>
      <c r="L269" s="220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ht="15.75" customHeight="1" x14ac:dyDescent="0.2">
      <c r="A270" s="92"/>
      <c r="B270" s="499">
        <f t="shared" si="8"/>
        <v>264</v>
      </c>
      <c r="C270" s="217">
        <v>44983</v>
      </c>
      <c r="D270" s="218">
        <f t="shared" si="9"/>
        <v>308</v>
      </c>
      <c r="E270" s="219" t="s">
        <v>565</v>
      </c>
      <c r="F270" s="219" t="s">
        <v>541</v>
      </c>
      <c r="G270" s="219" t="s">
        <v>561</v>
      </c>
      <c r="H270" s="219" t="s">
        <v>824</v>
      </c>
      <c r="I270" s="220"/>
      <c r="J270" s="220"/>
      <c r="K270" s="220">
        <v>-151</v>
      </c>
      <c r="L270" s="220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ht="15.75" customHeight="1" x14ac:dyDescent="0.2">
      <c r="A271" s="92"/>
      <c r="B271" s="499">
        <f t="shared" si="8"/>
        <v>265</v>
      </c>
      <c r="C271" s="217">
        <v>44983</v>
      </c>
      <c r="D271" s="218">
        <f t="shared" si="9"/>
        <v>308</v>
      </c>
      <c r="E271" s="219" t="s">
        <v>565</v>
      </c>
      <c r="F271" s="219" t="s">
        <v>541</v>
      </c>
      <c r="G271" s="219" t="s">
        <v>561</v>
      </c>
      <c r="H271" s="219" t="s">
        <v>755</v>
      </c>
      <c r="I271" s="220"/>
      <c r="J271" s="220"/>
      <c r="K271" s="220">
        <v>-88</v>
      </c>
      <c r="L271" s="220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ht="15.75" customHeight="1" x14ac:dyDescent="0.2">
      <c r="A272" s="92"/>
      <c r="B272" s="499">
        <f t="shared" si="8"/>
        <v>266</v>
      </c>
      <c r="C272" s="217">
        <v>44983</v>
      </c>
      <c r="D272" s="218">
        <f t="shared" si="9"/>
        <v>308</v>
      </c>
      <c r="E272" s="219" t="s">
        <v>565</v>
      </c>
      <c r="F272" s="219" t="s">
        <v>541</v>
      </c>
      <c r="G272" s="219" t="s">
        <v>561</v>
      </c>
      <c r="H272" s="219" t="s">
        <v>825</v>
      </c>
      <c r="I272" s="220"/>
      <c r="J272" s="220"/>
      <c r="K272" s="220">
        <v>-41</v>
      </c>
      <c r="L272" s="220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ht="15.75" customHeight="1" x14ac:dyDescent="0.2">
      <c r="A273" s="92"/>
      <c r="B273" s="499">
        <f t="shared" si="8"/>
        <v>267</v>
      </c>
      <c r="C273" s="217">
        <v>44984</v>
      </c>
      <c r="D273" s="218">
        <f t="shared" si="9"/>
        <v>309</v>
      </c>
      <c r="E273" s="219" t="s">
        <v>47</v>
      </c>
      <c r="F273" s="219" t="s">
        <v>534</v>
      </c>
      <c r="G273" s="219" t="s">
        <v>554</v>
      </c>
      <c r="H273" s="219" t="s">
        <v>686</v>
      </c>
      <c r="I273" s="220">
        <v>-2000</v>
      </c>
      <c r="J273" s="220"/>
      <c r="K273" s="220"/>
      <c r="L273" s="220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ht="15.75" customHeight="1" x14ac:dyDescent="0.2">
      <c r="A274" s="92"/>
      <c r="B274" s="499">
        <f t="shared" si="8"/>
        <v>268</v>
      </c>
      <c r="C274" s="217">
        <v>44984</v>
      </c>
      <c r="D274" s="218">
        <f t="shared" si="9"/>
        <v>309</v>
      </c>
      <c r="E274" s="219" t="s">
        <v>47</v>
      </c>
      <c r="F274" s="219" t="s">
        <v>534</v>
      </c>
      <c r="G274" s="219" t="s">
        <v>565</v>
      </c>
      <c r="H274" s="219" t="s">
        <v>686</v>
      </c>
      <c r="I274" s="220">
        <v>-4800</v>
      </c>
      <c r="J274" s="220"/>
      <c r="K274" s="220"/>
      <c r="L274" s="220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ht="15.75" customHeight="1" x14ac:dyDescent="0.2">
      <c r="A275" s="92"/>
      <c r="B275" s="499">
        <f t="shared" si="8"/>
        <v>269</v>
      </c>
      <c r="C275" s="217">
        <v>44984</v>
      </c>
      <c r="D275" s="218">
        <f t="shared" si="9"/>
        <v>309</v>
      </c>
      <c r="E275" s="219" t="s">
        <v>598</v>
      </c>
      <c r="F275" s="219" t="s">
        <v>534</v>
      </c>
      <c r="G275" s="219" t="s">
        <v>565</v>
      </c>
      <c r="H275" s="219" t="s">
        <v>686</v>
      </c>
      <c r="I275" s="220">
        <v>453</v>
      </c>
      <c r="J275" s="220"/>
      <c r="K275" s="220"/>
      <c r="L275" s="220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ht="15.75" customHeight="1" x14ac:dyDescent="0.2">
      <c r="A276" s="92"/>
      <c r="B276" s="499">
        <f t="shared" si="8"/>
        <v>270</v>
      </c>
      <c r="C276" s="217">
        <v>44984</v>
      </c>
      <c r="D276" s="218">
        <f t="shared" si="9"/>
        <v>309</v>
      </c>
      <c r="E276" s="219" t="s">
        <v>554</v>
      </c>
      <c r="F276" s="219" t="s">
        <v>534</v>
      </c>
      <c r="G276" s="219" t="s">
        <v>47</v>
      </c>
      <c r="H276" s="219" t="s">
        <v>686</v>
      </c>
      <c r="I276" s="220">
        <v>2000</v>
      </c>
      <c r="J276" s="220"/>
      <c r="K276" s="220"/>
      <c r="L276" s="220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ht="15.75" customHeight="1" x14ac:dyDescent="0.2">
      <c r="A277" s="92"/>
      <c r="B277" s="499">
        <f t="shared" si="8"/>
        <v>271</v>
      </c>
      <c r="C277" s="217">
        <v>44984</v>
      </c>
      <c r="D277" s="218">
        <f t="shared" si="9"/>
        <v>309</v>
      </c>
      <c r="E277" s="219" t="s">
        <v>565</v>
      </c>
      <c r="F277" s="219" t="s">
        <v>534</v>
      </c>
      <c r="G277" s="219" t="s">
        <v>47</v>
      </c>
      <c r="H277" s="219" t="s">
        <v>686</v>
      </c>
      <c r="I277" s="220">
        <v>4800</v>
      </c>
      <c r="J277" s="220"/>
      <c r="K277" s="220"/>
      <c r="L277" s="220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ht="15.75" customHeight="1" x14ac:dyDescent="0.2">
      <c r="A278" s="92"/>
      <c r="B278" s="499">
        <f t="shared" si="8"/>
        <v>272</v>
      </c>
      <c r="C278" s="217">
        <v>44984</v>
      </c>
      <c r="D278" s="218">
        <f t="shared" si="9"/>
        <v>309</v>
      </c>
      <c r="E278" s="219" t="s">
        <v>565</v>
      </c>
      <c r="F278" s="219" t="s">
        <v>534</v>
      </c>
      <c r="G278" s="219" t="s">
        <v>598</v>
      </c>
      <c r="H278" s="219" t="s">
        <v>686</v>
      </c>
      <c r="I278" s="220">
        <v>-453</v>
      </c>
      <c r="J278" s="220"/>
      <c r="K278" s="220"/>
      <c r="L278" s="220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ht="15.75" customHeight="1" x14ac:dyDescent="0.2">
      <c r="A279" s="92"/>
      <c r="B279" s="499">
        <f t="shared" si="8"/>
        <v>273</v>
      </c>
      <c r="C279" s="217">
        <v>44984</v>
      </c>
      <c r="D279" s="218">
        <f t="shared" si="9"/>
        <v>309</v>
      </c>
      <c r="E279" s="219" t="s">
        <v>565</v>
      </c>
      <c r="F279" s="219" t="s">
        <v>541</v>
      </c>
      <c r="G279" s="219" t="s">
        <v>550</v>
      </c>
      <c r="H279" s="219" t="s">
        <v>826</v>
      </c>
      <c r="I279" s="220"/>
      <c r="J279" s="220"/>
      <c r="K279" s="220">
        <v>-2070</v>
      </c>
      <c r="L279" s="220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ht="15.75" customHeight="1" x14ac:dyDescent="0.2">
      <c r="A280" s="92"/>
      <c r="B280" s="499">
        <f t="shared" si="8"/>
        <v>274</v>
      </c>
      <c r="C280" s="217">
        <v>44984</v>
      </c>
      <c r="D280" s="218">
        <f t="shared" si="9"/>
        <v>309</v>
      </c>
      <c r="E280" s="219" t="s">
        <v>598</v>
      </c>
      <c r="F280" s="219" t="s">
        <v>541</v>
      </c>
      <c r="G280" s="219" t="s">
        <v>570</v>
      </c>
      <c r="H280" s="219" t="s">
        <v>827</v>
      </c>
      <c r="I280" s="220"/>
      <c r="J280" s="220"/>
      <c r="K280" s="220">
        <v>-7</v>
      </c>
      <c r="L280" s="220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ht="15.75" customHeight="1" x14ac:dyDescent="0.2">
      <c r="A281" s="92"/>
      <c r="B281" s="499">
        <f t="shared" si="8"/>
        <v>275</v>
      </c>
      <c r="C281" s="217">
        <v>44985</v>
      </c>
      <c r="D281" s="218">
        <f t="shared" si="9"/>
        <v>309</v>
      </c>
      <c r="E281" s="219" t="s">
        <v>598</v>
      </c>
      <c r="F281" s="219" t="s">
        <v>533</v>
      </c>
      <c r="G281" s="219" t="s">
        <v>553</v>
      </c>
      <c r="H281" s="219" t="s">
        <v>743</v>
      </c>
      <c r="I281" s="220"/>
      <c r="J281" s="220"/>
      <c r="K281" s="220">
        <v>-500</v>
      </c>
      <c r="L281" s="220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ht="15.75" customHeight="1" x14ac:dyDescent="0.2">
      <c r="A282" s="92"/>
      <c r="B282" s="499">
        <f t="shared" si="8"/>
        <v>276</v>
      </c>
      <c r="C282" s="217">
        <v>44985</v>
      </c>
      <c r="D282" s="218">
        <f t="shared" si="9"/>
        <v>309</v>
      </c>
      <c r="E282" s="219" t="s">
        <v>588</v>
      </c>
      <c r="F282" s="219" t="s">
        <v>534</v>
      </c>
      <c r="G282" s="219" t="s">
        <v>588</v>
      </c>
      <c r="H282" s="219" t="s">
        <v>828</v>
      </c>
      <c r="I282" s="220"/>
      <c r="J282" s="220">
        <v>64.28</v>
      </c>
      <c r="K282" s="220"/>
      <c r="L282" s="220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ht="15.75" customHeight="1" x14ac:dyDescent="0.2">
      <c r="A283" s="92"/>
      <c r="B283" s="499">
        <f t="shared" si="8"/>
        <v>277</v>
      </c>
      <c r="C283" s="217">
        <v>44985</v>
      </c>
      <c r="D283" s="218">
        <f t="shared" si="9"/>
        <v>309</v>
      </c>
      <c r="E283" s="219" t="s">
        <v>593</v>
      </c>
      <c r="F283" s="219" t="s">
        <v>534</v>
      </c>
      <c r="G283" s="219" t="s">
        <v>593</v>
      </c>
      <c r="H283" s="219" t="s">
        <v>828</v>
      </c>
      <c r="I283" s="220"/>
      <c r="J283" s="220">
        <v>12.36</v>
      </c>
      <c r="K283" s="220"/>
      <c r="L283" s="220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ht="15.75" customHeight="1" x14ac:dyDescent="0.2">
      <c r="A284" s="92"/>
      <c r="B284" s="499">
        <f t="shared" si="8"/>
        <v>278</v>
      </c>
      <c r="C284" s="217">
        <v>44986</v>
      </c>
      <c r="D284" s="218">
        <f t="shared" si="9"/>
        <v>309</v>
      </c>
      <c r="E284" s="219" t="s">
        <v>574</v>
      </c>
      <c r="F284" s="219" t="s">
        <v>535</v>
      </c>
      <c r="G284" s="219" t="s">
        <v>555</v>
      </c>
      <c r="H284" s="219" t="s">
        <v>829</v>
      </c>
      <c r="I284" s="220"/>
      <c r="J284" s="220"/>
      <c r="K284" s="220">
        <v>-9500</v>
      </c>
      <c r="L284" s="220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ht="15.75" customHeight="1" x14ac:dyDescent="0.2">
      <c r="A285" s="92"/>
      <c r="B285" s="499">
        <f t="shared" si="8"/>
        <v>279</v>
      </c>
      <c r="C285" s="217">
        <v>44986</v>
      </c>
      <c r="D285" s="218">
        <f t="shared" si="9"/>
        <v>309</v>
      </c>
      <c r="E285" s="219" t="s">
        <v>598</v>
      </c>
      <c r="F285" s="219" t="s">
        <v>541</v>
      </c>
      <c r="G285" s="219" t="s">
        <v>570</v>
      </c>
      <c r="H285" s="219" t="s">
        <v>830</v>
      </c>
      <c r="I285" s="220"/>
      <c r="J285" s="220"/>
      <c r="K285" s="220">
        <f>-10-23</f>
        <v>-33</v>
      </c>
      <c r="L285" s="220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ht="15.75" customHeight="1" x14ac:dyDescent="0.2">
      <c r="A286" s="92"/>
      <c r="B286" s="499">
        <f t="shared" si="8"/>
        <v>280</v>
      </c>
      <c r="C286" s="217">
        <v>44987</v>
      </c>
      <c r="D286" s="218">
        <f t="shared" si="9"/>
        <v>309</v>
      </c>
      <c r="E286" s="219" t="s">
        <v>565</v>
      </c>
      <c r="F286" s="219" t="s">
        <v>535</v>
      </c>
      <c r="G286" s="219" t="s">
        <v>545</v>
      </c>
      <c r="H286" s="219" t="s">
        <v>831</v>
      </c>
      <c r="I286" s="220"/>
      <c r="J286" s="220"/>
      <c r="K286" s="220">
        <v>-350</v>
      </c>
      <c r="L286" s="220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ht="15.75" customHeight="1" x14ac:dyDescent="0.2">
      <c r="A287" s="92"/>
      <c r="B287" s="499">
        <f t="shared" si="8"/>
        <v>281</v>
      </c>
      <c r="C287" s="217">
        <v>44987</v>
      </c>
      <c r="D287" s="218">
        <f t="shared" si="9"/>
        <v>309</v>
      </c>
      <c r="E287" s="219" t="s">
        <v>565</v>
      </c>
      <c r="F287" s="219" t="s">
        <v>535</v>
      </c>
      <c r="G287" s="219" t="s">
        <v>555</v>
      </c>
      <c r="H287" s="219" t="s">
        <v>831</v>
      </c>
      <c r="I287" s="220"/>
      <c r="J287" s="220"/>
      <c r="K287" s="220">
        <v>-350</v>
      </c>
      <c r="L287" s="220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ht="15.75" customHeight="1" x14ac:dyDescent="0.2">
      <c r="A288" s="92"/>
      <c r="B288" s="499">
        <f t="shared" si="8"/>
        <v>282</v>
      </c>
      <c r="C288" s="217">
        <v>44987</v>
      </c>
      <c r="D288" s="218">
        <f t="shared" si="9"/>
        <v>309</v>
      </c>
      <c r="E288" s="219" t="s">
        <v>598</v>
      </c>
      <c r="F288" s="219" t="s">
        <v>541</v>
      </c>
      <c r="G288" s="219" t="s">
        <v>570</v>
      </c>
      <c r="H288" s="219" t="s">
        <v>832</v>
      </c>
      <c r="I288" s="220"/>
      <c r="J288" s="220"/>
      <c r="K288" s="220">
        <v>-80</v>
      </c>
      <c r="L288" s="220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ht="15.75" customHeight="1" x14ac:dyDescent="0.2">
      <c r="A289" s="92"/>
      <c r="B289" s="499">
        <f t="shared" si="8"/>
        <v>283</v>
      </c>
      <c r="C289" s="217">
        <v>44988</v>
      </c>
      <c r="D289" s="218">
        <f t="shared" si="9"/>
        <v>309</v>
      </c>
      <c r="E289" s="219" t="s">
        <v>565</v>
      </c>
      <c r="F289" s="219" t="s">
        <v>543</v>
      </c>
      <c r="G289" s="219" t="s">
        <v>552</v>
      </c>
      <c r="H289" s="219" t="s">
        <v>833</v>
      </c>
      <c r="I289" s="220"/>
      <c r="J289" s="220"/>
      <c r="K289" s="220">
        <v>-100</v>
      </c>
      <c r="L289" s="220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ht="15.75" customHeight="1" x14ac:dyDescent="0.2">
      <c r="A290" s="92"/>
      <c r="B290" s="499">
        <f t="shared" si="8"/>
        <v>284</v>
      </c>
      <c r="C290" s="217">
        <v>44988</v>
      </c>
      <c r="D290" s="218">
        <f t="shared" si="9"/>
        <v>309</v>
      </c>
      <c r="E290" s="219" t="s">
        <v>47</v>
      </c>
      <c r="F290" s="219" t="s">
        <v>538</v>
      </c>
      <c r="G290" s="219" t="s">
        <v>568</v>
      </c>
      <c r="H290" s="219" t="s">
        <v>834</v>
      </c>
      <c r="I290" s="220"/>
      <c r="J290" s="220">
        <v>5687.4</v>
      </c>
      <c r="K290" s="220"/>
      <c r="L290" s="220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ht="15.75" customHeight="1" x14ac:dyDescent="0.2">
      <c r="A291" s="92"/>
      <c r="B291" s="499">
        <f t="shared" si="8"/>
        <v>285</v>
      </c>
      <c r="C291" s="217">
        <v>44988</v>
      </c>
      <c r="D291" s="218">
        <f t="shared" si="9"/>
        <v>309</v>
      </c>
      <c r="E291" s="219" t="s">
        <v>565</v>
      </c>
      <c r="F291" s="219" t="s">
        <v>540</v>
      </c>
      <c r="G291" s="219" t="s">
        <v>549</v>
      </c>
      <c r="H291" s="219" t="s">
        <v>835</v>
      </c>
      <c r="I291" s="220"/>
      <c r="J291" s="220"/>
      <c r="K291" s="220">
        <v>-470</v>
      </c>
      <c r="L291" s="220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ht="15.75" customHeight="1" x14ac:dyDescent="0.2">
      <c r="A292" s="92"/>
      <c r="B292" s="499">
        <f t="shared" si="8"/>
        <v>286</v>
      </c>
      <c r="C292" s="217">
        <v>44988</v>
      </c>
      <c r="D292" s="218">
        <f t="shared" si="9"/>
        <v>309</v>
      </c>
      <c r="E292" s="219" t="s">
        <v>565</v>
      </c>
      <c r="F292" s="219" t="s">
        <v>540</v>
      </c>
      <c r="G292" s="219" t="s">
        <v>549</v>
      </c>
      <c r="H292" s="219" t="s">
        <v>836</v>
      </c>
      <c r="I292" s="220"/>
      <c r="J292" s="220"/>
      <c r="K292" s="220">
        <v>-40</v>
      </c>
      <c r="L292" s="220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ht="15.75" customHeight="1" x14ac:dyDescent="0.2">
      <c r="A293" s="92"/>
      <c r="B293" s="499">
        <f t="shared" si="8"/>
        <v>287</v>
      </c>
      <c r="C293" s="217">
        <v>44988</v>
      </c>
      <c r="D293" s="218">
        <f t="shared" si="9"/>
        <v>309</v>
      </c>
      <c r="E293" s="219" t="s">
        <v>598</v>
      </c>
      <c r="F293" s="219" t="s">
        <v>541</v>
      </c>
      <c r="G293" s="219" t="s">
        <v>570</v>
      </c>
      <c r="H293" s="219" t="s">
        <v>837</v>
      </c>
      <c r="I293" s="220"/>
      <c r="J293" s="220"/>
      <c r="K293" s="220">
        <v>-17</v>
      </c>
      <c r="L293" s="220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ht="15.75" customHeight="1" x14ac:dyDescent="0.2">
      <c r="A294" s="92"/>
      <c r="B294" s="499">
        <f t="shared" si="8"/>
        <v>288</v>
      </c>
      <c r="C294" s="217">
        <v>44988</v>
      </c>
      <c r="D294" s="218">
        <f t="shared" si="9"/>
        <v>309</v>
      </c>
      <c r="E294" s="219" t="s">
        <v>598</v>
      </c>
      <c r="F294" s="219" t="s">
        <v>541</v>
      </c>
      <c r="G294" s="219" t="s">
        <v>570</v>
      </c>
      <c r="H294" s="219" t="s">
        <v>772</v>
      </c>
      <c r="I294" s="220"/>
      <c r="J294" s="220"/>
      <c r="K294" s="220">
        <v>-50</v>
      </c>
      <c r="L294" s="220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ht="15.75" customHeight="1" x14ac:dyDescent="0.2">
      <c r="A295" s="92"/>
      <c r="B295" s="499">
        <f t="shared" si="8"/>
        <v>289</v>
      </c>
      <c r="C295" s="217">
        <v>44988</v>
      </c>
      <c r="D295" s="218">
        <f t="shared" si="9"/>
        <v>309</v>
      </c>
      <c r="E295" s="219" t="s">
        <v>598</v>
      </c>
      <c r="F295" s="219" t="s">
        <v>541</v>
      </c>
      <c r="G295" s="219" t="s">
        <v>570</v>
      </c>
      <c r="H295" s="219" t="s">
        <v>838</v>
      </c>
      <c r="I295" s="220"/>
      <c r="J295" s="220"/>
      <c r="K295" s="220">
        <v>-162</v>
      </c>
      <c r="L295" s="220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ht="15.75" customHeight="1" x14ac:dyDescent="0.2">
      <c r="A296" s="92"/>
      <c r="B296" s="499">
        <f t="shared" si="8"/>
        <v>290</v>
      </c>
      <c r="C296" s="217">
        <v>44988</v>
      </c>
      <c r="D296" s="218">
        <f t="shared" si="9"/>
        <v>309</v>
      </c>
      <c r="E296" s="219" t="s">
        <v>565</v>
      </c>
      <c r="F296" s="219" t="s">
        <v>542</v>
      </c>
      <c r="G296" s="219" t="s">
        <v>611</v>
      </c>
      <c r="H296" s="219" t="s">
        <v>833</v>
      </c>
      <c r="I296" s="220"/>
      <c r="J296" s="220"/>
      <c r="K296" s="220">
        <v>-259</v>
      </c>
      <c r="L296" s="220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ht="15.75" customHeight="1" x14ac:dyDescent="0.2">
      <c r="A297" s="92"/>
      <c r="B297" s="499">
        <f t="shared" si="8"/>
        <v>291</v>
      </c>
      <c r="C297" s="217">
        <v>44989</v>
      </c>
      <c r="D297" s="218">
        <f t="shared" si="9"/>
        <v>309</v>
      </c>
      <c r="E297" s="219" t="s">
        <v>47</v>
      </c>
      <c r="F297" s="219" t="s">
        <v>534</v>
      </c>
      <c r="G297" s="219" t="s">
        <v>554</v>
      </c>
      <c r="H297" s="219" t="s">
        <v>686</v>
      </c>
      <c r="I297" s="220">
        <v>-1000</v>
      </c>
      <c r="J297" s="220"/>
      <c r="K297" s="220"/>
      <c r="L297" s="220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ht="15.75" customHeight="1" x14ac:dyDescent="0.2">
      <c r="A298" s="92"/>
      <c r="B298" s="499">
        <f t="shared" si="8"/>
        <v>292</v>
      </c>
      <c r="C298" s="217">
        <v>44989</v>
      </c>
      <c r="D298" s="218">
        <f t="shared" si="9"/>
        <v>309</v>
      </c>
      <c r="E298" s="219" t="s">
        <v>47</v>
      </c>
      <c r="F298" s="219" t="s">
        <v>534</v>
      </c>
      <c r="G298" s="219" t="s">
        <v>565</v>
      </c>
      <c r="H298" s="219" t="s">
        <v>686</v>
      </c>
      <c r="I298" s="220">
        <v>-3800</v>
      </c>
      <c r="J298" s="220"/>
      <c r="K298" s="220"/>
      <c r="L298" s="220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ht="15.75" customHeight="1" x14ac:dyDescent="0.2">
      <c r="A299" s="92"/>
      <c r="B299" s="499">
        <f t="shared" si="8"/>
        <v>293</v>
      </c>
      <c r="C299" s="217">
        <v>44989</v>
      </c>
      <c r="D299" s="218">
        <f t="shared" si="9"/>
        <v>309</v>
      </c>
      <c r="E299" s="219" t="s">
        <v>554</v>
      </c>
      <c r="F299" s="219" t="s">
        <v>534</v>
      </c>
      <c r="G299" s="219" t="s">
        <v>47</v>
      </c>
      <c r="H299" s="219" t="s">
        <v>686</v>
      </c>
      <c r="I299" s="220">
        <v>1000</v>
      </c>
      <c r="J299" s="220"/>
      <c r="K299" s="220"/>
      <c r="L299" s="220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ht="15.75" customHeight="1" x14ac:dyDescent="0.2">
      <c r="A300" s="92"/>
      <c r="B300" s="499">
        <f t="shared" si="8"/>
        <v>294</v>
      </c>
      <c r="C300" s="217">
        <v>44989</v>
      </c>
      <c r="D300" s="218">
        <f t="shared" si="9"/>
        <v>309</v>
      </c>
      <c r="E300" s="219" t="s">
        <v>565</v>
      </c>
      <c r="F300" s="219" t="s">
        <v>534</v>
      </c>
      <c r="G300" s="219" t="s">
        <v>47</v>
      </c>
      <c r="H300" s="219" t="s">
        <v>686</v>
      </c>
      <c r="I300" s="220">
        <v>3800</v>
      </c>
      <c r="J300" s="220"/>
      <c r="K300" s="220"/>
      <c r="L300" s="220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ht="15.75" customHeight="1" x14ac:dyDescent="0.2">
      <c r="A301" s="92"/>
      <c r="B301" s="499">
        <f t="shared" si="8"/>
        <v>295</v>
      </c>
      <c r="C301" s="217">
        <v>44989</v>
      </c>
      <c r="D301" s="218">
        <f t="shared" si="9"/>
        <v>309</v>
      </c>
      <c r="E301" s="219" t="s">
        <v>565</v>
      </c>
      <c r="F301" s="219" t="s">
        <v>541</v>
      </c>
      <c r="G301" s="219" t="s">
        <v>561</v>
      </c>
      <c r="H301" s="219" t="s">
        <v>720</v>
      </c>
      <c r="I301" s="220"/>
      <c r="J301" s="220"/>
      <c r="K301" s="220">
        <v>-60</v>
      </c>
      <c r="L301" s="220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ht="15.75" customHeight="1" x14ac:dyDescent="0.2">
      <c r="A302" s="92"/>
      <c r="B302" s="499">
        <f t="shared" si="8"/>
        <v>296</v>
      </c>
      <c r="C302" s="217">
        <v>44989</v>
      </c>
      <c r="D302" s="218">
        <f t="shared" si="9"/>
        <v>309</v>
      </c>
      <c r="E302" s="219" t="s">
        <v>565</v>
      </c>
      <c r="F302" s="219" t="s">
        <v>541</v>
      </c>
      <c r="G302" s="219" t="s">
        <v>561</v>
      </c>
      <c r="H302" s="219" t="s">
        <v>839</v>
      </c>
      <c r="I302" s="220"/>
      <c r="J302" s="220"/>
      <c r="K302" s="220">
        <v>-42</v>
      </c>
      <c r="L302" s="220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ht="15.75" customHeight="1" x14ac:dyDescent="0.2">
      <c r="A303" s="92"/>
      <c r="B303" s="499">
        <f t="shared" si="8"/>
        <v>297</v>
      </c>
      <c r="C303" s="217">
        <v>44989</v>
      </c>
      <c r="D303" s="218">
        <f t="shared" si="9"/>
        <v>309</v>
      </c>
      <c r="E303" s="219" t="s">
        <v>565</v>
      </c>
      <c r="F303" s="219" t="s">
        <v>541</v>
      </c>
      <c r="G303" s="219" t="s">
        <v>561</v>
      </c>
      <c r="H303" s="219" t="s">
        <v>701</v>
      </c>
      <c r="I303" s="220"/>
      <c r="J303" s="220"/>
      <c r="K303" s="220">
        <v>-325</v>
      </c>
      <c r="L303" s="220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ht="15.75" customHeight="1" x14ac:dyDescent="0.2">
      <c r="A304" s="92"/>
      <c r="B304" s="499">
        <f t="shared" si="8"/>
        <v>298</v>
      </c>
      <c r="C304" s="217">
        <v>44989</v>
      </c>
      <c r="D304" s="218">
        <f t="shared" si="9"/>
        <v>309</v>
      </c>
      <c r="E304" s="219" t="s">
        <v>565</v>
      </c>
      <c r="F304" s="219" t="s">
        <v>541</v>
      </c>
      <c r="G304" s="219" t="s">
        <v>561</v>
      </c>
      <c r="H304" s="219" t="s">
        <v>840</v>
      </c>
      <c r="I304" s="220"/>
      <c r="J304" s="220"/>
      <c r="K304" s="220">
        <v>-45</v>
      </c>
      <c r="L304" s="220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ht="15.75" customHeight="1" x14ac:dyDescent="0.2">
      <c r="A305" s="92"/>
      <c r="B305" s="499">
        <f t="shared" si="8"/>
        <v>299</v>
      </c>
      <c r="C305" s="217">
        <v>44989</v>
      </c>
      <c r="D305" s="218">
        <f t="shared" si="9"/>
        <v>309</v>
      </c>
      <c r="E305" s="219" t="s">
        <v>565</v>
      </c>
      <c r="F305" s="219" t="s">
        <v>541</v>
      </c>
      <c r="G305" s="219" t="s">
        <v>561</v>
      </c>
      <c r="H305" s="219" t="s">
        <v>755</v>
      </c>
      <c r="I305" s="220"/>
      <c r="J305" s="220"/>
      <c r="K305" s="220">
        <v>-132</v>
      </c>
      <c r="L305" s="220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ht="15.75" customHeight="1" x14ac:dyDescent="0.2">
      <c r="A306" s="92"/>
      <c r="B306" s="499">
        <f t="shared" si="8"/>
        <v>300</v>
      </c>
      <c r="C306" s="217">
        <v>44989</v>
      </c>
      <c r="D306" s="218">
        <f t="shared" si="9"/>
        <v>309</v>
      </c>
      <c r="E306" s="219" t="s">
        <v>47</v>
      </c>
      <c r="F306" s="219" t="s">
        <v>542</v>
      </c>
      <c r="G306" s="219" t="s">
        <v>57</v>
      </c>
      <c r="H306" s="219" t="s">
        <v>841</v>
      </c>
      <c r="I306" s="220"/>
      <c r="J306" s="220"/>
      <c r="K306" s="220">
        <v>-1600</v>
      </c>
      <c r="L306" s="220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ht="15.75" customHeight="1" x14ac:dyDescent="0.2">
      <c r="A307" s="92"/>
      <c r="B307" s="499">
        <f t="shared" si="8"/>
        <v>301</v>
      </c>
      <c r="C307" s="217">
        <v>44990</v>
      </c>
      <c r="D307" s="218">
        <f t="shared" si="9"/>
        <v>309</v>
      </c>
      <c r="E307" s="219" t="s">
        <v>598</v>
      </c>
      <c r="F307" s="219" t="s">
        <v>534</v>
      </c>
      <c r="G307" s="219" t="s">
        <v>565</v>
      </c>
      <c r="H307" s="219" t="s">
        <v>686</v>
      </c>
      <c r="I307" s="220">
        <v>228</v>
      </c>
      <c r="J307" s="220"/>
      <c r="K307" s="220"/>
      <c r="L307" s="220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ht="15.75" customHeight="1" x14ac:dyDescent="0.2">
      <c r="A308" s="92"/>
      <c r="B308" s="499">
        <f t="shared" si="8"/>
        <v>302</v>
      </c>
      <c r="C308" s="217">
        <v>44990</v>
      </c>
      <c r="D308" s="218">
        <f t="shared" si="9"/>
        <v>309</v>
      </c>
      <c r="E308" s="219" t="s">
        <v>565</v>
      </c>
      <c r="F308" s="219" t="s">
        <v>534</v>
      </c>
      <c r="G308" s="219" t="s">
        <v>598</v>
      </c>
      <c r="H308" s="219" t="s">
        <v>686</v>
      </c>
      <c r="I308" s="220">
        <v>-228</v>
      </c>
      <c r="J308" s="220"/>
      <c r="K308" s="220"/>
      <c r="L308" s="220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ht="15.75" customHeight="1" x14ac:dyDescent="0.2">
      <c r="A309" s="92"/>
      <c r="B309" s="499">
        <f t="shared" si="8"/>
        <v>303</v>
      </c>
      <c r="C309" s="217">
        <v>44990</v>
      </c>
      <c r="D309" s="218">
        <f t="shared" si="9"/>
        <v>309</v>
      </c>
      <c r="E309" s="219" t="s">
        <v>565</v>
      </c>
      <c r="F309" s="219" t="s">
        <v>541</v>
      </c>
      <c r="G309" s="219" t="s">
        <v>561</v>
      </c>
      <c r="H309" s="219" t="s">
        <v>721</v>
      </c>
      <c r="I309" s="220"/>
      <c r="J309" s="220"/>
      <c r="K309" s="220">
        <v>-135</v>
      </c>
      <c r="L309" s="220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ht="15.75" customHeight="1" x14ac:dyDescent="0.2">
      <c r="A310" s="92"/>
      <c r="B310" s="499">
        <f t="shared" si="8"/>
        <v>304</v>
      </c>
      <c r="C310" s="217">
        <v>44990</v>
      </c>
      <c r="D310" s="218">
        <f t="shared" si="9"/>
        <v>309</v>
      </c>
      <c r="E310" s="219" t="s">
        <v>565</v>
      </c>
      <c r="F310" s="219" t="s">
        <v>541</v>
      </c>
      <c r="G310" s="219" t="s">
        <v>561</v>
      </c>
      <c r="H310" s="219" t="s">
        <v>842</v>
      </c>
      <c r="I310" s="220"/>
      <c r="J310" s="220"/>
      <c r="K310" s="220">
        <v>-143</v>
      </c>
      <c r="L310" s="220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ht="15.75" customHeight="1" x14ac:dyDescent="0.2">
      <c r="A311" s="92"/>
      <c r="B311" s="499">
        <f t="shared" si="8"/>
        <v>305</v>
      </c>
      <c r="C311" s="217">
        <v>44990</v>
      </c>
      <c r="D311" s="218">
        <f t="shared" si="9"/>
        <v>309</v>
      </c>
      <c r="E311" s="219" t="s">
        <v>565</v>
      </c>
      <c r="F311" s="219" t="s">
        <v>541</v>
      </c>
      <c r="G311" s="219" t="s">
        <v>561</v>
      </c>
      <c r="H311" s="219" t="s">
        <v>808</v>
      </c>
      <c r="I311" s="220"/>
      <c r="J311" s="220"/>
      <c r="K311" s="220">
        <v>-14</v>
      </c>
      <c r="L311" s="220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ht="15.75" customHeight="1" x14ac:dyDescent="0.2">
      <c r="A312" s="92"/>
      <c r="B312" s="499">
        <f t="shared" si="8"/>
        <v>306</v>
      </c>
      <c r="C312" s="217">
        <v>44990</v>
      </c>
      <c r="D312" s="218">
        <f t="shared" si="9"/>
        <v>309</v>
      </c>
      <c r="E312" s="219" t="s">
        <v>565</v>
      </c>
      <c r="F312" s="219" t="s">
        <v>541</v>
      </c>
      <c r="G312" s="219" t="s">
        <v>561</v>
      </c>
      <c r="H312" s="219" t="s">
        <v>823</v>
      </c>
      <c r="I312" s="220"/>
      <c r="J312" s="220"/>
      <c r="K312" s="220">
        <v>-22</v>
      </c>
      <c r="L312" s="220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ht="15.75" customHeight="1" x14ac:dyDescent="0.2">
      <c r="A313" s="92"/>
      <c r="B313" s="499">
        <f t="shared" si="8"/>
        <v>307</v>
      </c>
      <c r="C313" s="217">
        <v>44990</v>
      </c>
      <c r="D313" s="218">
        <f t="shared" si="9"/>
        <v>309</v>
      </c>
      <c r="E313" s="219" t="s">
        <v>565</v>
      </c>
      <c r="F313" s="219" t="s">
        <v>541</v>
      </c>
      <c r="G313" s="219" t="s">
        <v>561</v>
      </c>
      <c r="H313" s="219" t="s">
        <v>843</v>
      </c>
      <c r="I313" s="220"/>
      <c r="J313" s="220"/>
      <c r="K313" s="220">
        <v>-15</v>
      </c>
      <c r="L313" s="220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ht="15.75" customHeight="1" x14ac:dyDescent="0.2">
      <c r="A314" s="92"/>
      <c r="B314" s="499">
        <f t="shared" si="8"/>
        <v>308</v>
      </c>
      <c r="C314" s="217">
        <v>44991</v>
      </c>
      <c r="D314" s="218">
        <f t="shared" si="9"/>
        <v>310</v>
      </c>
      <c r="E314" s="219" t="s">
        <v>554</v>
      </c>
      <c r="F314" s="219" t="s">
        <v>543</v>
      </c>
      <c r="G314" s="219" t="s">
        <v>572</v>
      </c>
      <c r="H314" s="219" t="s">
        <v>777</v>
      </c>
      <c r="I314" s="220"/>
      <c r="J314" s="220"/>
      <c r="K314" s="220">
        <v>-190</v>
      </c>
      <c r="L314" s="220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ht="15.75" customHeight="1" x14ac:dyDescent="0.2">
      <c r="A315" s="92"/>
      <c r="B315" s="499">
        <f t="shared" si="8"/>
        <v>309</v>
      </c>
      <c r="C315" s="217">
        <v>44991</v>
      </c>
      <c r="D315" s="218">
        <f t="shared" si="9"/>
        <v>310</v>
      </c>
      <c r="E315" s="219" t="s">
        <v>554</v>
      </c>
      <c r="F315" s="219" t="s">
        <v>540</v>
      </c>
      <c r="G315" s="219" t="s">
        <v>560</v>
      </c>
      <c r="H315" s="219" t="s">
        <v>844</v>
      </c>
      <c r="I315" s="220"/>
      <c r="J315" s="220"/>
      <c r="K315" s="220">
        <v>-544</v>
      </c>
      <c r="L315" s="220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ht="15.75" customHeight="1" x14ac:dyDescent="0.2">
      <c r="A316" s="92"/>
      <c r="B316" s="499">
        <f t="shared" si="8"/>
        <v>310</v>
      </c>
      <c r="C316" s="217">
        <v>44991</v>
      </c>
      <c r="D316" s="218">
        <f t="shared" si="9"/>
        <v>310</v>
      </c>
      <c r="E316" s="219" t="s">
        <v>565</v>
      </c>
      <c r="F316" s="219" t="s">
        <v>541</v>
      </c>
      <c r="G316" s="219" t="s">
        <v>550</v>
      </c>
      <c r="H316" s="219" t="s">
        <v>845</v>
      </c>
      <c r="I316" s="220"/>
      <c r="J316" s="220"/>
      <c r="K316" s="220">
        <v>-2070</v>
      </c>
      <c r="L316" s="220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ht="15.75" customHeight="1" x14ac:dyDescent="0.2">
      <c r="A317" s="92"/>
      <c r="B317" s="499">
        <f t="shared" si="8"/>
        <v>311</v>
      </c>
      <c r="C317" s="217">
        <v>44991</v>
      </c>
      <c r="D317" s="218">
        <f t="shared" si="9"/>
        <v>310</v>
      </c>
      <c r="E317" s="219" t="s">
        <v>598</v>
      </c>
      <c r="F317" s="219" t="s">
        <v>541</v>
      </c>
      <c r="G317" s="219" t="s">
        <v>561</v>
      </c>
      <c r="H317" s="219" t="s">
        <v>725</v>
      </c>
      <c r="I317" s="220"/>
      <c r="J317" s="220">
        <v>158</v>
      </c>
      <c r="K317" s="220"/>
      <c r="L317" s="220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ht="15.75" customHeight="1" x14ac:dyDescent="0.2">
      <c r="A318" s="92"/>
      <c r="B318" s="499">
        <f t="shared" si="8"/>
        <v>312</v>
      </c>
      <c r="C318" s="217">
        <v>44992</v>
      </c>
      <c r="D318" s="218">
        <f t="shared" si="9"/>
        <v>310</v>
      </c>
      <c r="E318" s="219" t="s">
        <v>554</v>
      </c>
      <c r="F318" s="219" t="s">
        <v>534</v>
      </c>
      <c r="G318" s="219" t="s">
        <v>554</v>
      </c>
      <c r="H318" s="219" t="s">
        <v>846</v>
      </c>
      <c r="I318" s="220"/>
      <c r="J318" s="220">
        <v>0.17</v>
      </c>
      <c r="K318" s="220"/>
      <c r="L318" s="220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ht="15.75" customHeight="1" x14ac:dyDescent="0.2">
      <c r="A319" s="92"/>
      <c r="B319" s="499">
        <f t="shared" si="8"/>
        <v>313</v>
      </c>
      <c r="C319" s="217">
        <v>44992</v>
      </c>
      <c r="D319" s="218">
        <f t="shared" si="9"/>
        <v>310</v>
      </c>
      <c r="E319" s="219" t="s">
        <v>565</v>
      </c>
      <c r="F319" s="219" t="s">
        <v>536</v>
      </c>
      <c r="G319" s="219" t="s">
        <v>556</v>
      </c>
      <c r="H319" s="219" t="s">
        <v>847</v>
      </c>
      <c r="I319" s="220"/>
      <c r="J319" s="220"/>
      <c r="K319" s="220">
        <v>-393</v>
      </c>
      <c r="L319" s="220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ht="15.75" customHeight="1" x14ac:dyDescent="0.2">
      <c r="A320" s="92"/>
      <c r="B320" s="499">
        <f t="shared" si="8"/>
        <v>314</v>
      </c>
      <c r="C320" s="217">
        <v>44992</v>
      </c>
      <c r="D320" s="218">
        <f t="shared" si="9"/>
        <v>310</v>
      </c>
      <c r="E320" s="219" t="s">
        <v>565</v>
      </c>
      <c r="F320" s="219" t="s">
        <v>537</v>
      </c>
      <c r="G320" s="219" t="s">
        <v>576</v>
      </c>
      <c r="H320" s="219" t="s">
        <v>848</v>
      </c>
      <c r="I320" s="220"/>
      <c r="J320" s="220"/>
      <c r="K320" s="220">
        <v>-450</v>
      </c>
      <c r="L320" s="220" t="s">
        <v>849</v>
      </c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ht="15.75" customHeight="1" x14ac:dyDescent="0.2">
      <c r="A321" s="92"/>
      <c r="B321" s="499">
        <f t="shared" si="8"/>
        <v>315</v>
      </c>
      <c r="C321" s="217">
        <v>44992</v>
      </c>
      <c r="D321" s="218">
        <f t="shared" si="9"/>
        <v>310</v>
      </c>
      <c r="E321" s="219" t="s">
        <v>598</v>
      </c>
      <c r="F321" s="219" t="s">
        <v>541</v>
      </c>
      <c r="G321" s="219" t="s">
        <v>570</v>
      </c>
      <c r="H321" s="219" t="s">
        <v>692</v>
      </c>
      <c r="I321" s="220"/>
      <c r="J321" s="220"/>
      <c r="K321" s="220">
        <v>-55</v>
      </c>
      <c r="L321" s="220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ht="15.75" customHeight="1" x14ac:dyDescent="0.2">
      <c r="A322" s="92"/>
      <c r="B322" s="499">
        <f t="shared" si="8"/>
        <v>316</v>
      </c>
      <c r="C322" s="217">
        <v>44992</v>
      </c>
      <c r="D322" s="218">
        <f t="shared" si="9"/>
        <v>310</v>
      </c>
      <c r="E322" s="219" t="s">
        <v>554</v>
      </c>
      <c r="F322" s="219" t="s">
        <v>542</v>
      </c>
      <c r="G322" s="219" t="s">
        <v>613</v>
      </c>
      <c r="H322" s="219" t="s">
        <v>841</v>
      </c>
      <c r="I322" s="220"/>
      <c r="J322" s="220"/>
      <c r="K322" s="220">
        <v>-389</v>
      </c>
      <c r="L322" s="220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ht="15.75" customHeight="1" x14ac:dyDescent="0.2">
      <c r="A323" s="92"/>
      <c r="B323" s="499">
        <f t="shared" si="8"/>
        <v>317</v>
      </c>
      <c r="C323" s="217">
        <v>44993</v>
      </c>
      <c r="D323" s="218">
        <f t="shared" si="9"/>
        <v>310</v>
      </c>
      <c r="E323" s="219" t="s">
        <v>604</v>
      </c>
      <c r="F323" s="219" t="s">
        <v>534</v>
      </c>
      <c r="G323" s="219" t="s">
        <v>604</v>
      </c>
      <c r="H323" s="219" t="s">
        <v>850</v>
      </c>
      <c r="I323" s="220"/>
      <c r="J323" s="220"/>
      <c r="K323" s="220">
        <v>-3973</v>
      </c>
      <c r="L323" s="220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ht="15.75" customHeight="1" x14ac:dyDescent="0.2">
      <c r="A324" s="92"/>
      <c r="B324" s="499">
        <f t="shared" si="8"/>
        <v>318</v>
      </c>
      <c r="C324" s="217">
        <v>44993</v>
      </c>
      <c r="D324" s="218">
        <f t="shared" si="9"/>
        <v>310</v>
      </c>
      <c r="E324" s="219" t="s">
        <v>554</v>
      </c>
      <c r="F324" s="219" t="s">
        <v>543</v>
      </c>
      <c r="G324" s="219" t="s">
        <v>563</v>
      </c>
      <c r="H324" s="219" t="s">
        <v>717</v>
      </c>
      <c r="I324" s="220"/>
      <c r="J324" s="220"/>
      <c r="K324" s="220">
        <v>-700</v>
      </c>
      <c r="L324" s="220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ht="15.75" customHeight="1" x14ac:dyDescent="0.2">
      <c r="A325" s="92"/>
      <c r="B325" s="499">
        <f t="shared" si="8"/>
        <v>319</v>
      </c>
      <c r="C325" s="217">
        <v>44993</v>
      </c>
      <c r="D325" s="218">
        <f t="shared" si="9"/>
        <v>310</v>
      </c>
      <c r="E325" s="219" t="s">
        <v>565</v>
      </c>
      <c r="F325" s="219" t="s">
        <v>538</v>
      </c>
      <c r="G325" s="219" t="s">
        <v>420</v>
      </c>
      <c r="H325" s="219" t="s">
        <v>775</v>
      </c>
      <c r="I325" s="220"/>
      <c r="J325" s="220">
        <v>9000</v>
      </c>
      <c r="K325" s="220"/>
      <c r="L325" s="220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ht="15.75" customHeight="1" x14ac:dyDescent="0.2">
      <c r="A326" s="92"/>
      <c r="B326" s="499">
        <f t="shared" si="8"/>
        <v>320</v>
      </c>
      <c r="C326" s="217">
        <v>44993</v>
      </c>
      <c r="D326" s="218">
        <f t="shared" si="9"/>
        <v>310</v>
      </c>
      <c r="E326" s="219" t="s">
        <v>565</v>
      </c>
      <c r="F326" s="219" t="s">
        <v>542</v>
      </c>
      <c r="G326" s="219" t="s">
        <v>602</v>
      </c>
      <c r="H326" s="219" t="s">
        <v>851</v>
      </c>
      <c r="I326" s="220"/>
      <c r="J326" s="220"/>
      <c r="K326" s="220">
        <v>-20</v>
      </c>
      <c r="L326" s="220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ht="15.75" customHeight="1" x14ac:dyDescent="0.2">
      <c r="A327" s="92"/>
      <c r="B327" s="499">
        <f t="shared" ref="B327:B390" si="10">B326+1</f>
        <v>321</v>
      </c>
      <c r="C327" s="217">
        <v>44993</v>
      </c>
      <c r="D327" s="218">
        <f t="shared" ref="D327:D390" si="11">(WEEKNUM(C327,2)+(YEAR(C327)-2020)*100)-1</f>
        <v>310</v>
      </c>
      <c r="E327" s="219" t="s">
        <v>565</v>
      </c>
      <c r="F327" s="219" t="s">
        <v>542</v>
      </c>
      <c r="G327" s="219" t="s">
        <v>602</v>
      </c>
      <c r="H327" s="219" t="s">
        <v>852</v>
      </c>
      <c r="I327" s="220"/>
      <c r="J327" s="220"/>
      <c r="K327" s="220">
        <v>-817</v>
      </c>
      <c r="L327" s="220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ht="15.75" customHeight="1" x14ac:dyDescent="0.2">
      <c r="A328" s="92"/>
      <c r="B328" s="499">
        <f t="shared" si="10"/>
        <v>322</v>
      </c>
      <c r="C328" s="217">
        <v>44995</v>
      </c>
      <c r="D328" s="218">
        <f t="shared" si="11"/>
        <v>310</v>
      </c>
      <c r="E328" s="219" t="s">
        <v>588</v>
      </c>
      <c r="F328" s="219" t="s">
        <v>534</v>
      </c>
      <c r="G328" s="219" t="s">
        <v>588</v>
      </c>
      <c r="H328" s="219" t="s">
        <v>853</v>
      </c>
      <c r="I328" s="220"/>
      <c r="J328" s="220">
        <v>0</v>
      </c>
      <c r="K328" s="220"/>
      <c r="L328" s="220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ht="15.75" customHeight="1" x14ac:dyDescent="0.2">
      <c r="A329" s="92"/>
      <c r="B329" s="499">
        <f t="shared" si="10"/>
        <v>323</v>
      </c>
      <c r="C329" s="217">
        <v>44995</v>
      </c>
      <c r="D329" s="218">
        <f t="shared" si="11"/>
        <v>310</v>
      </c>
      <c r="E329" s="219" t="s">
        <v>47</v>
      </c>
      <c r="F329" s="219" t="s">
        <v>538</v>
      </c>
      <c r="G329" s="219" t="s">
        <v>568</v>
      </c>
      <c r="H329" s="219" t="s">
        <v>854</v>
      </c>
      <c r="I329" s="220"/>
      <c r="J329" s="220">
        <v>5685.4</v>
      </c>
      <c r="K329" s="220"/>
      <c r="L329" s="220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ht="15.75" customHeight="1" x14ac:dyDescent="0.2">
      <c r="A330" s="92"/>
      <c r="B330" s="499">
        <f t="shared" si="10"/>
        <v>324</v>
      </c>
      <c r="C330" s="217">
        <v>44995</v>
      </c>
      <c r="D330" s="218">
        <f t="shared" si="11"/>
        <v>310</v>
      </c>
      <c r="E330" s="219" t="s">
        <v>47</v>
      </c>
      <c r="F330" s="219" t="s">
        <v>538</v>
      </c>
      <c r="G330" s="219" t="s">
        <v>577</v>
      </c>
      <c r="H330" s="219" t="s">
        <v>841</v>
      </c>
      <c r="I330" s="220"/>
      <c r="J330" s="220">
        <v>2383.25</v>
      </c>
      <c r="K330" s="220"/>
      <c r="L330" s="220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ht="15.75" customHeight="1" x14ac:dyDescent="0.2">
      <c r="A331" s="92"/>
      <c r="B331" s="499">
        <f t="shared" si="10"/>
        <v>325</v>
      </c>
      <c r="C331" s="217">
        <v>44995</v>
      </c>
      <c r="D331" s="218">
        <f t="shared" si="11"/>
        <v>310</v>
      </c>
      <c r="E331" s="219" t="s">
        <v>554</v>
      </c>
      <c r="F331" s="219" t="s">
        <v>542</v>
      </c>
      <c r="G331" s="219" t="s">
        <v>585</v>
      </c>
      <c r="H331" s="219" t="s">
        <v>785</v>
      </c>
      <c r="I331" s="220"/>
      <c r="J331" s="220"/>
      <c r="K331" s="220">
        <v>-200</v>
      </c>
      <c r="L331" s="220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ht="15.75" customHeight="1" x14ac:dyDescent="0.2">
      <c r="A332" s="92"/>
      <c r="B332" s="499">
        <f t="shared" si="10"/>
        <v>326</v>
      </c>
      <c r="C332" s="217">
        <v>44995</v>
      </c>
      <c r="D332" s="218">
        <f t="shared" si="11"/>
        <v>310</v>
      </c>
      <c r="E332" s="219" t="s">
        <v>554</v>
      </c>
      <c r="F332" s="219" t="s">
        <v>542</v>
      </c>
      <c r="G332" s="219" t="s">
        <v>599</v>
      </c>
      <c r="H332" s="219" t="s">
        <v>785</v>
      </c>
      <c r="I332" s="220"/>
      <c r="J332" s="220"/>
      <c r="K332" s="220">
        <v>-133</v>
      </c>
      <c r="L332" s="220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ht="15.75" customHeight="1" x14ac:dyDescent="0.2">
      <c r="A333" s="92"/>
      <c r="B333" s="499">
        <f t="shared" si="10"/>
        <v>327</v>
      </c>
      <c r="C333" s="217">
        <v>44996</v>
      </c>
      <c r="D333" s="218">
        <f t="shared" si="11"/>
        <v>310</v>
      </c>
      <c r="E333" s="219" t="s">
        <v>565</v>
      </c>
      <c r="F333" s="219" t="s">
        <v>536</v>
      </c>
      <c r="G333" s="219" t="s">
        <v>556</v>
      </c>
      <c r="H333" s="219" t="s">
        <v>855</v>
      </c>
      <c r="I333" s="220"/>
      <c r="J333" s="220"/>
      <c r="K333" s="220">
        <v>-17</v>
      </c>
      <c r="L333" s="220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ht="15.75" customHeight="1" x14ac:dyDescent="0.2">
      <c r="A334" s="92"/>
      <c r="B334" s="499">
        <f t="shared" si="10"/>
        <v>328</v>
      </c>
      <c r="C334" s="217">
        <v>44996</v>
      </c>
      <c r="D334" s="218">
        <f t="shared" si="11"/>
        <v>310</v>
      </c>
      <c r="E334" s="219" t="s">
        <v>565</v>
      </c>
      <c r="F334" s="219" t="s">
        <v>541</v>
      </c>
      <c r="G334" s="219" t="s">
        <v>561</v>
      </c>
      <c r="H334" s="219" t="s">
        <v>856</v>
      </c>
      <c r="I334" s="220"/>
      <c r="J334" s="220"/>
      <c r="K334" s="220">
        <v>-54</v>
      </c>
      <c r="L334" s="220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ht="15.75" customHeight="1" x14ac:dyDescent="0.2">
      <c r="A335" s="92"/>
      <c r="B335" s="499">
        <f t="shared" si="10"/>
        <v>329</v>
      </c>
      <c r="C335" s="217">
        <v>44996</v>
      </c>
      <c r="D335" s="218">
        <f t="shared" si="11"/>
        <v>310</v>
      </c>
      <c r="E335" s="219" t="s">
        <v>565</v>
      </c>
      <c r="F335" s="219" t="s">
        <v>541</v>
      </c>
      <c r="G335" s="219" t="s">
        <v>561</v>
      </c>
      <c r="H335" s="219" t="s">
        <v>701</v>
      </c>
      <c r="I335" s="220"/>
      <c r="J335" s="220"/>
      <c r="K335" s="220">
        <v>-139</v>
      </c>
      <c r="L335" s="220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ht="15.75" customHeight="1" x14ac:dyDescent="0.2">
      <c r="A336" s="92"/>
      <c r="B336" s="499">
        <f t="shared" si="10"/>
        <v>330</v>
      </c>
      <c r="C336" s="217">
        <v>44996</v>
      </c>
      <c r="D336" s="218">
        <f t="shared" si="11"/>
        <v>310</v>
      </c>
      <c r="E336" s="219" t="s">
        <v>565</v>
      </c>
      <c r="F336" s="219" t="s">
        <v>541</v>
      </c>
      <c r="G336" s="219" t="s">
        <v>561</v>
      </c>
      <c r="H336" s="219" t="s">
        <v>808</v>
      </c>
      <c r="I336" s="220"/>
      <c r="J336" s="220"/>
      <c r="K336" s="220">
        <v>-22</v>
      </c>
      <c r="L336" s="220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ht="15.75" customHeight="1" x14ac:dyDescent="0.2">
      <c r="A337" s="92"/>
      <c r="B337" s="499">
        <f t="shared" si="10"/>
        <v>331</v>
      </c>
      <c r="C337" s="217">
        <v>44996</v>
      </c>
      <c r="D337" s="218">
        <f t="shared" si="11"/>
        <v>310</v>
      </c>
      <c r="E337" s="219" t="s">
        <v>565</v>
      </c>
      <c r="F337" s="219" t="s">
        <v>541</v>
      </c>
      <c r="G337" s="219" t="s">
        <v>561</v>
      </c>
      <c r="H337" s="219" t="s">
        <v>715</v>
      </c>
      <c r="I337" s="220"/>
      <c r="J337" s="220"/>
      <c r="K337" s="220">
        <v>-50</v>
      </c>
      <c r="L337" s="220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ht="15.75" customHeight="1" x14ac:dyDescent="0.2">
      <c r="A338" s="92"/>
      <c r="B338" s="499">
        <f t="shared" si="10"/>
        <v>332</v>
      </c>
      <c r="C338" s="217">
        <v>44996</v>
      </c>
      <c r="D338" s="218">
        <f t="shared" si="11"/>
        <v>310</v>
      </c>
      <c r="E338" s="219" t="s">
        <v>565</v>
      </c>
      <c r="F338" s="219" t="s">
        <v>541</v>
      </c>
      <c r="G338" s="219" t="s">
        <v>561</v>
      </c>
      <c r="H338" s="219" t="s">
        <v>832</v>
      </c>
      <c r="I338" s="220"/>
      <c r="J338" s="220"/>
      <c r="K338" s="220">
        <v>-85</v>
      </c>
      <c r="L338" s="220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ht="15.75" customHeight="1" x14ac:dyDescent="0.2">
      <c r="A339" s="92"/>
      <c r="B339" s="499">
        <f t="shared" si="10"/>
        <v>333</v>
      </c>
      <c r="C339" s="217">
        <v>44997</v>
      </c>
      <c r="D339" s="218">
        <f t="shared" si="11"/>
        <v>310</v>
      </c>
      <c r="E339" s="219" t="s">
        <v>554</v>
      </c>
      <c r="F339" s="219" t="s">
        <v>543</v>
      </c>
      <c r="G339" s="219" t="s">
        <v>572</v>
      </c>
      <c r="H339" s="219" t="s">
        <v>857</v>
      </c>
      <c r="I339" s="220"/>
      <c r="J339" s="220"/>
      <c r="K339" s="220">
        <v>-300</v>
      </c>
      <c r="L339" s="220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ht="15.75" customHeight="1" x14ac:dyDescent="0.2">
      <c r="A340" s="92"/>
      <c r="B340" s="499">
        <f t="shared" si="10"/>
        <v>334</v>
      </c>
      <c r="C340" s="217">
        <v>44997</v>
      </c>
      <c r="D340" s="218">
        <f t="shared" si="11"/>
        <v>310</v>
      </c>
      <c r="E340" s="219" t="s">
        <v>565</v>
      </c>
      <c r="F340" s="219" t="s">
        <v>541</v>
      </c>
      <c r="G340" s="219" t="s">
        <v>561</v>
      </c>
      <c r="H340" s="219" t="s">
        <v>721</v>
      </c>
      <c r="I340" s="220"/>
      <c r="J340" s="220"/>
      <c r="K340" s="220">
        <v>-131</v>
      </c>
      <c r="L340" s="220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ht="15.75" customHeight="1" x14ac:dyDescent="0.2">
      <c r="A341" s="92"/>
      <c r="B341" s="499">
        <f t="shared" si="10"/>
        <v>335</v>
      </c>
      <c r="C341" s="217">
        <v>44997</v>
      </c>
      <c r="D341" s="218">
        <f t="shared" si="11"/>
        <v>310</v>
      </c>
      <c r="E341" s="219" t="s">
        <v>565</v>
      </c>
      <c r="F341" s="219" t="s">
        <v>541</v>
      </c>
      <c r="G341" s="219" t="s">
        <v>561</v>
      </c>
      <c r="H341" s="219" t="s">
        <v>824</v>
      </c>
      <c r="I341" s="220"/>
      <c r="J341" s="220"/>
      <c r="K341" s="220">
        <v>-22</v>
      </c>
      <c r="L341" s="220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ht="15.75" customHeight="1" x14ac:dyDescent="0.2">
      <c r="A342" s="92"/>
      <c r="B342" s="499">
        <f t="shared" si="10"/>
        <v>336</v>
      </c>
      <c r="C342" s="217">
        <v>44997</v>
      </c>
      <c r="D342" s="218">
        <f t="shared" si="11"/>
        <v>310</v>
      </c>
      <c r="E342" s="219" t="s">
        <v>565</v>
      </c>
      <c r="F342" s="219" t="s">
        <v>541</v>
      </c>
      <c r="G342" s="219" t="s">
        <v>561</v>
      </c>
      <c r="H342" s="219" t="s">
        <v>858</v>
      </c>
      <c r="I342" s="220"/>
      <c r="J342" s="220"/>
      <c r="K342" s="220">
        <v>-82</v>
      </c>
      <c r="L342" s="220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ht="15.75" customHeight="1" x14ac:dyDescent="0.2">
      <c r="A343" s="92"/>
      <c r="B343" s="499">
        <f t="shared" si="10"/>
        <v>337</v>
      </c>
      <c r="C343" s="217">
        <v>44997</v>
      </c>
      <c r="D343" s="218">
        <f t="shared" si="11"/>
        <v>310</v>
      </c>
      <c r="E343" s="219" t="s">
        <v>565</v>
      </c>
      <c r="F343" s="219" t="s">
        <v>541</v>
      </c>
      <c r="G343" s="219" t="s">
        <v>561</v>
      </c>
      <c r="H343" s="219" t="s">
        <v>755</v>
      </c>
      <c r="I343" s="220"/>
      <c r="J343" s="220"/>
      <c r="K343" s="220">
        <v>-110</v>
      </c>
      <c r="L343" s="220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ht="15.75" customHeight="1" x14ac:dyDescent="0.2">
      <c r="A344" s="92"/>
      <c r="B344" s="499">
        <f t="shared" si="10"/>
        <v>338</v>
      </c>
      <c r="C344" s="217">
        <v>44997</v>
      </c>
      <c r="D344" s="218">
        <f t="shared" si="11"/>
        <v>310</v>
      </c>
      <c r="E344" s="219" t="s">
        <v>565</v>
      </c>
      <c r="F344" s="219" t="s">
        <v>541</v>
      </c>
      <c r="G344" s="219" t="s">
        <v>561</v>
      </c>
      <c r="H344" s="219" t="s">
        <v>859</v>
      </c>
      <c r="I344" s="220"/>
      <c r="J344" s="220"/>
      <c r="K344" s="220">
        <v>-41</v>
      </c>
      <c r="L344" s="220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ht="15.75" customHeight="1" x14ac:dyDescent="0.2">
      <c r="A345" s="92"/>
      <c r="B345" s="499">
        <f t="shared" si="10"/>
        <v>339</v>
      </c>
      <c r="C345" s="217">
        <v>44997</v>
      </c>
      <c r="D345" s="218">
        <f t="shared" si="11"/>
        <v>310</v>
      </c>
      <c r="E345" s="219" t="s">
        <v>565</v>
      </c>
      <c r="F345" s="219" t="s">
        <v>541</v>
      </c>
      <c r="G345" s="219" t="s">
        <v>561</v>
      </c>
      <c r="H345" s="219" t="s">
        <v>692</v>
      </c>
      <c r="I345" s="220"/>
      <c r="J345" s="220"/>
      <c r="K345" s="220">
        <v>-63</v>
      </c>
      <c r="L345" s="220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ht="15.75" customHeight="1" x14ac:dyDescent="0.2">
      <c r="A346" s="92"/>
      <c r="B346" s="499">
        <f t="shared" si="10"/>
        <v>340</v>
      </c>
      <c r="C346" s="217">
        <v>44997</v>
      </c>
      <c r="D346" s="218">
        <f t="shared" si="11"/>
        <v>310</v>
      </c>
      <c r="E346" s="219" t="s">
        <v>598</v>
      </c>
      <c r="F346" s="219" t="s">
        <v>541</v>
      </c>
      <c r="G346" s="219" t="s">
        <v>561</v>
      </c>
      <c r="H346" s="219" t="s">
        <v>725</v>
      </c>
      <c r="I346" s="220"/>
      <c r="J346" s="220"/>
      <c r="K346" s="220">
        <v>-138</v>
      </c>
      <c r="L346" s="220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ht="15.75" customHeight="1" x14ac:dyDescent="0.2">
      <c r="A347" s="92"/>
      <c r="B347" s="499">
        <f t="shared" si="10"/>
        <v>341</v>
      </c>
      <c r="C347" s="217">
        <v>44998</v>
      </c>
      <c r="D347" s="218">
        <f t="shared" si="11"/>
        <v>311</v>
      </c>
      <c r="E347" s="219" t="s">
        <v>565</v>
      </c>
      <c r="F347" s="219" t="s">
        <v>533</v>
      </c>
      <c r="G347" s="219" t="s">
        <v>553</v>
      </c>
      <c r="H347" s="219" t="s">
        <v>743</v>
      </c>
      <c r="I347" s="220"/>
      <c r="J347" s="220"/>
      <c r="K347" s="220">
        <v>-300</v>
      </c>
      <c r="L347" s="220" t="s">
        <v>860</v>
      </c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ht="15.75" customHeight="1" x14ac:dyDescent="0.2">
      <c r="A348" s="92"/>
      <c r="B348" s="499">
        <f t="shared" si="10"/>
        <v>342</v>
      </c>
      <c r="C348" s="217">
        <v>44998</v>
      </c>
      <c r="D348" s="218">
        <f t="shared" si="11"/>
        <v>311</v>
      </c>
      <c r="E348" s="219" t="s">
        <v>598</v>
      </c>
      <c r="F348" s="219" t="s">
        <v>533</v>
      </c>
      <c r="G348" s="219" t="s">
        <v>581</v>
      </c>
      <c r="H348" s="219" t="s">
        <v>861</v>
      </c>
      <c r="I348" s="220"/>
      <c r="J348" s="220"/>
      <c r="K348" s="220">
        <v>-5</v>
      </c>
      <c r="L348" s="220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ht="15.75" customHeight="1" x14ac:dyDescent="0.2">
      <c r="A349" s="92"/>
      <c r="B349" s="499">
        <f t="shared" si="10"/>
        <v>343</v>
      </c>
      <c r="C349" s="217">
        <v>44998</v>
      </c>
      <c r="D349" s="218">
        <f t="shared" si="11"/>
        <v>311</v>
      </c>
      <c r="E349" s="219" t="s">
        <v>565</v>
      </c>
      <c r="F349" s="219" t="s">
        <v>534</v>
      </c>
      <c r="G349" s="219" t="s">
        <v>574</v>
      </c>
      <c r="H349" s="219" t="s">
        <v>686</v>
      </c>
      <c r="I349" s="220">
        <v>-3500</v>
      </c>
      <c r="J349" s="220"/>
      <c r="K349" s="220"/>
      <c r="L349" s="220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ht="15.75" customHeight="1" x14ac:dyDescent="0.2">
      <c r="A350" s="92"/>
      <c r="B350" s="499">
        <f t="shared" si="10"/>
        <v>344</v>
      </c>
      <c r="C350" s="217">
        <v>44998</v>
      </c>
      <c r="D350" s="218">
        <f t="shared" si="11"/>
        <v>311</v>
      </c>
      <c r="E350" s="219" t="s">
        <v>593</v>
      </c>
      <c r="F350" s="219" t="s">
        <v>534</v>
      </c>
      <c r="G350" s="219" t="s">
        <v>565</v>
      </c>
      <c r="H350" s="219" t="s">
        <v>686</v>
      </c>
      <c r="I350" s="220">
        <v>2000</v>
      </c>
      <c r="J350" s="220"/>
      <c r="K350" s="220"/>
      <c r="L350" s="220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ht="15.75" customHeight="1" x14ac:dyDescent="0.2">
      <c r="A351" s="92"/>
      <c r="B351" s="499">
        <f t="shared" si="10"/>
        <v>345</v>
      </c>
      <c r="C351" s="217">
        <v>44998</v>
      </c>
      <c r="D351" s="218">
        <f t="shared" si="11"/>
        <v>311</v>
      </c>
      <c r="E351" s="219" t="s">
        <v>574</v>
      </c>
      <c r="F351" s="219" t="s">
        <v>534</v>
      </c>
      <c r="G351" s="219" t="s">
        <v>565</v>
      </c>
      <c r="H351" s="219" t="s">
        <v>686</v>
      </c>
      <c r="I351" s="220">
        <v>3500</v>
      </c>
      <c r="J351" s="220"/>
      <c r="K351" s="220"/>
      <c r="L351" s="220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ht="15.75" customHeight="1" x14ac:dyDescent="0.2">
      <c r="A352" s="92"/>
      <c r="B352" s="499">
        <f t="shared" si="10"/>
        <v>346</v>
      </c>
      <c r="C352" s="217">
        <v>44998</v>
      </c>
      <c r="D352" s="218">
        <f t="shared" si="11"/>
        <v>311</v>
      </c>
      <c r="E352" s="219" t="s">
        <v>565</v>
      </c>
      <c r="F352" s="219" t="s">
        <v>534</v>
      </c>
      <c r="G352" s="219" t="s">
        <v>593</v>
      </c>
      <c r="H352" s="219" t="s">
        <v>686</v>
      </c>
      <c r="I352" s="220">
        <v>-2000</v>
      </c>
      <c r="J352" s="220"/>
      <c r="K352" s="220"/>
      <c r="L352" s="220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ht="15.75" customHeight="1" x14ac:dyDescent="0.2">
      <c r="A353" s="92"/>
      <c r="B353" s="499">
        <f t="shared" si="10"/>
        <v>347</v>
      </c>
      <c r="C353" s="217">
        <v>44998</v>
      </c>
      <c r="D353" s="218">
        <f t="shared" si="11"/>
        <v>311</v>
      </c>
      <c r="E353" s="219" t="s">
        <v>604</v>
      </c>
      <c r="F353" s="219" t="s">
        <v>534</v>
      </c>
      <c r="G353" s="219" t="s">
        <v>598</v>
      </c>
      <c r="H353" s="219" t="s">
        <v>686</v>
      </c>
      <c r="I353" s="220">
        <v>-27</v>
      </c>
      <c r="J353" s="220"/>
      <c r="K353" s="220"/>
      <c r="L353" s="220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ht="15.75" customHeight="1" x14ac:dyDescent="0.2">
      <c r="A354" s="92"/>
      <c r="B354" s="499">
        <f t="shared" si="10"/>
        <v>348</v>
      </c>
      <c r="C354" s="217">
        <v>44998</v>
      </c>
      <c r="D354" s="218">
        <f t="shared" si="11"/>
        <v>311</v>
      </c>
      <c r="E354" s="219" t="s">
        <v>598</v>
      </c>
      <c r="F354" s="219" t="s">
        <v>534</v>
      </c>
      <c r="G354" s="219" t="s">
        <v>604</v>
      </c>
      <c r="H354" s="219" t="s">
        <v>686</v>
      </c>
      <c r="I354" s="220">
        <v>27</v>
      </c>
      <c r="J354" s="220"/>
      <c r="K354" s="220"/>
      <c r="L354" s="220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ht="15.75" customHeight="1" x14ac:dyDescent="0.2">
      <c r="A355" s="92"/>
      <c r="B355" s="499">
        <f t="shared" si="10"/>
        <v>349</v>
      </c>
      <c r="C355" s="217">
        <v>44998</v>
      </c>
      <c r="D355" s="218">
        <f t="shared" si="11"/>
        <v>311</v>
      </c>
      <c r="E355" s="219" t="s">
        <v>565</v>
      </c>
      <c r="F355" s="219" t="s">
        <v>538</v>
      </c>
      <c r="G355" s="219" t="s">
        <v>590</v>
      </c>
      <c r="H355" s="219" t="s">
        <v>862</v>
      </c>
      <c r="I355" s="220"/>
      <c r="J355" s="220">
        <v>3000</v>
      </c>
      <c r="K355" s="220"/>
      <c r="L355" s="220" t="s">
        <v>863</v>
      </c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ht="15.75" customHeight="1" x14ac:dyDescent="0.2">
      <c r="A356" s="92"/>
      <c r="B356" s="499">
        <f t="shared" si="10"/>
        <v>350</v>
      </c>
      <c r="C356" s="217">
        <v>44998</v>
      </c>
      <c r="D356" s="218">
        <f t="shared" si="11"/>
        <v>311</v>
      </c>
      <c r="E356" s="219" t="s">
        <v>565</v>
      </c>
      <c r="F356" s="219" t="s">
        <v>541</v>
      </c>
      <c r="G356" s="219" t="s">
        <v>550</v>
      </c>
      <c r="H356" s="219" t="s">
        <v>864</v>
      </c>
      <c r="I356" s="220"/>
      <c r="J356" s="220"/>
      <c r="K356" s="220">
        <v>-2070</v>
      </c>
      <c r="L356" s="220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ht="15.75" customHeight="1" x14ac:dyDescent="0.2">
      <c r="A357" s="92"/>
      <c r="B357" s="499">
        <f t="shared" si="10"/>
        <v>351</v>
      </c>
      <c r="C357" s="217">
        <v>44999</v>
      </c>
      <c r="D357" s="218">
        <f t="shared" si="11"/>
        <v>311</v>
      </c>
      <c r="E357" s="219" t="s">
        <v>565</v>
      </c>
      <c r="F357" s="219" t="s">
        <v>533</v>
      </c>
      <c r="G357" s="219" t="s">
        <v>544</v>
      </c>
      <c r="H357" s="219" t="s">
        <v>865</v>
      </c>
      <c r="I357" s="220"/>
      <c r="J357" s="220"/>
      <c r="K357" s="220">
        <v>-1800</v>
      </c>
      <c r="L357" s="220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ht="15.75" customHeight="1" x14ac:dyDescent="0.2">
      <c r="A358" s="92"/>
      <c r="B358" s="499">
        <f t="shared" si="10"/>
        <v>352</v>
      </c>
      <c r="C358" s="217">
        <v>44999</v>
      </c>
      <c r="D358" s="218">
        <f t="shared" si="11"/>
        <v>311</v>
      </c>
      <c r="E358" s="219" t="s">
        <v>47</v>
      </c>
      <c r="F358" s="219" t="s">
        <v>534</v>
      </c>
      <c r="G358" s="219" t="s">
        <v>554</v>
      </c>
      <c r="H358" s="219" t="s">
        <v>686</v>
      </c>
      <c r="I358" s="220">
        <v>-2000</v>
      </c>
      <c r="J358" s="220"/>
      <c r="K358" s="220"/>
      <c r="L358" s="220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ht="15.75" customHeight="1" x14ac:dyDescent="0.2">
      <c r="A359" s="92"/>
      <c r="B359" s="499">
        <f t="shared" si="10"/>
        <v>353</v>
      </c>
      <c r="C359" s="217">
        <v>44999</v>
      </c>
      <c r="D359" s="218">
        <f t="shared" si="11"/>
        <v>311</v>
      </c>
      <c r="E359" s="219" t="s">
        <v>47</v>
      </c>
      <c r="F359" s="219" t="s">
        <v>534</v>
      </c>
      <c r="G359" s="219" t="s">
        <v>565</v>
      </c>
      <c r="H359" s="219" t="s">
        <v>686</v>
      </c>
      <c r="I359" s="220">
        <v>-3800</v>
      </c>
      <c r="J359" s="220"/>
      <c r="K359" s="220"/>
      <c r="L359" s="220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ht="15.75" customHeight="1" x14ac:dyDescent="0.2">
      <c r="A360" s="92"/>
      <c r="B360" s="499">
        <f t="shared" si="10"/>
        <v>354</v>
      </c>
      <c r="C360" s="217">
        <v>44999</v>
      </c>
      <c r="D360" s="218">
        <f t="shared" si="11"/>
        <v>311</v>
      </c>
      <c r="E360" s="219" t="s">
        <v>554</v>
      </c>
      <c r="F360" s="219" t="s">
        <v>534</v>
      </c>
      <c r="G360" s="219" t="s">
        <v>47</v>
      </c>
      <c r="H360" s="219" t="s">
        <v>686</v>
      </c>
      <c r="I360" s="220">
        <v>2000</v>
      </c>
      <c r="J360" s="220"/>
      <c r="K360" s="220"/>
      <c r="L360" s="220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ht="15.75" customHeight="1" x14ac:dyDescent="0.2">
      <c r="A361" s="92"/>
      <c r="B361" s="499">
        <f t="shared" si="10"/>
        <v>355</v>
      </c>
      <c r="C361" s="217">
        <v>44999</v>
      </c>
      <c r="D361" s="218">
        <f t="shared" si="11"/>
        <v>311</v>
      </c>
      <c r="E361" s="219" t="s">
        <v>565</v>
      </c>
      <c r="F361" s="219" t="s">
        <v>534</v>
      </c>
      <c r="G361" s="219" t="s">
        <v>47</v>
      </c>
      <c r="H361" s="219" t="s">
        <v>686</v>
      </c>
      <c r="I361" s="220">
        <v>3800</v>
      </c>
      <c r="J361" s="220"/>
      <c r="K361" s="220"/>
      <c r="L361" s="220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ht="15.75" customHeight="1" x14ac:dyDescent="0.2">
      <c r="A362" s="92"/>
      <c r="B362" s="499">
        <f t="shared" si="10"/>
        <v>356</v>
      </c>
      <c r="C362" s="217">
        <v>44999</v>
      </c>
      <c r="D362" s="218">
        <f t="shared" si="11"/>
        <v>311</v>
      </c>
      <c r="E362" s="219" t="s">
        <v>598</v>
      </c>
      <c r="F362" s="219" t="s">
        <v>537</v>
      </c>
      <c r="G362" s="219" t="s">
        <v>576</v>
      </c>
      <c r="H362" s="219" t="s">
        <v>866</v>
      </c>
      <c r="I362" s="220"/>
      <c r="J362" s="220"/>
      <c r="K362" s="220">
        <v>-85</v>
      </c>
      <c r="L362" s="220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ht="15.75" customHeight="1" x14ac:dyDescent="0.2">
      <c r="A363" s="92"/>
      <c r="B363" s="499">
        <f t="shared" si="10"/>
        <v>357</v>
      </c>
      <c r="C363" s="217">
        <v>44999</v>
      </c>
      <c r="D363" s="218">
        <f t="shared" si="11"/>
        <v>311</v>
      </c>
      <c r="E363" s="219" t="s">
        <v>598</v>
      </c>
      <c r="F363" s="219" t="s">
        <v>537</v>
      </c>
      <c r="G363" s="219" t="s">
        <v>583</v>
      </c>
      <c r="H363" s="219" t="s">
        <v>867</v>
      </c>
      <c r="I363" s="220"/>
      <c r="J363" s="220"/>
      <c r="K363" s="220">
        <v>-20</v>
      </c>
      <c r="L363" s="220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ht="15.75" customHeight="1" x14ac:dyDescent="0.2">
      <c r="A364" s="92"/>
      <c r="B364" s="499">
        <f t="shared" si="10"/>
        <v>358</v>
      </c>
      <c r="C364" s="217">
        <v>44999</v>
      </c>
      <c r="D364" s="218">
        <f t="shared" si="11"/>
        <v>311</v>
      </c>
      <c r="E364" s="219" t="s">
        <v>598</v>
      </c>
      <c r="F364" s="219" t="s">
        <v>540</v>
      </c>
      <c r="G364" s="219" t="s">
        <v>549</v>
      </c>
      <c r="H364" s="219" t="s">
        <v>868</v>
      </c>
      <c r="I364" s="220"/>
      <c r="J364" s="220"/>
      <c r="K364" s="220">
        <v>-280</v>
      </c>
      <c r="L364" s="220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ht="15.75" customHeight="1" x14ac:dyDescent="0.2">
      <c r="A365" s="92"/>
      <c r="B365" s="499">
        <f t="shared" si="10"/>
        <v>359</v>
      </c>
      <c r="C365" s="217">
        <v>44999</v>
      </c>
      <c r="D365" s="218">
        <f t="shared" si="11"/>
        <v>311</v>
      </c>
      <c r="E365" s="219" t="s">
        <v>554</v>
      </c>
      <c r="F365" s="219" t="s">
        <v>540</v>
      </c>
      <c r="G365" s="219" t="s">
        <v>560</v>
      </c>
      <c r="H365" s="219" t="s">
        <v>864</v>
      </c>
      <c r="I365" s="220"/>
      <c r="J365" s="220"/>
      <c r="K365" s="220">
        <v>-272</v>
      </c>
      <c r="L365" s="220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ht="15.75" customHeight="1" x14ac:dyDescent="0.2">
      <c r="A366" s="92"/>
      <c r="B366" s="499">
        <f t="shared" si="10"/>
        <v>360</v>
      </c>
      <c r="C366" s="217">
        <v>44999</v>
      </c>
      <c r="D366" s="218">
        <f t="shared" si="11"/>
        <v>311</v>
      </c>
      <c r="E366" s="219" t="s">
        <v>598</v>
      </c>
      <c r="F366" s="219" t="s">
        <v>541</v>
      </c>
      <c r="G366" s="219" t="s">
        <v>570</v>
      </c>
      <c r="H366" s="219" t="s">
        <v>869</v>
      </c>
      <c r="I366" s="220"/>
      <c r="J366" s="220"/>
      <c r="K366" s="220">
        <v>-78</v>
      </c>
      <c r="L366" s="220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ht="15.75" customHeight="1" x14ac:dyDescent="0.2">
      <c r="A367" s="92"/>
      <c r="B367" s="499">
        <f t="shared" si="10"/>
        <v>361</v>
      </c>
      <c r="C367" s="217">
        <v>44999</v>
      </c>
      <c r="D367" s="218">
        <f t="shared" si="11"/>
        <v>311</v>
      </c>
      <c r="E367" s="219" t="s">
        <v>598</v>
      </c>
      <c r="F367" s="219" t="s">
        <v>541</v>
      </c>
      <c r="G367" s="219" t="s">
        <v>570</v>
      </c>
      <c r="H367" s="219" t="s">
        <v>870</v>
      </c>
      <c r="I367" s="220"/>
      <c r="J367" s="220"/>
      <c r="K367" s="220">
        <v>-6</v>
      </c>
      <c r="L367" s="220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ht="15.75" customHeight="1" x14ac:dyDescent="0.2">
      <c r="A368" s="92"/>
      <c r="B368" s="499">
        <f t="shared" si="10"/>
        <v>362</v>
      </c>
      <c r="C368" s="217">
        <v>44999</v>
      </c>
      <c r="D368" s="218">
        <f t="shared" si="11"/>
        <v>311</v>
      </c>
      <c r="E368" s="219" t="s">
        <v>598</v>
      </c>
      <c r="F368" s="219" t="s">
        <v>541</v>
      </c>
      <c r="G368" s="219" t="s">
        <v>570</v>
      </c>
      <c r="H368" s="219" t="s">
        <v>871</v>
      </c>
      <c r="I368" s="220"/>
      <c r="J368" s="220"/>
      <c r="K368" s="220">
        <v>-54</v>
      </c>
      <c r="L368" s="220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ht="15.75" customHeight="1" x14ac:dyDescent="0.2">
      <c r="A369" s="92"/>
      <c r="B369" s="499">
        <f t="shared" si="10"/>
        <v>363</v>
      </c>
      <c r="C369" s="217">
        <v>45002</v>
      </c>
      <c r="D369" s="218">
        <f t="shared" si="11"/>
        <v>311</v>
      </c>
      <c r="E369" s="219" t="s">
        <v>598</v>
      </c>
      <c r="F369" s="219" t="s">
        <v>536</v>
      </c>
      <c r="G369" s="219" t="s">
        <v>556</v>
      </c>
      <c r="H369" s="219" t="s">
        <v>872</v>
      </c>
      <c r="I369" s="220"/>
      <c r="J369" s="220"/>
      <c r="K369" s="220">
        <v>-198</v>
      </c>
      <c r="L369" s="220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ht="15.75" customHeight="1" x14ac:dyDescent="0.2">
      <c r="A370" s="92"/>
      <c r="B370" s="499">
        <f t="shared" si="10"/>
        <v>364</v>
      </c>
      <c r="C370" s="217">
        <v>45002</v>
      </c>
      <c r="D370" s="218">
        <f t="shared" si="11"/>
        <v>311</v>
      </c>
      <c r="E370" s="219" t="s">
        <v>47</v>
      </c>
      <c r="F370" s="219" t="s">
        <v>538</v>
      </c>
      <c r="G370" s="219" t="s">
        <v>568</v>
      </c>
      <c r="H370" s="219" t="s">
        <v>873</v>
      </c>
      <c r="I370" s="220"/>
      <c r="J370" s="220">
        <v>5685.4</v>
      </c>
      <c r="K370" s="220"/>
      <c r="L370" s="220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ht="15.75" customHeight="1" x14ac:dyDescent="0.2">
      <c r="A371" s="92"/>
      <c r="B371" s="499">
        <f t="shared" si="10"/>
        <v>365</v>
      </c>
      <c r="C371" s="217">
        <v>45003</v>
      </c>
      <c r="D371" s="218">
        <f t="shared" si="11"/>
        <v>311</v>
      </c>
      <c r="E371" s="219" t="s">
        <v>598</v>
      </c>
      <c r="F371" s="219" t="s">
        <v>541</v>
      </c>
      <c r="G371" s="219" t="s">
        <v>561</v>
      </c>
      <c r="H371" s="219" t="s">
        <v>703</v>
      </c>
      <c r="I371" s="220"/>
      <c r="J371" s="220"/>
      <c r="K371" s="220">
        <v>-100</v>
      </c>
      <c r="L371" s="220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ht="15.75" customHeight="1" x14ac:dyDescent="0.2">
      <c r="A372" s="92"/>
      <c r="B372" s="499">
        <f t="shared" si="10"/>
        <v>366</v>
      </c>
      <c r="C372" s="217">
        <v>45003</v>
      </c>
      <c r="D372" s="218">
        <f t="shared" si="11"/>
        <v>311</v>
      </c>
      <c r="E372" s="219" t="s">
        <v>598</v>
      </c>
      <c r="F372" s="219" t="s">
        <v>541</v>
      </c>
      <c r="G372" s="219" t="s">
        <v>561</v>
      </c>
      <c r="H372" s="219" t="s">
        <v>701</v>
      </c>
      <c r="I372" s="220"/>
      <c r="J372" s="220"/>
      <c r="K372" s="220">
        <v>-337</v>
      </c>
      <c r="L372" s="220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ht="15.75" customHeight="1" x14ac:dyDescent="0.2">
      <c r="A373" s="92"/>
      <c r="B373" s="499">
        <f t="shared" si="10"/>
        <v>367</v>
      </c>
      <c r="C373" s="217">
        <v>45003</v>
      </c>
      <c r="D373" s="218">
        <f t="shared" si="11"/>
        <v>311</v>
      </c>
      <c r="E373" s="219" t="s">
        <v>598</v>
      </c>
      <c r="F373" s="219" t="s">
        <v>541</v>
      </c>
      <c r="G373" s="219" t="s">
        <v>561</v>
      </c>
      <c r="H373" s="219" t="s">
        <v>874</v>
      </c>
      <c r="I373" s="220"/>
      <c r="J373" s="220"/>
      <c r="K373" s="220">
        <v>-23</v>
      </c>
      <c r="L373" s="220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ht="15.75" customHeight="1" x14ac:dyDescent="0.2">
      <c r="A374" s="92"/>
      <c r="B374" s="499">
        <f t="shared" si="10"/>
        <v>368</v>
      </c>
      <c r="C374" s="217">
        <v>45003</v>
      </c>
      <c r="D374" s="218">
        <f t="shared" si="11"/>
        <v>311</v>
      </c>
      <c r="E374" s="219" t="s">
        <v>598</v>
      </c>
      <c r="F374" s="219" t="s">
        <v>541</v>
      </c>
      <c r="G374" s="219" t="s">
        <v>561</v>
      </c>
      <c r="H374" s="219" t="s">
        <v>875</v>
      </c>
      <c r="I374" s="220"/>
      <c r="J374" s="220"/>
      <c r="K374" s="220">
        <v>-48</v>
      </c>
      <c r="L374" s="220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ht="15.75" customHeight="1" x14ac:dyDescent="0.2">
      <c r="A375" s="92"/>
      <c r="B375" s="499">
        <f t="shared" si="10"/>
        <v>369</v>
      </c>
      <c r="C375" s="217">
        <v>45004</v>
      </c>
      <c r="D375" s="218">
        <f t="shared" si="11"/>
        <v>311</v>
      </c>
      <c r="E375" s="219" t="s">
        <v>598</v>
      </c>
      <c r="F375" s="219" t="s">
        <v>534</v>
      </c>
      <c r="G375" s="219" t="s">
        <v>565</v>
      </c>
      <c r="H375" s="219" t="s">
        <v>686</v>
      </c>
      <c r="I375" s="220">
        <v>1330</v>
      </c>
      <c r="J375" s="220"/>
      <c r="K375" s="220"/>
      <c r="L375" s="220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ht="15.75" customHeight="1" x14ac:dyDescent="0.2">
      <c r="A376" s="92"/>
      <c r="B376" s="499">
        <f t="shared" si="10"/>
        <v>370</v>
      </c>
      <c r="C376" s="217">
        <v>45004</v>
      </c>
      <c r="D376" s="218">
        <f t="shared" si="11"/>
        <v>311</v>
      </c>
      <c r="E376" s="219" t="s">
        <v>565</v>
      </c>
      <c r="F376" s="219" t="s">
        <v>534</v>
      </c>
      <c r="G376" s="219" t="s">
        <v>598</v>
      </c>
      <c r="H376" s="219" t="s">
        <v>686</v>
      </c>
      <c r="I376" s="220">
        <v>-1330</v>
      </c>
      <c r="J376" s="220"/>
      <c r="K376" s="220"/>
      <c r="L376" s="220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ht="15.75" customHeight="1" x14ac:dyDescent="0.2">
      <c r="A377" s="92"/>
      <c r="B377" s="499">
        <f t="shared" si="10"/>
        <v>371</v>
      </c>
      <c r="C377" s="217">
        <v>45004</v>
      </c>
      <c r="D377" s="218">
        <f t="shared" si="11"/>
        <v>311</v>
      </c>
      <c r="E377" s="219" t="s">
        <v>598</v>
      </c>
      <c r="F377" s="219" t="s">
        <v>541</v>
      </c>
      <c r="G377" s="219" t="s">
        <v>561</v>
      </c>
      <c r="H377" s="219" t="s">
        <v>876</v>
      </c>
      <c r="I377" s="220"/>
      <c r="J377" s="220"/>
      <c r="K377" s="220">
        <v>-72</v>
      </c>
      <c r="L377" s="220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ht="15.75" customHeight="1" x14ac:dyDescent="0.2">
      <c r="A378" s="92"/>
      <c r="B378" s="499">
        <f t="shared" si="10"/>
        <v>372</v>
      </c>
      <c r="C378" s="217">
        <v>45004</v>
      </c>
      <c r="D378" s="218">
        <f t="shared" si="11"/>
        <v>311</v>
      </c>
      <c r="E378" s="219" t="s">
        <v>598</v>
      </c>
      <c r="F378" s="219" t="s">
        <v>541</v>
      </c>
      <c r="G378" s="219" t="s">
        <v>561</v>
      </c>
      <c r="H378" s="219" t="s">
        <v>877</v>
      </c>
      <c r="I378" s="220"/>
      <c r="J378" s="220"/>
      <c r="K378" s="220">
        <v>-50</v>
      </c>
      <c r="L378" s="220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ht="15.75" customHeight="1" x14ac:dyDescent="0.2">
      <c r="A379" s="92"/>
      <c r="B379" s="499">
        <f t="shared" si="10"/>
        <v>373</v>
      </c>
      <c r="C379" s="217">
        <v>45004</v>
      </c>
      <c r="D379" s="218">
        <f t="shared" si="11"/>
        <v>311</v>
      </c>
      <c r="E379" s="219" t="s">
        <v>598</v>
      </c>
      <c r="F379" s="219" t="s">
        <v>541</v>
      </c>
      <c r="G379" s="219" t="s">
        <v>561</v>
      </c>
      <c r="H379" s="219" t="s">
        <v>878</v>
      </c>
      <c r="I379" s="220"/>
      <c r="J379" s="220"/>
      <c r="K379" s="220">
        <v>-222</v>
      </c>
      <c r="L379" s="220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ht="15.75" customHeight="1" x14ac:dyDescent="0.2">
      <c r="A380" s="92"/>
      <c r="B380" s="499">
        <f t="shared" si="10"/>
        <v>374</v>
      </c>
      <c r="C380" s="217">
        <v>45004</v>
      </c>
      <c r="D380" s="218">
        <f t="shared" si="11"/>
        <v>311</v>
      </c>
      <c r="E380" s="219" t="s">
        <v>598</v>
      </c>
      <c r="F380" s="219" t="s">
        <v>541</v>
      </c>
      <c r="G380" s="219" t="s">
        <v>561</v>
      </c>
      <c r="H380" s="219" t="s">
        <v>808</v>
      </c>
      <c r="I380" s="220"/>
      <c r="J380" s="220"/>
      <c r="K380" s="220">
        <v>-37</v>
      </c>
      <c r="L380" s="220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ht="15.75" customHeight="1" x14ac:dyDescent="0.2">
      <c r="A381" s="92"/>
      <c r="B381" s="499">
        <f t="shared" si="10"/>
        <v>375</v>
      </c>
      <c r="C381" s="217">
        <v>45004</v>
      </c>
      <c r="D381" s="218">
        <f t="shared" si="11"/>
        <v>311</v>
      </c>
      <c r="E381" s="219" t="s">
        <v>598</v>
      </c>
      <c r="F381" s="219" t="s">
        <v>541</v>
      </c>
      <c r="G381" s="219" t="s">
        <v>561</v>
      </c>
      <c r="H381" s="219" t="s">
        <v>724</v>
      </c>
      <c r="I381" s="220"/>
      <c r="J381" s="220"/>
      <c r="K381" s="220">
        <v>-163</v>
      </c>
      <c r="L381" s="220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ht="15.75" customHeight="1" x14ac:dyDescent="0.2">
      <c r="A382" s="92"/>
      <c r="B382" s="499">
        <f t="shared" si="10"/>
        <v>376</v>
      </c>
      <c r="C382" s="217">
        <v>45005</v>
      </c>
      <c r="D382" s="218">
        <f t="shared" si="11"/>
        <v>312</v>
      </c>
      <c r="E382" s="219" t="s">
        <v>565</v>
      </c>
      <c r="F382" s="219" t="s">
        <v>541</v>
      </c>
      <c r="G382" s="219" t="s">
        <v>550</v>
      </c>
      <c r="H382" s="219" t="s">
        <v>879</v>
      </c>
      <c r="I382" s="220"/>
      <c r="J382" s="220"/>
      <c r="K382" s="220">
        <v>-2070</v>
      </c>
      <c r="L382" s="220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ht="15.75" customHeight="1" x14ac:dyDescent="0.2">
      <c r="A383" s="92"/>
      <c r="B383" s="499">
        <f t="shared" si="10"/>
        <v>377</v>
      </c>
      <c r="C383" s="217">
        <v>45005</v>
      </c>
      <c r="D383" s="218">
        <f t="shared" si="11"/>
        <v>312</v>
      </c>
      <c r="E383" s="219" t="s">
        <v>598</v>
      </c>
      <c r="F383" s="219" t="s">
        <v>541</v>
      </c>
      <c r="G383" s="219" t="s">
        <v>561</v>
      </c>
      <c r="H383" s="219" t="s">
        <v>725</v>
      </c>
      <c r="I383" s="220"/>
      <c r="J383" s="220"/>
      <c r="K383" s="220">
        <v>-3</v>
      </c>
      <c r="L383" s="220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ht="15.75" customHeight="1" x14ac:dyDescent="0.2">
      <c r="A384" s="92"/>
      <c r="B384" s="499">
        <f t="shared" si="10"/>
        <v>378</v>
      </c>
      <c r="C384" s="217">
        <v>45005</v>
      </c>
      <c r="D384" s="218">
        <f t="shared" si="11"/>
        <v>312</v>
      </c>
      <c r="E384" s="219" t="s">
        <v>598</v>
      </c>
      <c r="F384" s="219" t="s">
        <v>541</v>
      </c>
      <c r="G384" s="219" t="s">
        <v>570</v>
      </c>
      <c r="H384" s="219" t="s">
        <v>880</v>
      </c>
      <c r="I384" s="220"/>
      <c r="J384" s="220"/>
      <c r="K384" s="220">
        <v>-45</v>
      </c>
      <c r="L384" s="220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ht="15.75" customHeight="1" x14ac:dyDescent="0.2">
      <c r="A385" s="92"/>
      <c r="B385" s="499">
        <f t="shared" si="10"/>
        <v>379</v>
      </c>
      <c r="C385" s="217">
        <v>45005</v>
      </c>
      <c r="D385" s="218">
        <f t="shared" si="11"/>
        <v>312</v>
      </c>
      <c r="E385" s="219" t="s">
        <v>598</v>
      </c>
      <c r="F385" s="219" t="s">
        <v>541</v>
      </c>
      <c r="G385" s="219" t="s">
        <v>570</v>
      </c>
      <c r="H385" s="219" t="s">
        <v>823</v>
      </c>
      <c r="I385" s="220"/>
      <c r="J385" s="220"/>
      <c r="K385" s="220">
        <v>-25</v>
      </c>
      <c r="L385" s="220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ht="15.75" customHeight="1" x14ac:dyDescent="0.2">
      <c r="A386" s="92"/>
      <c r="B386" s="499">
        <f t="shared" si="10"/>
        <v>380</v>
      </c>
      <c r="C386" s="217">
        <v>45006</v>
      </c>
      <c r="D386" s="218">
        <f t="shared" si="11"/>
        <v>312</v>
      </c>
      <c r="E386" s="219" t="s">
        <v>554</v>
      </c>
      <c r="F386" s="219" t="s">
        <v>543</v>
      </c>
      <c r="G386" s="219" t="s">
        <v>563</v>
      </c>
      <c r="H386" s="219" t="s">
        <v>841</v>
      </c>
      <c r="I386" s="220"/>
      <c r="J386" s="220"/>
      <c r="K386" s="220">
        <v>-769</v>
      </c>
      <c r="L386" s="220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ht="15.75" customHeight="1" x14ac:dyDescent="0.2">
      <c r="A387" s="92"/>
      <c r="B387" s="499">
        <f t="shared" si="10"/>
        <v>381</v>
      </c>
      <c r="C387" s="217">
        <v>45006</v>
      </c>
      <c r="D387" s="218">
        <f t="shared" si="11"/>
        <v>312</v>
      </c>
      <c r="E387" s="219" t="s">
        <v>554</v>
      </c>
      <c r="F387" s="219" t="s">
        <v>540</v>
      </c>
      <c r="G387" s="219" t="s">
        <v>560</v>
      </c>
      <c r="H387" s="219" t="s">
        <v>879</v>
      </c>
      <c r="I387" s="220"/>
      <c r="J387" s="220"/>
      <c r="K387" s="220">
        <v>-272</v>
      </c>
      <c r="L387" s="220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ht="15.75" customHeight="1" x14ac:dyDescent="0.2">
      <c r="A388" s="92"/>
      <c r="B388" s="499">
        <f t="shared" si="10"/>
        <v>382</v>
      </c>
      <c r="C388" s="217">
        <v>45006</v>
      </c>
      <c r="D388" s="218">
        <f t="shared" si="11"/>
        <v>312</v>
      </c>
      <c r="E388" s="219" t="s">
        <v>554</v>
      </c>
      <c r="F388" s="219" t="s">
        <v>542</v>
      </c>
      <c r="G388" s="219" t="s">
        <v>562</v>
      </c>
      <c r="H388" s="219" t="s">
        <v>841</v>
      </c>
      <c r="I388" s="220"/>
      <c r="J388" s="220"/>
      <c r="K388" s="220">
        <v>-335.01</v>
      </c>
      <c r="L388" s="220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ht="15.75" customHeight="1" x14ac:dyDescent="0.2">
      <c r="A389" s="92"/>
      <c r="B389" s="499">
        <f t="shared" si="10"/>
        <v>383</v>
      </c>
      <c r="C389" s="217">
        <v>45007</v>
      </c>
      <c r="D389" s="218">
        <f t="shared" si="11"/>
        <v>312</v>
      </c>
      <c r="E389" s="219" t="s">
        <v>574</v>
      </c>
      <c r="F389" s="219" t="s">
        <v>543</v>
      </c>
      <c r="G389" s="219" t="s">
        <v>603</v>
      </c>
      <c r="H389" s="219" t="s">
        <v>881</v>
      </c>
      <c r="I389" s="220"/>
      <c r="J389" s="220"/>
      <c r="K389" s="220">
        <v>-2000</v>
      </c>
      <c r="L389" s="220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ht="15.75" customHeight="1" x14ac:dyDescent="0.2">
      <c r="A390" s="92"/>
      <c r="B390" s="499">
        <f t="shared" si="10"/>
        <v>384</v>
      </c>
      <c r="C390" s="217">
        <v>45007</v>
      </c>
      <c r="D390" s="218">
        <f t="shared" si="11"/>
        <v>312</v>
      </c>
      <c r="E390" s="219" t="s">
        <v>598</v>
      </c>
      <c r="F390" s="219" t="s">
        <v>541</v>
      </c>
      <c r="G390" s="219" t="s">
        <v>570</v>
      </c>
      <c r="H390" s="219" t="s">
        <v>882</v>
      </c>
      <c r="I390" s="220"/>
      <c r="J390" s="220"/>
      <c r="K390" s="220">
        <v>-49</v>
      </c>
      <c r="L390" s="220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ht="15.75" customHeight="1" x14ac:dyDescent="0.2">
      <c r="A391" s="92"/>
      <c r="B391" s="499">
        <f t="shared" ref="B391:B454" si="12">B390+1</f>
        <v>385</v>
      </c>
      <c r="C391" s="217">
        <v>45008</v>
      </c>
      <c r="D391" s="218">
        <f t="shared" ref="D391:D454" si="13">(WEEKNUM(C391,2)+(YEAR(C391)-2020)*100)-1</f>
        <v>312</v>
      </c>
      <c r="E391" s="219" t="s">
        <v>598</v>
      </c>
      <c r="F391" s="219" t="s">
        <v>541</v>
      </c>
      <c r="G391" s="219" t="s">
        <v>570</v>
      </c>
      <c r="H391" s="219" t="s">
        <v>817</v>
      </c>
      <c r="I391" s="220"/>
      <c r="J391" s="220"/>
      <c r="K391" s="220">
        <f>-48-15</f>
        <v>-63</v>
      </c>
      <c r="L391" s="220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ht="15.75" customHeight="1" x14ac:dyDescent="0.2">
      <c r="A392" s="92"/>
      <c r="B392" s="499">
        <f t="shared" si="12"/>
        <v>386</v>
      </c>
      <c r="C392" s="217">
        <v>45009</v>
      </c>
      <c r="D392" s="218">
        <f t="shared" si="13"/>
        <v>312</v>
      </c>
      <c r="E392" s="219" t="s">
        <v>47</v>
      </c>
      <c r="F392" s="219" t="s">
        <v>534</v>
      </c>
      <c r="G392" s="219" t="s">
        <v>554</v>
      </c>
      <c r="H392" s="219" t="s">
        <v>686</v>
      </c>
      <c r="I392" s="220">
        <v>-2000</v>
      </c>
      <c r="J392" s="220"/>
      <c r="K392" s="220"/>
      <c r="L392" s="220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ht="15.75" customHeight="1" x14ac:dyDescent="0.2">
      <c r="A393" s="92"/>
      <c r="B393" s="499">
        <f t="shared" si="12"/>
        <v>387</v>
      </c>
      <c r="C393" s="217">
        <v>45009</v>
      </c>
      <c r="D393" s="218">
        <f t="shared" si="13"/>
        <v>312</v>
      </c>
      <c r="E393" s="219" t="s">
        <v>47</v>
      </c>
      <c r="F393" s="219" t="s">
        <v>534</v>
      </c>
      <c r="G393" s="219" t="s">
        <v>565</v>
      </c>
      <c r="H393" s="219" t="s">
        <v>686</v>
      </c>
      <c r="I393" s="220">
        <v>-5000</v>
      </c>
      <c r="J393" s="220"/>
      <c r="K393" s="220"/>
      <c r="L393" s="220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ht="15.75" customHeight="1" x14ac:dyDescent="0.2">
      <c r="A394" s="92"/>
      <c r="B394" s="499">
        <f t="shared" si="12"/>
        <v>388</v>
      </c>
      <c r="C394" s="217">
        <v>45009</v>
      </c>
      <c r="D394" s="218">
        <f t="shared" si="13"/>
        <v>312</v>
      </c>
      <c r="E394" s="219" t="s">
        <v>554</v>
      </c>
      <c r="F394" s="219" t="s">
        <v>534</v>
      </c>
      <c r="G394" s="219" t="s">
        <v>47</v>
      </c>
      <c r="H394" s="219" t="s">
        <v>686</v>
      </c>
      <c r="I394" s="220">
        <v>2000</v>
      </c>
      <c r="J394" s="220"/>
      <c r="K394" s="220"/>
      <c r="L394" s="220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ht="15.75" customHeight="1" x14ac:dyDescent="0.2">
      <c r="A395" s="92"/>
      <c r="B395" s="499">
        <f t="shared" si="12"/>
        <v>389</v>
      </c>
      <c r="C395" s="217">
        <v>45009</v>
      </c>
      <c r="D395" s="218">
        <f t="shared" si="13"/>
        <v>312</v>
      </c>
      <c r="E395" s="219" t="s">
        <v>565</v>
      </c>
      <c r="F395" s="219" t="s">
        <v>534</v>
      </c>
      <c r="G395" s="219" t="s">
        <v>47</v>
      </c>
      <c r="H395" s="219" t="s">
        <v>686</v>
      </c>
      <c r="I395" s="220">
        <v>5000</v>
      </c>
      <c r="J395" s="220"/>
      <c r="K395" s="220"/>
      <c r="L395" s="220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ht="15.75" customHeight="1" x14ac:dyDescent="0.2">
      <c r="A396" s="92"/>
      <c r="B396" s="499">
        <f t="shared" si="12"/>
        <v>390</v>
      </c>
      <c r="C396" s="217">
        <v>45009</v>
      </c>
      <c r="D396" s="218">
        <f t="shared" si="13"/>
        <v>312</v>
      </c>
      <c r="E396" s="219" t="s">
        <v>47</v>
      </c>
      <c r="F396" s="219" t="s">
        <v>538</v>
      </c>
      <c r="G396" s="219" t="s">
        <v>568</v>
      </c>
      <c r="H396" s="219" t="s">
        <v>883</v>
      </c>
      <c r="I396" s="220"/>
      <c r="J396" s="220">
        <v>5685.4</v>
      </c>
      <c r="K396" s="220"/>
      <c r="L396" s="220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ht="15.75" customHeight="1" x14ac:dyDescent="0.2">
      <c r="A397" s="92"/>
      <c r="B397" s="499">
        <f t="shared" si="12"/>
        <v>391</v>
      </c>
      <c r="C397" s="217">
        <v>45009</v>
      </c>
      <c r="D397" s="218">
        <f t="shared" si="13"/>
        <v>312</v>
      </c>
      <c r="E397" s="219" t="s">
        <v>598</v>
      </c>
      <c r="F397" s="219" t="s">
        <v>541</v>
      </c>
      <c r="G397" s="219" t="s">
        <v>570</v>
      </c>
      <c r="H397" s="219" t="s">
        <v>753</v>
      </c>
      <c r="I397" s="220"/>
      <c r="J397" s="220"/>
      <c r="K397" s="220">
        <v>-96</v>
      </c>
      <c r="L397" s="220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ht="15.75" customHeight="1" x14ac:dyDescent="0.2">
      <c r="A398" s="92"/>
      <c r="B398" s="499">
        <f t="shared" si="12"/>
        <v>392</v>
      </c>
      <c r="C398" s="217">
        <v>45009</v>
      </c>
      <c r="D398" s="218">
        <f t="shared" si="13"/>
        <v>312</v>
      </c>
      <c r="E398" s="219" t="s">
        <v>598</v>
      </c>
      <c r="F398" s="219" t="s">
        <v>541</v>
      </c>
      <c r="G398" s="219" t="s">
        <v>570</v>
      </c>
      <c r="H398" s="219" t="s">
        <v>884</v>
      </c>
      <c r="I398" s="220"/>
      <c r="J398" s="220"/>
      <c r="K398" s="220">
        <v>-25</v>
      </c>
      <c r="L398" s="220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ht="15.75" customHeight="1" x14ac:dyDescent="0.2">
      <c r="A399" s="92"/>
      <c r="B399" s="499">
        <f t="shared" si="12"/>
        <v>393</v>
      </c>
      <c r="C399" s="217">
        <v>45009</v>
      </c>
      <c r="D399" s="218">
        <f t="shared" si="13"/>
        <v>312</v>
      </c>
      <c r="E399" s="219" t="s">
        <v>598</v>
      </c>
      <c r="F399" s="219" t="s">
        <v>541</v>
      </c>
      <c r="G399" s="219" t="s">
        <v>570</v>
      </c>
      <c r="H399" s="219" t="s">
        <v>885</v>
      </c>
      <c r="I399" s="220"/>
      <c r="J399" s="220"/>
      <c r="K399" s="220">
        <v>-9</v>
      </c>
      <c r="L399" s="220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ht="15.75" customHeight="1" x14ac:dyDescent="0.2">
      <c r="A400" s="92"/>
      <c r="B400" s="499">
        <f t="shared" si="12"/>
        <v>394</v>
      </c>
      <c r="C400" s="217">
        <v>45009</v>
      </c>
      <c r="D400" s="218">
        <f t="shared" si="13"/>
        <v>312</v>
      </c>
      <c r="E400" s="219" t="s">
        <v>598</v>
      </c>
      <c r="F400" s="219" t="s">
        <v>541</v>
      </c>
      <c r="G400" s="219" t="s">
        <v>570</v>
      </c>
      <c r="H400" s="219" t="s">
        <v>724</v>
      </c>
      <c r="I400" s="220"/>
      <c r="J400" s="220"/>
      <c r="K400" s="220">
        <v>-74</v>
      </c>
      <c r="L400" s="220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ht="15.75" customHeight="1" x14ac:dyDescent="0.2">
      <c r="A401" s="92"/>
      <c r="B401" s="499">
        <f t="shared" si="12"/>
        <v>395</v>
      </c>
      <c r="C401" s="217">
        <v>45010</v>
      </c>
      <c r="D401" s="218">
        <f t="shared" si="13"/>
        <v>312</v>
      </c>
      <c r="E401" s="219" t="s">
        <v>565</v>
      </c>
      <c r="F401" s="219" t="s">
        <v>541</v>
      </c>
      <c r="G401" s="219" t="s">
        <v>561</v>
      </c>
      <c r="H401" s="219" t="s">
        <v>703</v>
      </c>
      <c r="I401" s="220"/>
      <c r="J401" s="220"/>
      <c r="K401" s="220">
        <v>-96</v>
      </c>
      <c r="L401" s="220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ht="15.75" customHeight="1" x14ac:dyDescent="0.2">
      <c r="A402" s="92"/>
      <c r="B402" s="499">
        <f t="shared" si="12"/>
        <v>396</v>
      </c>
      <c r="C402" s="217">
        <v>45010</v>
      </c>
      <c r="D402" s="218">
        <f t="shared" si="13"/>
        <v>312</v>
      </c>
      <c r="E402" s="219" t="s">
        <v>565</v>
      </c>
      <c r="F402" s="219" t="s">
        <v>541</v>
      </c>
      <c r="G402" s="219" t="s">
        <v>561</v>
      </c>
      <c r="H402" s="219" t="s">
        <v>701</v>
      </c>
      <c r="I402" s="220"/>
      <c r="J402" s="220"/>
      <c r="K402" s="220">
        <v>-325</v>
      </c>
      <c r="L402" s="220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ht="15.75" customHeight="1" x14ac:dyDescent="0.2">
      <c r="A403" s="92"/>
      <c r="B403" s="499">
        <f t="shared" si="12"/>
        <v>397</v>
      </c>
      <c r="C403" s="217">
        <v>45010</v>
      </c>
      <c r="D403" s="218">
        <f t="shared" si="13"/>
        <v>312</v>
      </c>
      <c r="E403" s="219" t="s">
        <v>565</v>
      </c>
      <c r="F403" s="219" t="s">
        <v>541</v>
      </c>
      <c r="G403" s="219" t="s">
        <v>561</v>
      </c>
      <c r="H403" s="219" t="s">
        <v>813</v>
      </c>
      <c r="I403" s="220"/>
      <c r="J403" s="220"/>
      <c r="K403" s="220">
        <v>-38</v>
      </c>
      <c r="L403" s="220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ht="15.75" customHeight="1" x14ac:dyDescent="0.2">
      <c r="A404" s="92"/>
      <c r="B404" s="499">
        <f t="shared" si="12"/>
        <v>398</v>
      </c>
      <c r="C404" s="217">
        <v>45010</v>
      </c>
      <c r="D404" s="218">
        <f t="shared" si="13"/>
        <v>312</v>
      </c>
      <c r="E404" s="219" t="s">
        <v>565</v>
      </c>
      <c r="F404" s="219" t="s">
        <v>541</v>
      </c>
      <c r="G404" s="219" t="s">
        <v>561</v>
      </c>
      <c r="H404" s="219" t="s">
        <v>720</v>
      </c>
      <c r="I404" s="220"/>
      <c r="J404" s="220"/>
      <c r="K404" s="220">
        <v>-68</v>
      </c>
      <c r="L404" s="220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ht="15.75" customHeight="1" x14ac:dyDescent="0.2">
      <c r="A405" s="92"/>
      <c r="B405" s="499">
        <f t="shared" si="12"/>
        <v>399</v>
      </c>
      <c r="C405" s="217">
        <v>45010</v>
      </c>
      <c r="D405" s="218">
        <f t="shared" si="13"/>
        <v>312</v>
      </c>
      <c r="E405" s="219" t="s">
        <v>565</v>
      </c>
      <c r="F405" s="219" t="s">
        <v>541</v>
      </c>
      <c r="G405" s="219" t="s">
        <v>561</v>
      </c>
      <c r="H405" s="219" t="s">
        <v>886</v>
      </c>
      <c r="I405" s="220"/>
      <c r="J405" s="220"/>
      <c r="K405" s="220">
        <v>-18</v>
      </c>
      <c r="L405" s="220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ht="15.75" customHeight="1" x14ac:dyDescent="0.2">
      <c r="A406" s="92"/>
      <c r="B406" s="499">
        <f t="shared" si="12"/>
        <v>400</v>
      </c>
      <c r="C406" s="217">
        <v>45011</v>
      </c>
      <c r="D406" s="218">
        <f t="shared" si="13"/>
        <v>312</v>
      </c>
      <c r="E406" s="219" t="s">
        <v>582</v>
      </c>
      <c r="F406" s="219" t="s">
        <v>534</v>
      </c>
      <c r="G406" s="219" t="s">
        <v>582</v>
      </c>
      <c r="H406" s="219" t="s">
        <v>828</v>
      </c>
      <c r="I406" s="220"/>
      <c r="J406" s="220">
        <v>316.67</v>
      </c>
      <c r="K406" s="220"/>
      <c r="L406" s="220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ht="15.75" customHeight="1" x14ac:dyDescent="0.2">
      <c r="A407" s="92"/>
      <c r="B407" s="499">
        <f t="shared" si="12"/>
        <v>401</v>
      </c>
      <c r="C407" s="217">
        <v>45011</v>
      </c>
      <c r="D407" s="218">
        <f t="shared" si="13"/>
        <v>312</v>
      </c>
      <c r="E407" s="219" t="s">
        <v>565</v>
      </c>
      <c r="F407" s="219" t="s">
        <v>541</v>
      </c>
      <c r="G407" s="219" t="s">
        <v>561</v>
      </c>
      <c r="H407" s="219" t="s">
        <v>886</v>
      </c>
      <c r="I407" s="220"/>
      <c r="J407" s="220"/>
      <c r="K407" s="220">
        <v>-20</v>
      </c>
      <c r="L407" s="220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ht="15.75" customHeight="1" x14ac:dyDescent="0.2">
      <c r="A408" s="92"/>
      <c r="B408" s="499">
        <f t="shared" si="12"/>
        <v>402</v>
      </c>
      <c r="C408" s="217">
        <v>45011</v>
      </c>
      <c r="D408" s="218">
        <f t="shared" si="13"/>
        <v>312</v>
      </c>
      <c r="E408" s="219" t="s">
        <v>565</v>
      </c>
      <c r="F408" s="219" t="s">
        <v>541</v>
      </c>
      <c r="G408" s="219" t="s">
        <v>561</v>
      </c>
      <c r="H408" s="219" t="s">
        <v>887</v>
      </c>
      <c r="I408" s="220"/>
      <c r="J408" s="220"/>
      <c r="K408" s="220">
        <v>-37</v>
      </c>
      <c r="L408" s="220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ht="15.75" customHeight="1" x14ac:dyDescent="0.2">
      <c r="A409" s="92"/>
      <c r="B409" s="499">
        <f t="shared" si="12"/>
        <v>403</v>
      </c>
      <c r="C409" s="217">
        <v>45011</v>
      </c>
      <c r="D409" s="218">
        <f t="shared" si="13"/>
        <v>312</v>
      </c>
      <c r="E409" s="219" t="s">
        <v>565</v>
      </c>
      <c r="F409" s="219" t="s">
        <v>541</v>
      </c>
      <c r="G409" s="219" t="s">
        <v>561</v>
      </c>
      <c r="H409" s="219" t="s">
        <v>888</v>
      </c>
      <c r="I409" s="220"/>
      <c r="J409" s="220"/>
      <c r="K409" s="220">
        <v>-140</v>
      </c>
      <c r="L409" s="220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ht="15.75" customHeight="1" x14ac:dyDescent="0.2">
      <c r="A410" s="92"/>
      <c r="B410" s="499">
        <f t="shared" si="12"/>
        <v>404</v>
      </c>
      <c r="C410" s="217">
        <v>45011</v>
      </c>
      <c r="D410" s="218">
        <f t="shared" si="13"/>
        <v>312</v>
      </c>
      <c r="E410" s="219" t="s">
        <v>565</v>
      </c>
      <c r="F410" s="219" t="s">
        <v>541</v>
      </c>
      <c r="G410" s="219" t="s">
        <v>561</v>
      </c>
      <c r="H410" s="219" t="s">
        <v>692</v>
      </c>
      <c r="I410" s="220"/>
      <c r="J410" s="220"/>
      <c r="K410" s="220">
        <v>-73</v>
      </c>
      <c r="L410" s="220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ht="15.75" customHeight="1" x14ac:dyDescent="0.2">
      <c r="A411" s="92"/>
      <c r="B411" s="499">
        <f t="shared" si="12"/>
        <v>405</v>
      </c>
      <c r="C411" s="217">
        <v>45011</v>
      </c>
      <c r="D411" s="218">
        <f t="shared" si="13"/>
        <v>312</v>
      </c>
      <c r="E411" s="219" t="s">
        <v>565</v>
      </c>
      <c r="F411" s="219" t="s">
        <v>541</v>
      </c>
      <c r="G411" s="219" t="s">
        <v>561</v>
      </c>
      <c r="H411" s="219" t="s">
        <v>770</v>
      </c>
      <c r="I411" s="220"/>
      <c r="J411" s="220"/>
      <c r="K411" s="220">
        <v>-22</v>
      </c>
      <c r="L411" s="220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ht="15.75" customHeight="1" x14ac:dyDescent="0.2">
      <c r="A412" s="92"/>
      <c r="B412" s="499">
        <f t="shared" si="12"/>
        <v>406</v>
      </c>
      <c r="C412" s="217">
        <v>45012</v>
      </c>
      <c r="D412" s="218">
        <f t="shared" si="13"/>
        <v>313</v>
      </c>
      <c r="E412" s="219" t="s">
        <v>598</v>
      </c>
      <c r="F412" s="219" t="s">
        <v>534</v>
      </c>
      <c r="G412" s="219" t="s">
        <v>565</v>
      </c>
      <c r="H412" s="219" t="s">
        <v>686</v>
      </c>
      <c r="I412" s="220">
        <v>693</v>
      </c>
      <c r="J412" s="220"/>
      <c r="K412" s="220"/>
      <c r="L412" s="220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ht="15.75" customHeight="1" x14ac:dyDescent="0.2">
      <c r="A413" s="92"/>
      <c r="B413" s="499">
        <f t="shared" si="12"/>
        <v>407</v>
      </c>
      <c r="C413" s="217">
        <v>45012</v>
      </c>
      <c r="D413" s="218">
        <f t="shared" si="13"/>
        <v>313</v>
      </c>
      <c r="E413" s="219" t="s">
        <v>565</v>
      </c>
      <c r="F413" s="219" t="s">
        <v>534</v>
      </c>
      <c r="G413" s="219" t="s">
        <v>598</v>
      </c>
      <c r="H413" s="219" t="s">
        <v>686</v>
      </c>
      <c r="I413" s="220">
        <v>-693</v>
      </c>
      <c r="J413" s="220"/>
      <c r="K413" s="220"/>
      <c r="L413" s="220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ht="15.75" customHeight="1" x14ac:dyDescent="0.2">
      <c r="A414" s="92"/>
      <c r="B414" s="499">
        <f t="shared" si="12"/>
        <v>408</v>
      </c>
      <c r="C414" s="217">
        <v>45012</v>
      </c>
      <c r="D414" s="218">
        <f t="shared" si="13"/>
        <v>313</v>
      </c>
      <c r="E414" s="219" t="s">
        <v>554</v>
      </c>
      <c r="F414" s="219" t="s">
        <v>543</v>
      </c>
      <c r="G414" s="219" t="s">
        <v>580</v>
      </c>
      <c r="H414" s="219" t="s">
        <v>889</v>
      </c>
      <c r="I414" s="220"/>
      <c r="J414" s="220"/>
      <c r="K414" s="220">
        <v>-296</v>
      </c>
      <c r="L414" s="220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ht="15.75" customHeight="1" x14ac:dyDescent="0.2">
      <c r="A415" s="92"/>
      <c r="B415" s="499">
        <f t="shared" si="12"/>
        <v>409</v>
      </c>
      <c r="C415" s="217">
        <v>45012</v>
      </c>
      <c r="D415" s="218">
        <f t="shared" si="13"/>
        <v>313</v>
      </c>
      <c r="E415" s="219" t="s">
        <v>554</v>
      </c>
      <c r="F415" s="219" t="s">
        <v>540</v>
      </c>
      <c r="G415" s="219" t="s">
        <v>560</v>
      </c>
      <c r="H415" s="219" t="s">
        <v>890</v>
      </c>
      <c r="I415" s="220"/>
      <c r="J415" s="220"/>
      <c r="K415" s="220">
        <v>-272</v>
      </c>
      <c r="L415" s="220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ht="15.75" customHeight="1" x14ac:dyDescent="0.2">
      <c r="A416" s="92"/>
      <c r="B416" s="499">
        <f t="shared" si="12"/>
        <v>410</v>
      </c>
      <c r="C416" s="217">
        <v>45012</v>
      </c>
      <c r="D416" s="218">
        <f t="shared" si="13"/>
        <v>313</v>
      </c>
      <c r="E416" s="219" t="s">
        <v>565</v>
      </c>
      <c r="F416" s="219" t="s">
        <v>541</v>
      </c>
      <c r="G416" s="219" t="s">
        <v>550</v>
      </c>
      <c r="H416" s="219" t="s">
        <v>890</v>
      </c>
      <c r="I416" s="220"/>
      <c r="J416" s="220"/>
      <c r="K416" s="220">
        <v>-2070</v>
      </c>
      <c r="L416" s="220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ht="15.75" customHeight="1" x14ac:dyDescent="0.2">
      <c r="A417" s="92"/>
      <c r="B417" s="499">
        <f t="shared" si="12"/>
        <v>411</v>
      </c>
      <c r="C417" s="217">
        <v>45014</v>
      </c>
      <c r="D417" s="218">
        <f t="shared" si="13"/>
        <v>313</v>
      </c>
      <c r="E417" s="219" t="s">
        <v>565</v>
      </c>
      <c r="F417" s="219" t="s">
        <v>533</v>
      </c>
      <c r="G417" s="219" t="s">
        <v>553</v>
      </c>
      <c r="H417" s="219" t="s">
        <v>743</v>
      </c>
      <c r="I417" s="220"/>
      <c r="J417" s="220"/>
      <c r="K417" s="220">
        <v>-300</v>
      </c>
      <c r="L417" s="220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ht="15.75" customHeight="1" x14ac:dyDescent="0.2">
      <c r="A418" s="92"/>
      <c r="B418" s="499">
        <f t="shared" si="12"/>
        <v>412</v>
      </c>
      <c r="C418" s="217">
        <v>45016</v>
      </c>
      <c r="D418" s="218">
        <f t="shared" si="13"/>
        <v>313</v>
      </c>
      <c r="E418" s="219" t="s">
        <v>588</v>
      </c>
      <c r="F418" s="219" t="s">
        <v>534</v>
      </c>
      <c r="G418" s="219" t="s">
        <v>588</v>
      </c>
      <c r="H418" s="219" t="s">
        <v>891</v>
      </c>
      <c r="I418" s="220"/>
      <c r="J418" s="220">
        <v>94.12</v>
      </c>
      <c r="K418" s="220"/>
      <c r="L418" s="220" t="s">
        <v>892</v>
      </c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ht="15.75" customHeight="1" x14ac:dyDescent="0.2">
      <c r="A419" s="92"/>
      <c r="B419" s="499">
        <f t="shared" si="12"/>
        <v>413</v>
      </c>
      <c r="C419" s="217">
        <v>45016</v>
      </c>
      <c r="D419" s="218">
        <f t="shared" si="13"/>
        <v>313</v>
      </c>
      <c r="E419" s="219" t="s">
        <v>593</v>
      </c>
      <c r="F419" s="219" t="s">
        <v>534</v>
      </c>
      <c r="G419" s="219" t="s">
        <v>593</v>
      </c>
      <c r="H419" s="219" t="s">
        <v>891</v>
      </c>
      <c r="I419" s="220"/>
      <c r="J419" s="220">
        <v>17.600000000000001</v>
      </c>
      <c r="K419" s="220"/>
      <c r="L419" s="220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ht="15.75" customHeight="1" x14ac:dyDescent="0.2">
      <c r="A420" s="92"/>
      <c r="B420" s="499">
        <f t="shared" si="12"/>
        <v>414</v>
      </c>
      <c r="C420" s="217">
        <v>45016</v>
      </c>
      <c r="D420" s="218">
        <f t="shared" si="13"/>
        <v>313</v>
      </c>
      <c r="E420" s="219" t="s">
        <v>47</v>
      </c>
      <c r="F420" s="219" t="s">
        <v>538</v>
      </c>
      <c r="G420" s="219" t="s">
        <v>568</v>
      </c>
      <c r="H420" s="219" t="s">
        <v>893</v>
      </c>
      <c r="I420" s="220"/>
      <c r="J420" s="220">
        <v>5351.8</v>
      </c>
      <c r="K420" s="220"/>
      <c r="L420" s="220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ht="15.75" customHeight="1" x14ac:dyDescent="0.2">
      <c r="A421" s="92"/>
      <c r="B421" s="499">
        <f t="shared" si="12"/>
        <v>415</v>
      </c>
      <c r="C421" s="217">
        <v>45016</v>
      </c>
      <c r="D421" s="218">
        <f t="shared" si="13"/>
        <v>313</v>
      </c>
      <c r="E421" s="219" t="s">
        <v>598</v>
      </c>
      <c r="F421" s="219" t="s">
        <v>541</v>
      </c>
      <c r="G421" s="219" t="s">
        <v>570</v>
      </c>
      <c r="H421" s="219" t="s">
        <v>894</v>
      </c>
      <c r="I421" s="220"/>
      <c r="J421" s="220"/>
      <c r="K421" s="220">
        <v>-100</v>
      </c>
      <c r="L421" s="220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ht="15.75" customHeight="1" x14ac:dyDescent="0.2">
      <c r="A422" s="92"/>
      <c r="B422" s="499">
        <f t="shared" si="12"/>
        <v>416</v>
      </c>
      <c r="C422" s="217">
        <v>45016</v>
      </c>
      <c r="D422" s="218">
        <f t="shared" si="13"/>
        <v>313</v>
      </c>
      <c r="E422" s="219" t="s">
        <v>554</v>
      </c>
      <c r="F422" s="219" t="s">
        <v>542</v>
      </c>
      <c r="G422" s="219" t="s">
        <v>571</v>
      </c>
      <c r="H422" s="219" t="s">
        <v>889</v>
      </c>
      <c r="I422" s="220"/>
      <c r="J422" s="220"/>
      <c r="K422" s="220">
        <v>-232</v>
      </c>
      <c r="L422" s="220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ht="15.75" customHeight="1" x14ac:dyDescent="0.2">
      <c r="A423" s="92"/>
      <c r="B423" s="499">
        <f t="shared" si="12"/>
        <v>417</v>
      </c>
      <c r="C423" s="217">
        <v>45017</v>
      </c>
      <c r="D423" s="218">
        <f t="shared" si="13"/>
        <v>313</v>
      </c>
      <c r="E423" s="219" t="s">
        <v>47</v>
      </c>
      <c r="F423" s="219" t="s">
        <v>534</v>
      </c>
      <c r="G423" s="219" t="s">
        <v>554</v>
      </c>
      <c r="H423" s="219" t="s">
        <v>686</v>
      </c>
      <c r="I423" s="220">
        <v>-2000</v>
      </c>
      <c r="J423" s="220"/>
      <c r="K423" s="220"/>
      <c r="L423" s="220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ht="15.75" customHeight="1" x14ac:dyDescent="0.2">
      <c r="A424" s="92"/>
      <c r="B424" s="499">
        <f t="shared" si="12"/>
        <v>418</v>
      </c>
      <c r="C424" s="217">
        <v>45017</v>
      </c>
      <c r="D424" s="218">
        <f t="shared" si="13"/>
        <v>313</v>
      </c>
      <c r="E424" s="219" t="s">
        <v>47</v>
      </c>
      <c r="F424" s="219" t="s">
        <v>534</v>
      </c>
      <c r="G424" s="219" t="s">
        <v>565</v>
      </c>
      <c r="H424" s="219" t="s">
        <v>686</v>
      </c>
      <c r="I424" s="220">
        <v>-4800</v>
      </c>
      <c r="J424" s="220"/>
      <c r="K424" s="220"/>
      <c r="L424" s="220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ht="15.75" customHeight="1" x14ac:dyDescent="0.2">
      <c r="A425" s="92"/>
      <c r="B425" s="499">
        <f t="shared" si="12"/>
        <v>419</v>
      </c>
      <c r="C425" s="217">
        <v>45017</v>
      </c>
      <c r="D425" s="218">
        <f t="shared" si="13"/>
        <v>313</v>
      </c>
      <c r="E425" s="219" t="s">
        <v>554</v>
      </c>
      <c r="F425" s="219" t="s">
        <v>534</v>
      </c>
      <c r="G425" s="219" t="s">
        <v>47</v>
      </c>
      <c r="H425" s="219" t="s">
        <v>686</v>
      </c>
      <c r="I425" s="220">
        <v>2000</v>
      </c>
      <c r="J425" s="220"/>
      <c r="K425" s="220"/>
      <c r="L425" s="220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ht="15.75" customHeight="1" x14ac:dyDescent="0.2">
      <c r="A426" s="92"/>
      <c r="B426" s="499">
        <f t="shared" si="12"/>
        <v>420</v>
      </c>
      <c r="C426" s="217">
        <v>45017</v>
      </c>
      <c r="D426" s="218">
        <f t="shared" si="13"/>
        <v>313</v>
      </c>
      <c r="E426" s="219" t="s">
        <v>565</v>
      </c>
      <c r="F426" s="219" t="s">
        <v>534</v>
      </c>
      <c r="G426" s="219" t="s">
        <v>47</v>
      </c>
      <c r="H426" s="219" t="s">
        <v>686</v>
      </c>
      <c r="I426" s="220">
        <v>4800</v>
      </c>
      <c r="J426" s="220"/>
      <c r="K426" s="220"/>
      <c r="L426" s="220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ht="15.75" customHeight="1" x14ac:dyDescent="0.2">
      <c r="A427" s="92"/>
      <c r="B427" s="499">
        <f t="shared" si="12"/>
        <v>421</v>
      </c>
      <c r="C427" s="217">
        <v>45017</v>
      </c>
      <c r="D427" s="218">
        <f t="shared" si="13"/>
        <v>313</v>
      </c>
      <c r="E427" s="219" t="s">
        <v>565</v>
      </c>
      <c r="F427" s="219" t="s">
        <v>536</v>
      </c>
      <c r="G427" s="219" t="s">
        <v>556</v>
      </c>
      <c r="H427" s="219" t="s">
        <v>895</v>
      </c>
      <c r="I427" s="220"/>
      <c r="J427" s="220"/>
      <c r="K427" s="220">
        <v>-212.5</v>
      </c>
      <c r="L427" s="220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ht="15.75" customHeight="1" x14ac:dyDescent="0.2">
      <c r="A428" s="92"/>
      <c r="B428" s="499">
        <f t="shared" si="12"/>
        <v>422</v>
      </c>
      <c r="C428" s="217">
        <v>45017</v>
      </c>
      <c r="D428" s="218">
        <f t="shared" si="13"/>
        <v>313</v>
      </c>
      <c r="E428" s="219" t="s">
        <v>565</v>
      </c>
      <c r="F428" s="219" t="s">
        <v>541</v>
      </c>
      <c r="G428" s="219" t="s">
        <v>561</v>
      </c>
      <c r="H428" s="219" t="s">
        <v>721</v>
      </c>
      <c r="I428" s="220"/>
      <c r="J428" s="220"/>
      <c r="K428" s="220">
        <v>-92</v>
      </c>
      <c r="L428" s="220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ht="15.75" customHeight="1" x14ac:dyDescent="0.2">
      <c r="A429" s="92"/>
      <c r="B429" s="499">
        <f t="shared" si="12"/>
        <v>423</v>
      </c>
      <c r="C429" s="217">
        <v>45017</v>
      </c>
      <c r="D429" s="218">
        <f t="shared" si="13"/>
        <v>313</v>
      </c>
      <c r="E429" s="219" t="s">
        <v>565</v>
      </c>
      <c r="F429" s="219" t="s">
        <v>541</v>
      </c>
      <c r="G429" s="219" t="s">
        <v>561</v>
      </c>
      <c r="H429" s="219" t="s">
        <v>701</v>
      </c>
      <c r="I429" s="220"/>
      <c r="J429" s="220"/>
      <c r="K429" s="220">
        <v>-231</v>
      </c>
      <c r="L429" s="220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ht="15.75" customHeight="1" x14ac:dyDescent="0.2">
      <c r="A430" s="92"/>
      <c r="B430" s="499">
        <f t="shared" si="12"/>
        <v>424</v>
      </c>
      <c r="C430" s="217">
        <v>45017</v>
      </c>
      <c r="D430" s="218">
        <f t="shared" si="13"/>
        <v>313</v>
      </c>
      <c r="E430" s="219" t="s">
        <v>565</v>
      </c>
      <c r="F430" s="219" t="s">
        <v>541</v>
      </c>
      <c r="G430" s="219" t="s">
        <v>561</v>
      </c>
      <c r="H430" s="219" t="s">
        <v>736</v>
      </c>
      <c r="I430" s="220"/>
      <c r="J430" s="220"/>
      <c r="K430" s="220">
        <v>-103</v>
      </c>
      <c r="L430" s="220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ht="15.75" customHeight="1" x14ac:dyDescent="0.2">
      <c r="A431" s="92"/>
      <c r="B431" s="499">
        <f t="shared" si="12"/>
        <v>425</v>
      </c>
      <c r="C431" s="217">
        <v>45017</v>
      </c>
      <c r="D431" s="218">
        <f t="shared" si="13"/>
        <v>313</v>
      </c>
      <c r="E431" s="219" t="s">
        <v>565</v>
      </c>
      <c r="F431" s="219" t="s">
        <v>541</v>
      </c>
      <c r="G431" s="219" t="s">
        <v>561</v>
      </c>
      <c r="H431" s="219" t="s">
        <v>896</v>
      </c>
      <c r="I431" s="220"/>
      <c r="J431" s="220"/>
      <c r="K431" s="220">
        <v>-176</v>
      </c>
      <c r="L431" s="220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ht="15.75" customHeight="1" x14ac:dyDescent="0.2">
      <c r="A432" s="92"/>
      <c r="B432" s="499">
        <f t="shared" si="12"/>
        <v>426</v>
      </c>
      <c r="C432" s="217">
        <v>45017</v>
      </c>
      <c r="D432" s="218">
        <f t="shared" si="13"/>
        <v>313</v>
      </c>
      <c r="E432" s="219" t="s">
        <v>565</v>
      </c>
      <c r="F432" s="219" t="s">
        <v>541</v>
      </c>
      <c r="G432" s="219" t="s">
        <v>561</v>
      </c>
      <c r="H432" s="219" t="s">
        <v>897</v>
      </c>
      <c r="I432" s="220"/>
      <c r="J432" s="220"/>
      <c r="K432" s="220">
        <v>-28</v>
      </c>
      <c r="L432" s="220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ht="15.75" customHeight="1" x14ac:dyDescent="0.2">
      <c r="A433" s="92"/>
      <c r="B433" s="499">
        <f t="shared" si="12"/>
        <v>427</v>
      </c>
      <c r="C433" s="217">
        <v>45017</v>
      </c>
      <c r="D433" s="218">
        <f t="shared" si="13"/>
        <v>313</v>
      </c>
      <c r="E433" s="219" t="s">
        <v>47</v>
      </c>
      <c r="F433" s="219" t="s">
        <v>542</v>
      </c>
      <c r="G433" s="219" t="s">
        <v>57</v>
      </c>
      <c r="H433" s="219" t="s">
        <v>898</v>
      </c>
      <c r="I433" s="220"/>
      <c r="J433" s="220"/>
      <c r="K433" s="220">
        <v>-1600</v>
      </c>
      <c r="L433" s="220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ht="15.75" customHeight="1" x14ac:dyDescent="0.2">
      <c r="A434" s="92"/>
      <c r="B434" s="499">
        <f t="shared" si="12"/>
        <v>428</v>
      </c>
      <c r="C434" s="217">
        <v>45018</v>
      </c>
      <c r="D434" s="218">
        <f t="shared" si="13"/>
        <v>313</v>
      </c>
      <c r="E434" s="219" t="s">
        <v>598</v>
      </c>
      <c r="F434" s="219" t="s">
        <v>534</v>
      </c>
      <c r="G434" s="219" t="s">
        <v>565</v>
      </c>
      <c r="H434" s="219" t="s">
        <v>686</v>
      </c>
      <c r="I434" s="220">
        <v>309.5</v>
      </c>
      <c r="J434" s="220"/>
      <c r="K434" s="220"/>
      <c r="L434" s="220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ht="15.75" customHeight="1" x14ac:dyDescent="0.2">
      <c r="A435" s="92"/>
      <c r="B435" s="499">
        <f t="shared" si="12"/>
        <v>429</v>
      </c>
      <c r="C435" s="217">
        <v>45018</v>
      </c>
      <c r="D435" s="218">
        <f t="shared" si="13"/>
        <v>313</v>
      </c>
      <c r="E435" s="219" t="s">
        <v>565</v>
      </c>
      <c r="F435" s="219" t="s">
        <v>534</v>
      </c>
      <c r="G435" s="219" t="s">
        <v>598</v>
      </c>
      <c r="H435" s="219" t="s">
        <v>686</v>
      </c>
      <c r="I435" s="220">
        <v>-309.5</v>
      </c>
      <c r="J435" s="220"/>
      <c r="K435" s="220"/>
      <c r="L435" s="220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ht="15.75" customHeight="1" x14ac:dyDescent="0.2">
      <c r="A436" s="92"/>
      <c r="B436" s="499">
        <f t="shared" si="12"/>
        <v>430</v>
      </c>
      <c r="C436" s="217">
        <v>45018</v>
      </c>
      <c r="D436" s="218">
        <f t="shared" si="13"/>
        <v>313</v>
      </c>
      <c r="E436" s="219" t="s">
        <v>565</v>
      </c>
      <c r="F436" s="219" t="s">
        <v>541</v>
      </c>
      <c r="G436" s="219" t="s">
        <v>561</v>
      </c>
      <c r="H436" s="219" t="s">
        <v>721</v>
      </c>
      <c r="I436" s="220"/>
      <c r="J436" s="220"/>
      <c r="K436" s="220">
        <v>-234</v>
      </c>
      <c r="L436" s="220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ht="15.75" customHeight="1" x14ac:dyDescent="0.2">
      <c r="A437" s="92"/>
      <c r="B437" s="499">
        <f t="shared" si="12"/>
        <v>431</v>
      </c>
      <c r="C437" s="217">
        <v>45018</v>
      </c>
      <c r="D437" s="218">
        <f t="shared" si="13"/>
        <v>313</v>
      </c>
      <c r="E437" s="219" t="s">
        <v>565</v>
      </c>
      <c r="F437" s="219" t="s">
        <v>541</v>
      </c>
      <c r="G437" s="219" t="s">
        <v>561</v>
      </c>
      <c r="H437" s="219" t="s">
        <v>886</v>
      </c>
      <c r="I437" s="220"/>
      <c r="J437" s="220"/>
      <c r="K437" s="220">
        <v>-20</v>
      </c>
      <c r="L437" s="220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ht="15.75" customHeight="1" x14ac:dyDescent="0.2">
      <c r="A438" s="92"/>
      <c r="B438" s="499">
        <f t="shared" si="12"/>
        <v>432</v>
      </c>
      <c r="C438" s="217">
        <v>45018</v>
      </c>
      <c r="D438" s="218">
        <f t="shared" si="13"/>
        <v>313</v>
      </c>
      <c r="E438" s="219" t="s">
        <v>565</v>
      </c>
      <c r="F438" s="219" t="s">
        <v>541</v>
      </c>
      <c r="G438" s="219" t="s">
        <v>561</v>
      </c>
      <c r="H438" s="219" t="s">
        <v>899</v>
      </c>
      <c r="I438" s="220"/>
      <c r="J438" s="220"/>
      <c r="K438" s="220">
        <v>-22</v>
      </c>
      <c r="L438" s="220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ht="15.75" customHeight="1" x14ac:dyDescent="0.2">
      <c r="A439" s="92"/>
      <c r="B439" s="499">
        <f t="shared" si="12"/>
        <v>433</v>
      </c>
      <c r="C439" s="217">
        <v>45018</v>
      </c>
      <c r="D439" s="218">
        <f t="shared" si="13"/>
        <v>313</v>
      </c>
      <c r="E439" s="219" t="s">
        <v>598</v>
      </c>
      <c r="F439" s="219" t="s">
        <v>541</v>
      </c>
      <c r="G439" s="219" t="s">
        <v>561</v>
      </c>
      <c r="H439" s="219" t="s">
        <v>725</v>
      </c>
      <c r="I439" s="220"/>
      <c r="J439" s="220"/>
      <c r="K439" s="220">
        <v>-42</v>
      </c>
      <c r="L439" s="220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ht="15.75" customHeight="1" x14ac:dyDescent="0.2">
      <c r="A440" s="92"/>
      <c r="B440" s="499">
        <f t="shared" si="12"/>
        <v>434</v>
      </c>
      <c r="C440" s="217">
        <v>45019</v>
      </c>
      <c r="D440" s="218">
        <f t="shared" si="13"/>
        <v>314</v>
      </c>
      <c r="E440" s="219" t="s">
        <v>565</v>
      </c>
      <c r="F440" s="219" t="s">
        <v>541</v>
      </c>
      <c r="G440" s="219" t="s">
        <v>550</v>
      </c>
      <c r="H440" s="219" t="s">
        <v>900</v>
      </c>
      <c r="I440" s="220"/>
      <c r="J440" s="220"/>
      <c r="K440" s="220">
        <v>-2070</v>
      </c>
      <c r="L440" s="220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ht="15.75" customHeight="1" x14ac:dyDescent="0.2">
      <c r="A441" s="92"/>
      <c r="B441" s="499">
        <f t="shared" si="12"/>
        <v>435</v>
      </c>
      <c r="C441" s="217">
        <v>45020</v>
      </c>
      <c r="D441" s="218">
        <f t="shared" si="13"/>
        <v>314</v>
      </c>
      <c r="E441" s="219" t="s">
        <v>554</v>
      </c>
      <c r="F441" s="219" t="s">
        <v>533</v>
      </c>
      <c r="G441" s="219" t="s">
        <v>564</v>
      </c>
      <c r="H441" s="219" t="s">
        <v>901</v>
      </c>
      <c r="I441" s="220"/>
      <c r="J441" s="220"/>
      <c r="K441" s="220">
        <v>-506.16</v>
      </c>
      <c r="L441" s="220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ht="15.75" customHeight="1" x14ac:dyDescent="0.2">
      <c r="A442" s="92"/>
      <c r="B442" s="499">
        <f t="shared" si="12"/>
        <v>436</v>
      </c>
      <c r="C442" s="217">
        <v>45020</v>
      </c>
      <c r="D442" s="218">
        <f t="shared" si="13"/>
        <v>314</v>
      </c>
      <c r="E442" s="219" t="s">
        <v>554</v>
      </c>
      <c r="F442" s="219" t="s">
        <v>540</v>
      </c>
      <c r="G442" s="219" t="s">
        <v>560</v>
      </c>
      <c r="H442" s="219" t="s">
        <v>900</v>
      </c>
      <c r="I442" s="220"/>
      <c r="J442" s="220"/>
      <c r="K442" s="220">
        <v>-272</v>
      </c>
      <c r="L442" s="220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ht="15.75" customHeight="1" x14ac:dyDescent="0.2">
      <c r="A443" s="92"/>
      <c r="B443" s="499">
        <f t="shared" si="12"/>
        <v>437</v>
      </c>
      <c r="C443" s="217">
        <v>45020</v>
      </c>
      <c r="D443" s="218">
        <f t="shared" si="13"/>
        <v>314</v>
      </c>
      <c r="E443" s="219" t="s">
        <v>554</v>
      </c>
      <c r="F443" s="219" t="s">
        <v>542</v>
      </c>
      <c r="G443" s="219" t="s">
        <v>613</v>
      </c>
      <c r="H443" s="219" t="s">
        <v>898</v>
      </c>
      <c r="I443" s="220"/>
      <c r="J443" s="220"/>
      <c r="K443" s="220">
        <v>-389</v>
      </c>
      <c r="L443" s="220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ht="15.75" customHeight="1" x14ac:dyDescent="0.2">
      <c r="A444" s="92"/>
      <c r="B444" s="499">
        <f t="shared" si="12"/>
        <v>438</v>
      </c>
      <c r="C444" s="217">
        <v>45021</v>
      </c>
      <c r="D444" s="218">
        <f t="shared" si="13"/>
        <v>314</v>
      </c>
      <c r="E444" s="219" t="s">
        <v>565</v>
      </c>
      <c r="F444" s="219" t="s">
        <v>543</v>
      </c>
      <c r="G444" s="219" t="s">
        <v>552</v>
      </c>
      <c r="H444" s="219" t="s">
        <v>902</v>
      </c>
      <c r="I444" s="220"/>
      <c r="J444" s="220"/>
      <c r="K444" s="220">
        <v>-202</v>
      </c>
      <c r="L444" s="220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ht="15.75" customHeight="1" x14ac:dyDescent="0.2">
      <c r="A445" s="92"/>
      <c r="B445" s="499">
        <f t="shared" si="12"/>
        <v>439</v>
      </c>
      <c r="C445" s="217">
        <v>45021</v>
      </c>
      <c r="D445" s="218">
        <f t="shared" si="13"/>
        <v>314</v>
      </c>
      <c r="E445" s="219" t="s">
        <v>565</v>
      </c>
      <c r="F445" s="219" t="s">
        <v>542</v>
      </c>
      <c r="G445" s="219" t="s">
        <v>611</v>
      </c>
      <c r="H445" s="219" t="s">
        <v>898</v>
      </c>
      <c r="I445" s="220"/>
      <c r="J445" s="220"/>
      <c r="K445" s="220">
        <v>-180</v>
      </c>
      <c r="L445" s="220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ht="15.75" customHeight="1" x14ac:dyDescent="0.2">
      <c r="A446" s="92"/>
      <c r="B446" s="499">
        <f t="shared" si="12"/>
        <v>440</v>
      </c>
      <c r="C446" s="217">
        <v>45023</v>
      </c>
      <c r="D446" s="218">
        <f t="shared" si="13"/>
        <v>314</v>
      </c>
      <c r="E446" s="219" t="s">
        <v>47</v>
      </c>
      <c r="F446" s="219" t="s">
        <v>538</v>
      </c>
      <c r="G446" s="219" t="s">
        <v>568</v>
      </c>
      <c r="H446" s="219" t="s">
        <v>903</v>
      </c>
      <c r="I446" s="220"/>
      <c r="J446" s="220">
        <v>5685.4</v>
      </c>
      <c r="K446" s="220"/>
      <c r="L446" s="220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ht="15.75" customHeight="1" x14ac:dyDescent="0.2">
      <c r="A447" s="92"/>
      <c r="B447" s="499">
        <f t="shared" si="12"/>
        <v>441</v>
      </c>
      <c r="C447" s="217">
        <v>45024</v>
      </c>
      <c r="D447" s="218">
        <f t="shared" si="13"/>
        <v>314</v>
      </c>
      <c r="E447" s="219" t="s">
        <v>565</v>
      </c>
      <c r="F447" s="219" t="s">
        <v>543</v>
      </c>
      <c r="G447" s="219" t="s">
        <v>606</v>
      </c>
      <c r="H447" s="219" t="s">
        <v>904</v>
      </c>
      <c r="I447" s="220"/>
      <c r="J447" s="220"/>
      <c r="K447" s="220">
        <v>-500</v>
      </c>
      <c r="L447" s="220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ht="15.75" customHeight="1" x14ac:dyDescent="0.2">
      <c r="A448" s="92"/>
      <c r="B448" s="499">
        <f t="shared" si="12"/>
        <v>442</v>
      </c>
      <c r="C448" s="217">
        <v>45024</v>
      </c>
      <c r="D448" s="218">
        <f t="shared" si="13"/>
        <v>314</v>
      </c>
      <c r="E448" s="219" t="s">
        <v>598</v>
      </c>
      <c r="F448" s="219" t="s">
        <v>537</v>
      </c>
      <c r="G448" s="219" t="s">
        <v>583</v>
      </c>
      <c r="H448" s="219" t="s">
        <v>905</v>
      </c>
      <c r="I448" s="220"/>
      <c r="J448" s="220"/>
      <c r="K448" s="220">
        <v>-173.5</v>
      </c>
      <c r="L448" s="220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ht="15.75" customHeight="1" x14ac:dyDescent="0.2">
      <c r="A449" s="92"/>
      <c r="B449" s="499">
        <f t="shared" si="12"/>
        <v>443</v>
      </c>
      <c r="C449" s="217">
        <v>45024</v>
      </c>
      <c r="D449" s="218">
        <f t="shared" si="13"/>
        <v>314</v>
      </c>
      <c r="E449" s="219" t="s">
        <v>598</v>
      </c>
      <c r="F449" s="219" t="s">
        <v>537</v>
      </c>
      <c r="G449" s="219" t="s">
        <v>583</v>
      </c>
      <c r="H449" s="219" t="s">
        <v>698</v>
      </c>
      <c r="I449" s="220"/>
      <c r="J449" s="220"/>
      <c r="K449" s="220">
        <v>-2</v>
      </c>
      <c r="L449" s="220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ht="15.75" customHeight="1" x14ac:dyDescent="0.2">
      <c r="A450" s="92"/>
      <c r="B450" s="499">
        <f t="shared" si="12"/>
        <v>444</v>
      </c>
      <c r="C450" s="217">
        <v>45024</v>
      </c>
      <c r="D450" s="218">
        <f t="shared" si="13"/>
        <v>314</v>
      </c>
      <c r="E450" s="219" t="s">
        <v>565</v>
      </c>
      <c r="F450" s="219" t="s">
        <v>541</v>
      </c>
      <c r="G450" s="219" t="s">
        <v>561</v>
      </c>
      <c r="H450" s="219" t="s">
        <v>721</v>
      </c>
      <c r="I450" s="220"/>
      <c r="J450" s="220"/>
      <c r="K450" s="220">
        <v>-240</v>
      </c>
      <c r="L450" s="220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ht="15.75" customHeight="1" x14ac:dyDescent="0.2">
      <c r="A451" s="92"/>
      <c r="B451" s="499">
        <f t="shared" si="12"/>
        <v>445</v>
      </c>
      <c r="C451" s="217">
        <v>45024</v>
      </c>
      <c r="D451" s="218">
        <f t="shared" si="13"/>
        <v>314</v>
      </c>
      <c r="E451" s="219" t="s">
        <v>565</v>
      </c>
      <c r="F451" s="219" t="s">
        <v>541</v>
      </c>
      <c r="G451" s="219" t="s">
        <v>561</v>
      </c>
      <c r="H451" s="219" t="s">
        <v>701</v>
      </c>
      <c r="I451" s="220"/>
      <c r="J451" s="220"/>
      <c r="K451" s="220">
        <v>-325</v>
      </c>
      <c r="L451" s="220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ht="15.75" customHeight="1" x14ac:dyDescent="0.2">
      <c r="A452" s="92"/>
      <c r="B452" s="499">
        <f t="shared" si="12"/>
        <v>446</v>
      </c>
      <c r="C452" s="217">
        <v>45024</v>
      </c>
      <c r="D452" s="218">
        <f t="shared" si="13"/>
        <v>314</v>
      </c>
      <c r="E452" s="219" t="s">
        <v>565</v>
      </c>
      <c r="F452" s="219" t="s">
        <v>541</v>
      </c>
      <c r="G452" s="219" t="s">
        <v>561</v>
      </c>
      <c r="H452" s="219" t="s">
        <v>906</v>
      </c>
      <c r="I452" s="220"/>
      <c r="J452" s="220"/>
      <c r="K452" s="220">
        <v>-55</v>
      </c>
      <c r="L452" s="220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ht="15.75" customHeight="1" x14ac:dyDescent="0.2">
      <c r="A453" s="92"/>
      <c r="B453" s="499">
        <f t="shared" si="12"/>
        <v>447</v>
      </c>
      <c r="C453" s="217">
        <v>45024</v>
      </c>
      <c r="D453" s="218">
        <f t="shared" si="13"/>
        <v>314</v>
      </c>
      <c r="E453" s="219" t="s">
        <v>565</v>
      </c>
      <c r="F453" s="219" t="s">
        <v>541</v>
      </c>
      <c r="G453" s="219" t="s">
        <v>561</v>
      </c>
      <c r="H453" s="219" t="s">
        <v>907</v>
      </c>
      <c r="I453" s="220"/>
      <c r="J453" s="220"/>
      <c r="K453" s="220">
        <v>-20</v>
      </c>
      <c r="L453" s="220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ht="15.75" customHeight="1" x14ac:dyDescent="0.2">
      <c r="A454" s="92"/>
      <c r="B454" s="499">
        <f t="shared" si="12"/>
        <v>448</v>
      </c>
      <c r="C454" s="217">
        <v>45025</v>
      </c>
      <c r="D454" s="218">
        <f t="shared" si="13"/>
        <v>314</v>
      </c>
      <c r="E454" s="219" t="s">
        <v>554</v>
      </c>
      <c r="F454" s="219" t="s">
        <v>534</v>
      </c>
      <c r="G454" s="219" t="s">
        <v>554</v>
      </c>
      <c r="H454" s="219" t="s">
        <v>891</v>
      </c>
      <c r="I454" s="220"/>
      <c r="J454" s="220">
        <v>0.17</v>
      </c>
      <c r="K454" s="220"/>
      <c r="L454" s="220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ht="15.75" customHeight="1" x14ac:dyDescent="0.2">
      <c r="A455" s="92"/>
      <c r="B455" s="499">
        <f t="shared" ref="B455:B518" si="14">B454+1</f>
        <v>449</v>
      </c>
      <c r="C455" s="217">
        <v>45025</v>
      </c>
      <c r="D455" s="218">
        <f t="shared" ref="D455:D518" si="15">(WEEKNUM(C455,2)+(YEAR(C455)-2020)*100)-1</f>
        <v>314</v>
      </c>
      <c r="E455" s="219" t="s">
        <v>598</v>
      </c>
      <c r="F455" s="219" t="s">
        <v>534</v>
      </c>
      <c r="G455" s="219" t="s">
        <v>565</v>
      </c>
      <c r="H455" s="219" t="s">
        <v>686</v>
      </c>
      <c r="I455" s="220">
        <v>417</v>
      </c>
      <c r="J455" s="220"/>
      <c r="K455" s="220"/>
      <c r="L455" s="220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ht="15.75" customHeight="1" x14ac:dyDescent="0.2">
      <c r="A456" s="92"/>
      <c r="B456" s="499">
        <f t="shared" si="14"/>
        <v>450</v>
      </c>
      <c r="C456" s="217">
        <v>45025</v>
      </c>
      <c r="D456" s="218">
        <f t="shared" si="15"/>
        <v>314</v>
      </c>
      <c r="E456" s="219" t="s">
        <v>565</v>
      </c>
      <c r="F456" s="219" t="s">
        <v>534</v>
      </c>
      <c r="G456" s="219" t="s">
        <v>598</v>
      </c>
      <c r="H456" s="219" t="s">
        <v>686</v>
      </c>
      <c r="I456" s="220">
        <v>-417</v>
      </c>
      <c r="J456" s="220"/>
      <c r="K456" s="220"/>
      <c r="L456" s="220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ht="15.75" customHeight="1" x14ac:dyDescent="0.2">
      <c r="A457" s="92"/>
      <c r="B457" s="499">
        <f t="shared" si="14"/>
        <v>451</v>
      </c>
      <c r="C457" s="217">
        <v>45025</v>
      </c>
      <c r="D457" s="218">
        <f t="shared" si="15"/>
        <v>314</v>
      </c>
      <c r="E457" s="219" t="s">
        <v>565</v>
      </c>
      <c r="F457" s="219" t="s">
        <v>536</v>
      </c>
      <c r="G457" s="219" t="s">
        <v>556</v>
      </c>
      <c r="H457" s="219" t="s">
        <v>908</v>
      </c>
      <c r="I457" s="220"/>
      <c r="J457" s="220"/>
      <c r="K457" s="220">
        <v>-75</v>
      </c>
      <c r="L457" s="220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ht="15.75" customHeight="1" x14ac:dyDescent="0.2">
      <c r="A458" s="92"/>
      <c r="B458" s="499">
        <f t="shared" si="14"/>
        <v>452</v>
      </c>
      <c r="C458" s="217">
        <v>45025</v>
      </c>
      <c r="D458" s="218">
        <f t="shared" si="15"/>
        <v>314</v>
      </c>
      <c r="E458" s="219" t="s">
        <v>565</v>
      </c>
      <c r="F458" s="219" t="s">
        <v>541</v>
      </c>
      <c r="G458" s="219" t="s">
        <v>561</v>
      </c>
      <c r="H458" s="219" t="s">
        <v>909</v>
      </c>
      <c r="I458" s="220"/>
      <c r="J458" s="220"/>
      <c r="K458" s="220">
        <v>-150</v>
      </c>
      <c r="L458" s="220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ht="15.75" customHeight="1" x14ac:dyDescent="0.2">
      <c r="A459" s="92"/>
      <c r="B459" s="499">
        <f t="shared" si="14"/>
        <v>453</v>
      </c>
      <c r="C459" s="217">
        <v>45026</v>
      </c>
      <c r="D459" s="218">
        <f t="shared" si="15"/>
        <v>315</v>
      </c>
      <c r="E459" s="219" t="s">
        <v>565</v>
      </c>
      <c r="F459" s="219" t="s">
        <v>533</v>
      </c>
      <c r="G459" s="219" t="s">
        <v>553</v>
      </c>
      <c r="H459" s="219" t="s">
        <v>910</v>
      </c>
      <c r="I459" s="220"/>
      <c r="J459" s="220"/>
      <c r="K459" s="220">
        <v>-300</v>
      </c>
      <c r="L459" s="220" t="s">
        <v>911</v>
      </c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ht="15.75" customHeight="1" x14ac:dyDescent="0.2">
      <c r="A460" s="92"/>
      <c r="B460" s="499">
        <f t="shared" si="14"/>
        <v>454</v>
      </c>
      <c r="C460" s="217">
        <v>45026</v>
      </c>
      <c r="D460" s="218">
        <f t="shared" si="15"/>
        <v>315</v>
      </c>
      <c r="E460" s="219" t="s">
        <v>47</v>
      </c>
      <c r="F460" s="219" t="s">
        <v>534</v>
      </c>
      <c r="G460" s="219" t="s">
        <v>554</v>
      </c>
      <c r="H460" s="219" t="s">
        <v>686</v>
      </c>
      <c r="I460" s="220">
        <v>-2000</v>
      </c>
      <c r="J460" s="220"/>
      <c r="K460" s="220"/>
      <c r="L460" s="220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ht="15.75" customHeight="1" x14ac:dyDescent="0.2">
      <c r="A461" s="92"/>
      <c r="B461" s="499">
        <f t="shared" si="14"/>
        <v>455</v>
      </c>
      <c r="C461" s="217">
        <v>45026</v>
      </c>
      <c r="D461" s="218">
        <f t="shared" si="15"/>
        <v>315</v>
      </c>
      <c r="E461" s="219" t="s">
        <v>47</v>
      </c>
      <c r="F461" s="219" t="s">
        <v>534</v>
      </c>
      <c r="G461" s="219" t="s">
        <v>565</v>
      </c>
      <c r="H461" s="219" t="s">
        <v>686</v>
      </c>
      <c r="I461" s="220">
        <v>-4800</v>
      </c>
      <c r="J461" s="220"/>
      <c r="K461" s="220"/>
      <c r="L461" s="220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ht="15.75" customHeight="1" x14ac:dyDescent="0.2">
      <c r="A462" s="92"/>
      <c r="B462" s="499">
        <f t="shared" si="14"/>
        <v>456</v>
      </c>
      <c r="C462" s="217">
        <v>45026</v>
      </c>
      <c r="D462" s="218">
        <f t="shared" si="15"/>
        <v>315</v>
      </c>
      <c r="E462" s="219" t="s">
        <v>593</v>
      </c>
      <c r="F462" s="219" t="s">
        <v>534</v>
      </c>
      <c r="G462" s="219" t="s">
        <v>565</v>
      </c>
      <c r="H462" s="219" t="s">
        <v>686</v>
      </c>
      <c r="I462" s="220">
        <v>200</v>
      </c>
      <c r="J462" s="220"/>
      <c r="K462" s="220"/>
      <c r="L462" s="220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ht="15.75" customHeight="1" x14ac:dyDescent="0.2">
      <c r="A463" s="92"/>
      <c r="B463" s="499">
        <f t="shared" si="14"/>
        <v>457</v>
      </c>
      <c r="C463" s="217">
        <v>45026</v>
      </c>
      <c r="D463" s="218">
        <f t="shared" si="15"/>
        <v>315</v>
      </c>
      <c r="E463" s="219" t="s">
        <v>593</v>
      </c>
      <c r="F463" s="219" t="s">
        <v>534</v>
      </c>
      <c r="G463" s="219" t="s">
        <v>588</v>
      </c>
      <c r="H463" s="219" t="s">
        <v>686</v>
      </c>
      <c r="I463" s="220">
        <v>-3601.1</v>
      </c>
      <c r="J463" s="220"/>
      <c r="K463" s="220"/>
      <c r="L463" s="220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ht="15.75" customHeight="1" x14ac:dyDescent="0.2">
      <c r="A464" s="92"/>
      <c r="B464" s="499">
        <f t="shared" si="14"/>
        <v>458</v>
      </c>
      <c r="C464" s="217">
        <v>45026</v>
      </c>
      <c r="D464" s="218">
        <f t="shared" si="15"/>
        <v>315</v>
      </c>
      <c r="E464" s="219" t="s">
        <v>565</v>
      </c>
      <c r="F464" s="219" t="s">
        <v>534</v>
      </c>
      <c r="G464" s="219" t="s">
        <v>593</v>
      </c>
      <c r="H464" s="219" t="s">
        <v>686</v>
      </c>
      <c r="I464" s="220">
        <v>-200</v>
      </c>
      <c r="J464" s="220"/>
      <c r="K464" s="220"/>
      <c r="L464" s="220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ht="15.75" customHeight="1" x14ac:dyDescent="0.2">
      <c r="A465" s="92"/>
      <c r="B465" s="499">
        <f t="shared" si="14"/>
        <v>459</v>
      </c>
      <c r="C465" s="217">
        <v>45026</v>
      </c>
      <c r="D465" s="218">
        <f t="shared" si="15"/>
        <v>315</v>
      </c>
      <c r="E465" s="219" t="s">
        <v>588</v>
      </c>
      <c r="F465" s="219" t="s">
        <v>534</v>
      </c>
      <c r="G465" s="219" t="s">
        <v>593</v>
      </c>
      <c r="H465" s="219" t="s">
        <v>686</v>
      </c>
      <c r="I465" s="220">
        <v>3601.1</v>
      </c>
      <c r="J465" s="220"/>
      <c r="K465" s="220"/>
      <c r="L465" s="220" t="s">
        <v>912</v>
      </c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ht="15.75" customHeight="1" x14ac:dyDescent="0.2">
      <c r="A466" s="92"/>
      <c r="B466" s="499">
        <f t="shared" si="14"/>
        <v>460</v>
      </c>
      <c r="C466" s="217">
        <v>45026</v>
      </c>
      <c r="D466" s="218">
        <f t="shared" si="15"/>
        <v>315</v>
      </c>
      <c r="E466" s="219" t="s">
        <v>554</v>
      </c>
      <c r="F466" s="219" t="s">
        <v>534</v>
      </c>
      <c r="G466" s="219" t="s">
        <v>47</v>
      </c>
      <c r="H466" s="219" t="s">
        <v>686</v>
      </c>
      <c r="I466" s="220">
        <v>2000</v>
      </c>
      <c r="J466" s="220"/>
      <c r="K466" s="220"/>
      <c r="L466" s="220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ht="15.75" customHeight="1" x14ac:dyDescent="0.2">
      <c r="A467" s="92"/>
      <c r="B467" s="499">
        <f t="shared" si="14"/>
        <v>461</v>
      </c>
      <c r="C467" s="217">
        <v>45026</v>
      </c>
      <c r="D467" s="218">
        <f t="shared" si="15"/>
        <v>315</v>
      </c>
      <c r="E467" s="219" t="s">
        <v>565</v>
      </c>
      <c r="F467" s="219" t="s">
        <v>534</v>
      </c>
      <c r="G467" s="219" t="s">
        <v>47</v>
      </c>
      <c r="H467" s="219" t="s">
        <v>686</v>
      </c>
      <c r="I467" s="220">
        <v>4800</v>
      </c>
      <c r="J467" s="220"/>
      <c r="K467" s="220"/>
      <c r="L467" s="220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ht="15.75" customHeight="1" x14ac:dyDescent="0.2">
      <c r="A468" s="92"/>
      <c r="B468" s="499">
        <f t="shared" si="14"/>
        <v>462</v>
      </c>
      <c r="C468" s="217">
        <v>45026</v>
      </c>
      <c r="D468" s="218">
        <f t="shared" si="15"/>
        <v>315</v>
      </c>
      <c r="E468" s="219" t="s">
        <v>565</v>
      </c>
      <c r="F468" s="219" t="s">
        <v>540</v>
      </c>
      <c r="G468" s="219" t="s">
        <v>560</v>
      </c>
      <c r="H468" s="219" t="s">
        <v>913</v>
      </c>
      <c r="I468" s="220"/>
      <c r="J468" s="220"/>
      <c r="K468" s="220">
        <v>-272</v>
      </c>
      <c r="L468" s="220" t="s">
        <v>914</v>
      </c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ht="15.75" customHeight="1" x14ac:dyDescent="0.2">
      <c r="A469" s="92"/>
      <c r="B469" s="499">
        <f t="shared" si="14"/>
        <v>463</v>
      </c>
      <c r="C469" s="217">
        <v>45026</v>
      </c>
      <c r="D469" s="218">
        <f t="shared" si="15"/>
        <v>315</v>
      </c>
      <c r="E469" s="219" t="s">
        <v>565</v>
      </c>
      <c r="F469" s="219" t="s">
        <v>541</v>
      </c>
      <c r="G469" s="219" t="s">
        <v>550</v>
      </c>
      <c r="H469" s="219" t="s">
        <v>915</v>
      </c>
      <c r="I469" s="220"/>
      <c r="J469" s="220"/>
      <c r="K469" s="220">
        <v>-2070</v>
      </c>
      <c r="L469" s="220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ht="15.75" customHeight="1" x14ac:dyDescent="0.2">
      <c r="A470" s="92"/>
      <c r="B470" s="499">
        <f t="shared" si="14"/>
        <v>464</v>
      </c>
      <c r="C470" s="217">
        <v>45026</v>
      </c>
      <c r="D470" s="218">
        <f t="shared" si="15"/>
        <v>315</v>
      </c>
      <c r="E470" s="219" t="s">
        <v>598</v>
      </c>
      <c r="F470" s="219" t="s">
        <v>541</v>
      </c>
      <c r="G470" s="219" t="s">
        <v>570</v>
      </c>
      <c r="H470" s="219" t="s">
        <v>916</v>
      </c>
      <c r="I470" s="220"/>
      <c r="J470" s="220"/>
      <c r="K470" s="220">
        <v>-180</v>
      </c>
      <c r="L470" s="220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ht="15.75" customHeight="1" x14ac:dyDescent="0.2">
      <c r="A471" s="92"/>
      <c r="B471" s="499">
        <f t="shared" si="14"/>
        <v>465</v>
      </c>
      <c r="C471" s="217">
        <v>45026</v>
      </c>
      <c r="D471" s="218">
        <f t="shared" si="15"/>
        <v>315</v>
      </c>
      <c r="E471" s="219" t="s">
        <v>565</v>
      </c>
      <c r="F471" s="219" t="s">
        <v>541</v>
      </c>
      <c r="G471" s="219" t="s">
        <v>570</v>
      </c>
      <c r="H471" s="219" t="s">
        <v>917</v>
      </c>
      <c r="I471" s="220"/>
      <c r="J471" s="220"/>
      <c r="K471" s="220">
        <v>-196</v>
      </c>
      <c r="L471" s="220" t="s">
        <v>914</v>
      </c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ht="15.75" customHeight="1" x14ac:dyDescent="0.2">
      <c r="A472" s="92"/>
      <c r="B472" s="499">
        <f t="shared" si="14"/>
        <v>466</v>
      </c>
      <c r="C472" s="217">
        <v>45027</v>
      </c>
      <c r="D472" s="218">
        <f t="shared" si="15"/>
        <v>315</v>
      </c>
      <c r="E472" s="219" t="s">
        <v>598</v>
      </c>
      <c r="F472" s="219" t="s">
        <v>541</v>
      </c>
      <c r="G472" s="219" t="s">
        <v>570</v>
      </c>
      <c r="H472" s="219" t="s">
        <v>725</v>
      </c>
      <c r="I472" s="220"/>
      <c r="J472" s="220"/>
      <c r="K472" s="220">
        <v>-500</v>
      </c>
      <c r="L472" s="220" t="s">
        <v>918</v>
      </c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ht="15.75" customHeight="1" x14ac:dyDescent="0.2">
      <c r="A473" s="92"/>
      <c r="B473" s="499">
        <f t="shared" si="14"/>
        <v>467</v>
      </c>
      <c r="C473" s="217">
        <v>45028</v>
      </c>
      <c r="D473" s="218">
        <f t="shared" si="15"/>
        <v>315</v>
      </c>
      <c r="E473" s="219" t="s">
        <v>565</v>
      </c>
      <c r="F473" s="219" t="s">
        <v>534</v>
      </c>
      <c r="G473" s="219" t="s">
        <v>574</v>
      </c>
      <c r="H473" s="219" t="s">
        <v>686</v>
      </c>
      <c r="I473" s="220">
        <v>-8000</v>
      </c>
      <c r="J473" s="220"/>
      <c r="K473" s="220"/>
      <c r="L473" s="220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ht="15.75" customHeight="1" x14ac:dyDescent="0.2">
      <c r="A474" s="92"/>
      <c r="B474" s="499">
        <f t="shared" si="14"/>
        <v>468</v>
      </c>
      <c r="C474" s="217">
        <v>45028</v>
      </c>
      <c r="D474" s="218">
        <f t="shared" si="15"/>
        <v>315</v>
      </c>
      <c r="E474" s="219" t="s">
        <v>574</v>
      </c>
      <c r="F474" s="219" t="s">
        <v>534</v>
      </c>
      <c r="G474" s="219" t="s">
        <v>565</v>
      </c>
      <c r="H474" s="219" t="s">
        <v>686</v>
      </c>
      <c r="I474" s="220">
        <v>8000</v>
      </c>
      <c r="J474" s="220"/>
      <c r="K474" s="220"/>
      <c r="L474" s="220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ht="15.75" customHeight="1" x14ac:dyDescent="0.2">
      <c r="A475" s="92"/>
      <c r="B475" s="499">
        <f t="shared" si="14"/>
        <v>469</v>
      </c>
      <c r="C475" s="217">
        <v>45028</v>
      </c>
      <c r="D475" s="218">
        <f t="shared" si="15"/>
        <v>315</v>
      </c>
      <c r="E475" s="219" t="s">
        <v>554</v>
      </c>
      <c r="F475" s="219" t="s">
        <v>543</v>
      </c>
      <c r="G475" s="219" t="s">
        <v>606</v>
      </c>
      <c r="H475" s="219" t="s">
        <v>919</v>
      </c>
      <c r="I475" s="220"/>
      <c r="J475" s="220"/>
      <c r="K475" s="220">
        <v>-1500</v>
      </c>
      <c r="L475" s="220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ht="15.75" customHeight="1" x14ac:dyDescent="0.2">
      <c r="A476" s="92"/>
      <c r="B476" s="499">
        <f t="shared" si="14"/>
        <v>470</v>
      </c>
      <c r="C476" s="217">
        <v>45028</v>
      </c>
      <c r="D476" s="218">
        <f t="shared" si="15"/>
        <v>315</v>
      </c>
      <c r="E476" s="219" t="s">
        <v>565</v>
      </c>
      <c r="F476" s="219" t="s">
        <v>538</v>
      </c>
      <c r="G476" s="219" t="s">
        <v>420</v>
      </c>
      <c r="H476" s="219" t="s">
        <v>920</v>
      </c>
      <c r="I476" s="220"/>
      <c r="J476" s="220">
        <v>9000</v>
      </c>
      <c r="K476" s="220"/>
      <c r="L476" s="220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ht="15.75" customHeight="1" x14ac:dyDescent="0.2">
      <c r="A477" s="92"/>
      <c r="B477" s="499">
        <f t="shared" si="14"/>
        <v>471</v>
      </c>
      <c r="C477" s="217">
        <v>45029</v>
      </c>
      <c r="D477" s="218">
        <f t="shared" si="15"/>
        <v>315</v>
      </c>
      <c r="E477" s="219" t="s">
        <v>47</v>
      </c>
      <c r="F477" s="219" t="s">
        <v>538</v>
      </c>
      <c r="G477" s="219" t="s">
        <v>577</v>
      </c>
      <c r="H477" s="219" t="s">
        <v>921</v>
      </c>
      <c r="I477" s="220"/>
      <c r="J477" s="220">
        <v>2383.5</v>
      </c>
      <c r="K477" s="220"/>
      <c r="L477" s="220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ht="15.75" customHeight="1" x14ac:dyDescent="0.2">
      <c r="A478" s="92"/>
      <c r="B478" s="499">
        <f t="shared" si="14"/>
        <v>472</v>
      </c>
      <c r="C478" s="217">
        <v>45030</v>
      </c>
      <c r="D478" s="218">
        <f t="shared" si="15"/>
        <v>315</v>
      </c>
      <c r="E478" s="219" t="s">
        <v>47</v>
      </c>
      <c r="F478" s="219" t="s">
        <v>538</v>
      </c>
      <c r="G478" s="219" t="s">
        <v>568</v>
      </c>
      <c r="H478" s="219" t="s">
        <v>922</v>
      </c>
      <c r="I478" s="220"/>
      <c r="J478" s="220">
        <v>5685.4</v>
      </c>
      <c r="K478" s="220"/>
      <c r="L478" s="220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ht="15.75" customHeight="1" x14ac:dyDescent="0.2">
      <c r="A479" s="92"/>
      <c r="B479" s="499">
        <f t="shared" si="14"/>
        <v>473</v>
      </c>
      <c r="C479" s="217">
        <v>45030</v>
      </c>
      <c r="D479" s="218">
        <f t="shared" si="15"/>
        <v>315</v>
      </c>
      <c r="E479" s="219" t="s">
        <v>598</v>
      </c>
      <c r="F479" s="219" t="s">
        <v>541</v>
      </c>
      <c r="G479" s="219" t="s">
        <v>570</v>
      </c>
      <c r="H479" s="219" t="s">
        <v>923</v>
      </c>
      <c r="I479" s="220"/>
      <c r="J479" s="220"/>
      <c r="K479" s="220">
        <f>-20-18-10</f>
        <v>-48</v>
      </c>
      <c r="L479" s="220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ht="15.75" customHeight="1" x14ac:dyDescent="0.2">
      <c r="A480" s="92"/>
      <c r="B480" s="499">
        <f t="shared" si="14"/>
        <v>474</v>
      </c>
      <c r="C480" s="217">
        <v>45030</v>
      </c>
      <c r="D480" s="218">
        <f t="shared" si="15"/>
        <v>315</v>
      </c>
      <c r="E480" s="219" t="s">
        <v>554</v>
      </c>
      <c r="F480" s="219" t="s">
        <v>542</v>
      </c>
      <c r="G480" s="219" t="s">
        <v>585</v>
      </c>
      <c r="H480" s="219" t="s">
        <v>921</v>
      </c>
      <c r="I480" s="220"/>
      <c r="J480" s="220"/>
      <c r="K480" s="220">
        <v>-200</v>
      </c>
      <c r="L480" s="220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ht="15.75" customHeight="1" x14ac:dyDescent="0.2">
      <c r="A481" s="92"/>
      <c r="B481" s="499">
        <f t="shared" si="14"/>
        <v>475</v>
      </c>
      <c r="C481" s="217">
        <v>45031</v>
      </c>
      <c r="D481" s="218">
        <f t="shared" si="15"/>
        <v>315</v>
      </c>
      <c r="E481" s="219" t="s">
        <v>565</v>
      </c>
      <c r="F481" s="219" t="s">
        <v>536</v>
      </c>
      <c r="G481" s="219" t="s">
        <v>575</v>
      </c>
      <c r="H481" s="219" t="s">
        <v>924</v>
      </c>
      <c r="I481" s="220"/>
      <c r="J481" s="220"/>
      <c r="K481" s="220">
        <v>-100</v>
      </c>
      <c r="L481" s="220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ht="15.75" customHeight="1" x14ac:dyDescent="0.2">
      <c r="A482" s="92"/>
      <c r="B482" s="499">
        <f t="shared" si="14"/>
        <v>476</v>
      </c>
      <c r="C482" s="217">
        <v>45031</v>
      </c>
      <c r="D482" s="218">
        <f t="shared" si="15"/>
        <v>315</v>
      </c>
      <c r="E482" s="219" t="s">
        <v>565</v>
      </c>
      <c r="F482" s="219" t="s">
        <v>536</v>
      </c>
      <c r="G482" s="219" t="s">
        <v>575</v>
      </c>
      <c r="H482" s="219" t="s">
        <v>925</v>
      </c>
      <c r="I482" s="220"/>
      <c r="J482" s="220"/>
      <c r="K482" s="220">
        <v>-12</v>
      </c>
      <c r="L482" s="220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ht="15.75" customHeight="1" x14ac:dyDescent="0.2">
      <c r="A483" s="92"/>
      <c r="B483" s="499">
        <f t="shared" si="14"/>
        <v>477</v>
      </c>
      <c r="C483" s="217">
        <v>45031</v>
      </c>
      <c r="D483" s="218">
        <f t="shared" si="15"/>
        <v>315</v>
      </c>
      <c r="E483" s="219" t="s">
        <v>565</v>
      </c>
      <c r="F483" s="219" t="s">
        <v>543</v>
      </c>
      <c r="G483" s="219" t="s">
        <v>597</v>
      </c>
      <c r="H483" s="219" t="s">
        <v>926</v>
      </c>
      <c r="I483" s="220"/>
      <c r="J483" s="220"/>
      <c r="K483" s="220">
        <v>-554</v>
      </c>
      <c r="L483" s="220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ht="15.75" customHeight="1" x14ac:dyDescent="0.2">
      <c r="A484" s="92"/>
      <c r="B484" s="499">
        <f t="shared" si="14"/>
        <v>478</v>
      </c>
      <c r="C484" s="217">
        <v>45031</v>
      </c>
      <c r="D484" s="218">
        <f t="shared" si="15"/>
        <v>315</v>
      </c>
      <c r="E484" s="219" t="s">
        <v>565</v>
      </c>
      <c r="F484" s="219" t="s">
        <v>541</v>
      </c>
      <c r="G484" s="219" t="s">
        <v>561</v>
      </c>
      <c r="H484" s="219" t="s">
        <v>721</v>
      </c>
      <c r="I484" s="220"/>
      <c r="J484" s="220"/>
      <c r="K484" s="220">
        <v>-70</v>
      </c>
      <c r="L484" s="220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ht="15.75" customHeight="1" x14ac:dyDescent="0.2">
      <c r="A485" s="92"/>
      <c r="B485" s="499">
        <f t="shared" si="14"/>
        <v>479</v>
      </c>
      <c r="C485" s="217">
        <v>45031</v>
      </c>
      <c r="D485" s="218">
        <f t="shared" si="15"/>
        <v>315</v>
      </c>
      <c r="E485" s="219" t="s">
        <v>565</v>
      </c>
      <c r="F485" s="219" t="s">
        <v>541</v>
      </c>
      <c r="G485" s="219" t="s">
        <v>561</v>
      </c>
      <c r="H485" s="219" t="s">
        <v>701</v>
      </c>
      <c r="I485" s="220"/>
      <c r="J485" s="220"/>
      <c r="K485" s="220">
        <v>-325</v>
      </c>
      <c r="L485" s="220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ht="15.75" customHeight="1" x14ac:dyDescent="0.2">
      <c r="A486" s="92"/>
      <c r="B486" s="499">
        <f t="shared" si="14"/>
        <v>480</v>
      </c>
      <c r="C486" s="217">
        <v>45031</v>
      </c>
      <c r="D486" s="218">
        <f t="shared" si="15"/>
        <v>315</v>
      </c>
      <c r="E486" s="219" t="s">
        <v>565</v>
      </c>
      <c r="F486" s="219" t="s">
        <v>541</v>
      </c>
      <c r="G486" s="219" t="s">
        <v>561</v>
      </c>
      <c r="H486" s="219" t="s">
        <v>737</v>
      </c>
      <c r="I486" s="220"/>
      <c r="J486" s="220"/>
      <c r="K486" s="220">
        <v>-49</v>
      </c>
      <c r="L486" s="220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ht="15.75" customHeight="1" x14ac:dyDescent="0.2">
      <c r="A487" s="92"/>
      <c r="B487" s="499">
        <f t="shared" si="14"/>
        <v>481</v>
      </c>
      <c r="C487" s="217">
        <v>45032</v>
      </c>
      <c r="D487" s="218">
        <f t="shared" si="15"/>
        <v>315</v>
      </c>
      <c r="E487" s="219" t="s">
        <v>598</v>
      </c>
      <c r="F487" s="219" t="s">
        <v>534</v>
      </c>
      <c r="G487" s="219" t="s">
        <v>565</v>
      </c>
      <c r="H487" s="219" t="s">
        <v>686</v>
      </c>
      <c r="I487" s="220">
        <v>655</v>
      </c>
      <c r="J487" s="220"/>
      <c r="K487" s="220"/>
      <c r="L487" s="220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ht="15.75" customHeight="1" x14ac:dyDescent="0.2">
      <c r="A488" s="92"/>
      <c r="B488" s="499">
        <f t="shared" si="14"/>
        <v>482</v>
      </c>
      <c r="C488" s="217">
        <v>45032</v>
      </c>
      <c r="D488" s="218">
        <f t="shared" si="15"/>
        <v>315</v>
      </c>
      <c r="E488" s="219" t="s">
        <v>565</v>
      </c>
      <c r="F488" s="219" t="s">
        <v>534</v>
      </c>
      <c r="G488" s="219" t="s">
        <v>598</v>
      </c>
      <c r="H488" s="219" t="s">
        <v>686</v>
      </c>
      <c r="I488" s="220">
        <v>-655</v>
      </c>
      <c r="J488" s="220"/>
      <c r="K488" s="220"/>
      <c r="L488" s="220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ht="15.75" customHeight="1" x14ac:dyDescent="0.2">
      <c r="A489" s="92"/>
      <c r="B489" s="499">
        <f t="shared" si="14"/>
        <v>483</v>
      </c>
      <c r="C489" s="217">
        <v>45032</v>
      </c>
      <c r="D489" s="218">
        <f t="shared" si="15"/>
        <v>315</v>
      </c>
      <c r="E489" s="219" t="s">
        <v>565</v>
      </c>
      <c r="F489" s="219" t="s">
        <v>541</v>
      </c>
      <c r="G489" s="219" t="s">
        <v>561</v>
      </c>
      <c r="H489" s="219" t="s">
        <v>721</v>
      </c>
      <c r="I489" s="220"/>
      <c r="J489" s="220"/>
      <c r="K489" s="220">
        <v>-105</v>
      </c>
      <c r="L489" s="220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ht="15.75" customHeight="1" x14ac:dyDescent="0.2">
      <c r="A490" s="92"/>
      <c r="B490" s="499">
        <f t="shared" si="14"/>
        <v>484</v>
      </c>
      <c r="C490" s="217">
        <v>45032</v>
      </c>
      <c r="D490" s="218">
        <f t="shared" si="15"/>
        <v>315</v>
      </c>
      <c r="E490" s="219" t="s">
        <v>565</v>
      </c>
      <c r="F490" s="219" t="s">
        <v>541</v>
      </c>
      <c r="G490" s="219" t="s">
        <v>561</v>
      </c>
      <c r="H490" s="219" t="s">
        <v>824</v>
      </c>
      <c r="I490" s="220"/>
      <c r="J490" s="220"/>
      <c r="K490" s="220">
        <v>-90</v>
      </c>
      <c r="L490" s="220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ht="15.75" customHeight="1" x14ac:dyDescent="0.2">
      <c r="A491" s="92"/>
      <c r="B491" s="499">
        <f t="shared" si="14"/>
        <v>485</v>
      </c>
      <c r="C491" s="217">
        <v>45032</v>
      </c>
      <c r="D491" s="218">
        <f t="shared" si="15"/>
        <v>315</v>
      </c>
      <c r="E491" s="219" t="s">
        <v>565</v>
      </c>
      <c r="F491" s="219" t="s">
        <v>541</v>
      </c>
      <c r="G491" s="219" t="s">
        <v>561</v>
      </c>
      <c r="H491" s="219" t="s">
        <v>737</v>
      </c>
      <c r="I491" s="220"/>
      <c r="J491" s="220"/>
      <c r="K491" s="220">
        <v>-70</v>
      </c>
      <c r="L491" s="220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ht="15.75" customHeight="1" x14ac:dyDescent="0.2">
      <c r="A492" s="92"/>
      <c r="B492" s="499">
        <f t="shared" si="14"/>
        <v>486</v>
      </c>
      <c r="C492" s="217">
        <v>45032</v>
      </c>
      <c r="D492" s="218">
        <f t="shared" si="15"/>
        <v>315</v>
      </c>
      <c r="E492" s="219" t="s">
        <v>598</v>
      </c>
      <c r="F492" s="219" t="s">
        <v>541</v>
      </c>
      <c r="G492" s="219" t="s">
        <v>561</v>
      </c>
      <c r="H492" s="219" t="s">
        <v>725</v>
      </c>
      <c r="I492" s="220"/>
      <c r="J492" s="220"/>
      <c r="K492" s="220">
        <v>-16</v>
      </c>
      <c r="L492" s="220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ht="15.75" customHeight="1" x14ac:dyDescent="0.2">
      <c r="A493" s="92"/>
      <c r="B493" s="499">
        <f t="shared" si="14"/>
        <v>487</v>
      </c>
      <c r="C493" s="217">
        <v>45033</v>
      </c>
      <c r="D493" s="218">
        <f t="shared" si="15"/>
        <v>316</v>
      </c>
      <c r="E493" s="219" t="s">
        <v>47</v>
      </c>
      <c r="F493" s="219" t="s">
        <v>534</v>
      </c>
      <c r="G493" s="219" t="s">
        <v>554</v>
      </c>
      <c r="H493" s="219" t="s">
        <v>686</v>
      </c>
      <c r="I493" s="220">
        <v>-2000</v>
      </c>
      <c r="J493" s="220"/>
      <c r="K493" s="220"/>
      <c r="L493" s="220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ht="15.75" customHeight="1" x14ac:dyDescent="0.2">
      <c r="A494" s="92"/>
      <c r="B494" s="499">
        <f t="shared" si="14"/>
        <v>488</v>
      </c>
      <c r="C494" s="217">
        <v>45033</v>
      </c>
      <c r="D494" s="218">
        <f t="shared" si="15"/>
        <v>316</v>
      </c>
      <c r="E494" s="219" t="s">
        <v>47</v>
      </c>
      <c r="F494" s="219" t="s">
        <v>534</v>
      </c>
      <c r="G494" s="219" t="s">
        <v>565</v>
      </c>
      <c r="H494" s="219" t="s">
        <v>686</v>
      </c>
      <c r="I494" s="220">
        <v>-5800</v>
      </c>
      <c r="J494" s="220"/>
      <c r="K494" s="220"/>
      <c r="L494" s="220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ht="15.75" customHeight="1" x14ac:dyDescent="0.2">
      <c r="A495" s="92"/>
      <c r="B495" s="499">
        <f t="shared" si="14"/>
        <v>489</v>
      </c>
      <c r="C495" s="217">
        <v>45033</v>
      </c>
      <c r="D495" s="218">
        <f t="shared" si="15"/>
        <v>316</v>
      </c>
      <c r="E495" s="219" t="s">
        <v>598</v>
      </c>
      <c r="F495" s="219" t="s">
        <v>534</v>
      </c>
      <c r="G495" s="219" t="s">
        <v>565</v>
      </c>
      <c r="H495" s="219" t="s">
        <v>686</v>
      </c>
      <c r="I495" s="220">
        <v>66</v>
      </c>
      <c r="J495" s="220"/>
      <c r="K495" s="220"/>
      <c r="L495" s="220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ht="15.75" customHeight="1" x14ac:dyDescent="0.2">
      <c r="A496" s="92"/>
      <c r="B496" s="499">
        <f t="shared" si="14"/>
        <v>490</v>
      </c>
      <c r="C496" s="217">
        <v>45033</v>
      </c>
      <c r="D496" s="218">
        <f t="shared" si="15"/>
        <v>316</v>
      </c>
      <c r="E496" s="219" t="s">
        <v>554</v>
      </c>
      <c r="F496" s="219" t="s">
        <v>534</v>
      </c>
      <c r="G496" s="219" t="s">
        <v>47</v>
      </c>
      <c r="H496" s="219" t="s">
        <v>686</v>
      </c>
      <c r="I496" s="220">
        <v>2000</v>
      </c>
      <c r="J496" s="220"/>
      <c r="K496" s="220"/>
      <c r="L496" s="220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ht="15.75" customHeight="1" x14ac:dyDescent="0.2">
      <c r="A497" s="92"/>
      <c r="B497" s="499">
        <f t="shared" si="14"/>
        <v>491</v>
      </c>
      <c r="C497" s="217">
        <v>45033</v>
      </c>
      <c r="D497" s="218">
        <f t="shared" si="15"/>
        <v>316</v>
      </c>
      <c r="E497" s="219" t="s">
        <v>565</v>
      </c>
      <c r="F497" s="219" t="s">
        <v>534</v>
      </c>
      <c r="G497" s="219" t="s">
        <v>47</v>
      </c>
      <c r="H497" s="219" t="s">
        <v>686</v>
      </c>
      <c r="I497" s="220">
        <v>5800</v>
      </c>
      <c r="J497" s="220"/>
      <c r="K497" s="220"/>
      <c r="L497" s="220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ht="15.75" customHeight="1" x14ac:dyDescent="0.2">
      <c r="A498" s="92"/>
      <c r="B498" s="499">
        <f t="shared" si="14"/>
        <v>492</v>
      </c>
      <c r="C498" s="217">
        <v>45033</v>
      </c>
      <c r="D498" s="218">
        <f t="shared" si="15"/>
        <v>316</v>
      </c>
      <c r="E498" s="219" t="s">
        <v>565</v>
      </c>
      <c r="F498" s="219" t="s">
        <v>534</v>
      </c>
      <c r="G498" s="219" t="s">
        <v>598</v>
      </c>
      <c r="H498" s="219" t="s">
        <v>686</v>
      </c>
      <c r="I498" s="220">
        <v>-66</v>
      </c>
      <c r="J498" s="220"/>
      <c r="K498" s="220"/>
      <c r="L498" s="220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ht="15.75" customHeight="1" x14ac:dyDescent="0.2">
      <c r="A499" s="92"/>
      <c r="B499" s="499">
        <f t="shared" si="14"/>
        <v>493</v>
      </c>
      <c r="C499" s="217">
        <v>45033</v>
      </c>
      <c r="D499" s="218">
        <f t="shared" si="15"/>
        <v>316</v>
      </c>
      <c r="E499" s="219" t="s">
        <v>598</v>
      </c>
      <c r="F499" s="219" t="s">
        <v>540</v>
      </c>
      <c r="G499" s="219" t="s">
        <v>549</v>
      </c>
      <c r="H499" s="219" t="s">
        <v>927</v>
      </c>
      <c r="I499" s="220"/>
      <c r="J499" s="220"/>
      <c r="K499" s="220">
        <v>-205</v>
      </c>
      <c r="L499" s="220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ht="15.75" customHeight="1" x14ac:dyDescent="0.2">
      <c r="A500" s="92"/>
      <c r="B500" s="499">
        <f t="shared" si="14"/>
        <v>494</v>
      </c>
      <c r="C500" s="217">
        <v>45033</v>
      </c>
      <c r="D500" s="218">
        <f t="shared" si="15"/>
        <v>316</v>
      </c>
      <c r="E500" s="219" t="s">
        <v>554</v>
      </c>
      <c r="F500" s="219" t="s">
        <v>540</v>
      </c>
      <c r="G500" s="219" t="s">
        <v>560</v>
      </c>
      <c r="H500" s="219" t="s">
        <v>928</v>
      </c>
      <c r="I500" s="220"/>
      <c r="J500" s="220"/>
      <c r="K500" s="220">
        <v>-272</v>
      </c>
      <c r="L500" s="220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ht="15.75" customHeight="1" x14ac:dyDescent="0.2">
      <c r="A501" s="92"/>
      <c r="B501" s="499">
        <f t="shared" si="14"/>
        <v>495</v>
      </c>
      <c r="C501" s="217">
        <v>45033</v>
      </c>
      <c r="D501" s="218">
        <f t="shared" si="15"/>
        <v>316</v>
      </c>
      <c r="E501" s="219" t="s">
        <v>565</v>
      </c>
      <c r="F501" s="219" t="s">
        <v>540</v>
      </c>
      <c r="G501" s="219" t="s">
        <v>560</v>
      </c>
      <c r="H501" s="219" t="s">
        <v>929</v>
      </c>
      <c r="I501" s="220"/>
      <c r="J501" s="220"/>
      <c r="K501" s="220">
        <v>-1000</v>
      </c>
      <c r="L501" s="220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ht="15.75" customHeight="1" x14ac:dyDescent="0.2">
      <c r="A502" s="92"/>
      <c r="B502" s="499">
        <f t="shared" si="14"/>
        <v>496</v>
      </c>
      <c r="C502" s="217">
        <v>45033</v>
      </c>
      <c r="D502" s="218">
        <f t="shared" si="15"/>
        <v>316</v>
      </c>
      <c r="E502" s="219" t="s">
        <v>565</v>
      </c>
      <c r="F502" s="219" t="s">
        <v>541</v>
      </c>
      <c r="G502" s="219" t="s">
        <v>550</v>
      </c>
      <c r="H502" s="219" t="s">
        <v>928</v>
      </c>
      <c r="I502" s="220"/>
      <c r="J502" s="220"/>
      <c r="K502" s="220">
        <v>-2070</v>
      </c>
      <c r="L502" s="220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ht="15.75" customHeight="1" x14ac:dyDescent="0.2">
      <c r="A503" s="92"/>
      <c r="B503" s="499">
        <f t="shared" si="14"/>
        <v>497</v>
      </c>
      <c r="C503" s="217">
        <v>45033</v>
      </c>
      <c r="D503" s="218">
        <f t="shared" si="15"/>
        <v>316</v>
      </c>
      <c r="E503" s="219" t="s">
        <v>598</v>
      </c>
      <c r="F503" s="219" t="s">
        <v>541</v>
      </c>
      <c r="G503" s="219" t="s">
        <v>570</v>
      </c>
      <c r="H503" s="219" t="s">
        <v>930</v>
      </c>
      <c r="I503" s="220"/>
      <c r="J503" s="220"/>
      <c r="K503" s="220">
        <v>-60</v>
      </c>
      <c r="L503" s="220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ht="15.75" customHeight="1" x14ac:dyDescent="0.2">
      <c r="A504" s="92"/>
      <c r="B504" s="499">
        <f t="shared" si="14"/>
        <v>498</v>
      </c>
      <c r="C504" s="217">
        <v>45033</v>
      </c>
      <c r="D504" s="218">
        <f t="shared" si="15"/>
        <v>316</v>
      </c>
      <c r="E504" s="219" t="s">
        <v>565</v>
      </c>
      <c r="F504" s="219" t="s">
        <v>542</v>
      </c>
      <c r="G504" s="219" t="s">
        <v>599</v>
      </c>
      <c r="H504" s="219" t="s">
        <v>920</v>
      </c>
      <c r="I504" s="220"/>
      <c r="J504" s="220"/>
      <c r="K504" s="220">
        <v>-134</v>
      </c>
      <c r="L504" s="220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ht="15.75" customHeight="1" x14ac:dyDescent="0.2">
      <c r="A505" s="92"/>
      <c r="B505" s="499">
        <f t="shared" si="14"/>
        <v>499</v>
      </c>
      <c r="C505" s="217">
        <v>45034</v>
      </c>
      <c r="D505" s="218">
        <f t="shared" si="15"/>
        <v>316</v>
      </c>
      <c r="E505" s="219" t="s">
        <v>598</v>
      </c>
      <c r="F505" s="219" t="s">
        <v>534</v>
      </c>
      <c r="G505" s="219" t="s">
        <v>565</v>
      </c>
      <c r="H505" s="219" t="s">
        <v>686</v>
      </c>
      <c r="I505" s="220">
        <v>6</v>
      </c>
      <c r="J505" s="220"/>
      <c r="K505" s="220"/>
      <c r="L505" s="220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ht="15.75" customHeight="1" x14ac:dyDescent="0.2">
      <c r="A506" s="92"/>
      <c r="B506" s="499">
        <f t="shared" si="14"/>
        <v>500</v>
      </c>
      <c r="C506" s="217">
        <v>45034</v>
      </c>
      <c r="D506" s="218">
        <f t="shared" si="15"/>
        <v>316</v>
      </c>
      <c r="E506" s="219" t="s">
        <v>565</v>
      </c>
      <c r="F506" s="219" t="s">
        <v>534</v>
      </c>
      <c r="G506" s="219" t="s">
        <v>598</v>
      </c>
      <c r="H506" s="219" t="s">
        <v>686</v>
      </c>
      <c r="I506" s="220">
        <v>-6</v>
      </c>
      <c r="J506" s="220"/>
      <c r="K506" s="220"/>
      <c r="L506" s="220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ht="15.75" customHeight="1" x14ac:dyDescent="0.2">
      <c r="A507" s="92"/>
      <c r="B507" s="499">
        <f t="shared" si="14"/>
        <v>501</v>
      </c>
      <c r="C507" s="217">
        <v>45034</v>
      </c>
      <c r="D507" s="218">
        <f t="shared" si="15"/>
        <v>316</v>
      </c>
      <c r="E507" s="219" t="s">
        <v>565</v>
      </c>
      <c r="F507" s="219" t="s">
        <v>543</v>
      </c>
      <c r="G507" s="219" t="s">
        <v>606</v>
      </c>
      <c r="H507" s="219" t="s">
        <v>931</v>
      </c>
      <c r="I507" s="220"/>
      <c r="J507" s="220"/>
      <c r="K507" s="220">
        <v>-1994</v>
      </c>
      <c r="L507" s="220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ht="15.75" customHeight="1" x14ac:dyDescent="0.2">
      <c r="A508" s="92"/>
      <c r="B508" s="499">
        <f t="shared" si="14"/>
        <v>502</v>
      </c>
      <c r="C508" s="217">
        <v>45034</v>
      </c>
      <c r="D508" s="218">
        <f t="shared" si="15"/>
        <v>316</v>
      </c>
      <c r="E508" s="219" t="s">
        <v>554</v>
      </c>
      <c r="F508" s="219" t="s">
        <v>543</v>
      </c>
      <c r="G508" s="219" t="s">
        <v>606</v>
      </c>
      <c r="H508" s="219" t="s">
        <v>932</v>
      </c>
      <c r="I508" s="220"/>
      <c r="J508" s="220"/>
      <c r="K508" s="220">
        <v>-200</v>
      </c>
      <c r="L508" s="220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ht="15.75" customHeight="1" x14ac:dyDescent="0.2">
      <c r="A509" s="92"/>
      <c r="B509" s="499">
        <f t="shared" si="14"/>
        <v>503</v>
      </c>
      <c r="C509" s="217">
        <v>45036</v>
      </c>
      <c r="D509" s="218">
        <f t="shared" si="15"/>
        <v>316</v>
      </c>
      <c r="E509" s="219" t="s">
        <v>47</v>
      </c>
      <c r="F509" s="219" t="s">
        <v>534</v>
      </c>
      <c r="G509" s="219" t="s">
        <v>47</v>
      </c>
      <c r="H509" s="219" t="s">
        <v>933</v>
      </c>
      <c r="I509" s="220"/>
      <c r="J509" s="220">
        <v>1084</v>
      </c>
      <c r="K509" s="220"/>
      <c r="L509" s="220" t="s">
        <v>934</v>
      </c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ht="15.75" customHeight="1" x14ac:dyDescent="0.2">
      <c r="A510" s="92"/>
      <c r="B510" s="499">
        <f t="shared" si="14"/>
        <v>504</v>
      </c>
      <c r="C510" s="217">
        <v>45037</v>
      </c>
      <c r="D510" s="218">
        <f t="shared" si="15"/>
        <v>316</v>
      </c>
      <c r="E510" s="219" t="s">
        <v>47</v>
      </c>
      <c r="F510" s="219" t="s">
        <v>534</v>
      </c>
      <c r="G510" s="219" t="s">
        <v>565</v>
      </c>
      <c r="H510" s="219" t="s">
        <v>686</v>
      </c>
      <c r="I510" s="220">
        <v>-3800</v>
      </c>
      <c r="J510" s="220"/>
      <c r="K510" s="220"/>
      <c r="L510" s="220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ht="15.75" customHeight="1" x14ac:dyDescent="0.2">
      <c r="A511" s="92"/>
      <c r="B511" s="499">
        <f t="shared" si="14"/>
        <v>505</v>
      </c>
      <c r="C511" s="217">
        <v>45037</v>
      </c>
      <c r="D511" s="218">
        <f t="shared" si="15"/>
        <v>316</v>
      </c>
      <c r="E511" s="219" t="s">
        <v>565</v>
      </c>
      <c r="F511" s="219" t="s">
        <v>534</v>
      </c>
      <c r="G511" s="219" t="s">
        <v>47</v>
      </c>
      <c r="H511" s="219" t="s">
        <v>686</v>
      </c>
      <c r="I511" s="220">
        <v>3800</v>
      </c>
      <c r="J511" s="220"/>
      <c r="K511" s="220"/>
      <c r="L511" s="220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ht="15.75" customHeight="1" x14ac:dyDescent="0.2">
      <c r="A512" s="92"/>
      <c r="B512" s="499">
        <f t="shared" si="14"/>
        <v>506</v>
      </c>
      <c r="C512" s="217">
        <v>45037</v>
      </c>
      <c r="D512" s="218">
        <f t="shared" si="15"/>
        <v>316</v>
      </c>
      <c r="E512" s="219" t="s">
        <v>554</v>
      </c>
      <c r="F512" s="219" t="s">
        <v>543</v>
      </c>
      <c r="G512" s="219" t="s">
        <v>563</v>
      </c>
      <c r="H512" s="219" t="s">
        <v>935</v>
      </c>
      <c r="I512" s="220"/>
      <c r="J512" s="220"/>
      <c r="K512" s="220">
        <v>-769</v>
      </c>
      <c r="L512" s="220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ht="15.75" customHeight="1" x14ac:dyDescent="0.2">
      <c r="A513" s="92"/>
      <c r="B513" s="499">
        <f t="shared" si="14"/>
        <v>507</v>
      </c>
      <c r="C513" s="217">
        <v>45037</v>
      </c>
      <c r="D513" s="218">
        <f t="shared" si="15"/>
        <v>316</v>
      </c>
      <c r="E513" s="219" t="s">
        <v>47</v>
      </c>
      <c r="F513" s="219" t="s">
        <v>538</v>
      </c>
      <c r="G513" s="219" t="s">
        <v>568</v>
      </c>
      <c r="H513" s="219" t="s">
        <v>936</v>
      </c>
      <c r="I513" s="220"/>
      <c r="J513" s="220">
        <v>5685.4</v>
      </c>
      <c r="K513" s="220"/>
      <c r="L513" s="220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ht="15.75" customHeight="1" x14ac:dyDescent="0.2">
      <c r="A514" s="92"/>
      <c r="B514" s="499">
        <f t="shared" si="14"/>
        <v>508</v>
      </c>
      <c r="C514" s="217">
        <v>45037</v>
      </c>
      <c r="D514" s="218">
        <f t="shared" si="15"/>
        <v>316</v>
      </c>
      <c r="E514" s="219" t="s">
        <v>598</v>
      </c>
      <c r="F514" s="219" t="s">
        <v>540</v>
      </c>
      <c r="G514" s="219" t="s">
        <v>549</v>
      </c>
      <c r="H514" s="219" t="s">
        <v>937</v>
      </c>
      <c r="I514" s="220"/>
      <c r="J514" s="220"/>
      <c r="K514" s="220">
        <v>-30</v>
      </c>
      <c r="L514" s="220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ht="15.75" customHeight="1" x14ac:dyDescent="0.2">
      <c r="A515" s="92"/>
      <c r="B515" s="499">
        <f t="shared" si="14"/>
        <v>509</v>
      </c>
      <c r="C515" s="217">
        <v>45037</v>
      </c>
      <c r="D515" s="218">
        <f t="shared" si="15"/>
        <v>316</v>
      </c>
      <c r="E515" s="219" t="s">
        <v>565</v>
      </c>
      <c r="F515" s="219" t="s">
        <v>541</v>
      </c>
      <c r="G515" s="219" t="s">
        <v>550</v>
      </c>
      <c r="H515" s="219" t="s">
        <v>938</v>
      </c>
      <c r="I515" s="220"/>
      <c r="J515" s="220"/>
      <c r="K515" s="220">
        <v>-500</v>
      </c>
      <c r="L515" s="220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ht="15.75" customHeight="1" x14ac:dyDescent="0.2">
      <c r="A516" s="92"/>
      <c r="B516" s="499">
        <f t="shared" si="14"/>
        <v>510</v>
      </c>
      <c r="C516" s="217">
        <v>45037</v>
      </c>
      <c r="D516" s="218">
        <f t="shared" si="15"/>
        <v>316</v>
      </c>
      <c r="E516" s="219" t="s">
        <v>598</v>
      </c>
      <c r="F516" s="219" t="s">
        <v>541</v>
      </c>
      <c r="G516" s="219" t="s">
        <v>570</v>
      </c>
      <c r="H516" s="219" t="s">
        <v>939</v>
      </c>
      <c r="I516" s="220"/>
      <c r="J516" s="220"/>
      <c r="K516" s="220">
        <v>-50</v>
      </c>
      <c r="L516" s="220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ht="15.75" customHeight="1" x14ac:dyDescent="0.2">
      <c r="A517" s="92"/>
      <c r="B517" s="499">
        <f t="shared" si="14"/>
        <v>511</v>
      </c>
      <c r="C517" s="217">
        <v>45037</v>
      </c>
      <c r="D517" s="218">
        <f t="shared" si="15"/>
        <v>316</v>
      </c>
      <c r="E517" s="219" t="s">
        <v>554</v>
      </c>
      <c r="F517" s="219" t="s">
        <v>542</v>
      </c>
      <c r="G517" s="219" t="s">
        <v>562</v>
      </c>
      <c r="H517" s="219" t="s">
        <v>935</v>
      </c>
      <c r="I517" s="220"/>
      <c r="J517" s="220"/>
      <c r="K517" s="220">
        <v>-335.01</v>
      </c>
      <c r="L517" s="220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ht="15.75" customHeight="1" x14ac:dyDescent="0.2">
      <c r="A518" s="92"/>
      <c r="B518" s="499">
        <f t="shared" si="14"/>
        <v>512</v>
      </c>
      <c r="C518" s="217">
        <v>45037</v>
      </c>
      <c r="D518" s="218">
        <f t="shared" si="15"/>
        <v>316</v>
      </c>
      <c r="E518" s="219" t="s">
        <v>554</v>
      </c>
      <c r="F518" s="219" t="s">
        <v>542</v>
      </c>
      <c r="G518" s="219" t="s">
        <v>585</v>
      </c>
      <c r="H518" s="219" t="s">
        <v>940</v>
      </c>
      <c r="I518" s="220"/>
      <c r="J518" s="220"/>
      <c r="K518" s="220">
        <v>-500</v>
      </c>
      <c r="L518" s="220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ht="15.75" customHeight="1" x14ac:dyDescent="0.2">
      <c r="A519" s="92"/>
      <c r="B519" s="499">
        <f t="shared" ref="B519:B582" si="16">B518+1</f>
        <v>513</v>
      </c>
      <c r="C519" s="217">
        <v>45038</v>
      </c>
      <c r="D519" s="218">
        <f t="shared" ref="D519:D582" si="17">(WEEKNUM(C519,2)+(YEAR(C519)-2020)*100)-1</f>
        <v>316</v>
      </c>
      <c r="E519" s="219" t="s">
        <v>598</v>
      </c>
      <c r="F519" s="219" t="s">
        <v>541</v>
      </c>
      <c r="G519" s="219" t="s">
        <v>561</v>
      </c>
      <c r="H519" s="219" t="s">
        <v>703</v>
      </c>
      <c r="I519" s="220"/>
      <c r="J519" s="220"/>
      <c r="K519" s="220">
        <v>-72</v>
      </c>
      <c r="L519" s="220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ht="15.75" customHeight="1" x14ac:dyDescent="0.2">
      <c r="A520" s="92"/>
      <c r="B520" s="499">
        <f t="shared" si="16"/>
        <v>514</v>
      </c>
      <c r="C520" s="217">
        <v>45038</v>
      </c>
      <c r="D520" s="218">
        <f t="shared" si="17"/>
        <v>316</v>
      </c>
      <c r="E520" s="219" t="s">
        <v>598</v>
      </c>
      <c r="F520" s="219" t="s">
        <v>541</v>
      </c>
      <c r="G520" s="219" t="s">
        <v>561</v>
      </c>
      <c r="H520" s="219" t="s">
        <v>701</v>
      </c>
      <c r="I520" s="220"/>
      <c r="J520" s="220"/>
      <c r="K520" s="220">
        <v>-325</v>
      </c>
      <c r="L520" s="220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ht="15.75" customHeight="1" x14ac:dyDescent="0.2">
      <c r="A521" s="92"/>
      <c r="B521" s="499">
        <f t="shared" si="16"/>
        <v>515</v>
      </c>
      <c r="C521" s="217">
        <v>45038</v>
      </c>
      <c r="D521" s="218">
        <f t="shared" si="17"/>
        <v>316</v>
      </c>
      <c r="E521" s="219" t="s">
        <v>598</v>
      </c>
      <c r="F521" s="219" t="s">
        <v>541</v>
      </c>
      <c r="G521" s="219" t="s">
        <v>561</v>
      </c>
      <c r="H521" s="219" t="s">
        <v>823</v>
      </c>
      <c r="I521" s="220"/>
      <c r="J521" s="220"/>
      <c r="K521" s="220">
        <v>-22</v>
      </c>
      <c r="L521" s="220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ht="15.75" customHeight="1" x14ac:dyDescent="0.2">
      <c r="A522" s="92"/>
      <c r="B522" s="499">
        <f t="shared" si="16"/>
        <v>516</v>
      </c>
      <c r="C522" s="217">
        <v>45039</v>
      </c>
      <c r="D522" s="218">
        <f t="shared" si="17"/>
        <v>316</v>
      </c>
      <c r="E522" s="219" t="s">
        <v>565</v>
      </c>
      <c r="F522" s="219" t="s">
        <v>534</v>
      </c>
      <c r="G522" s="219" t="s">
        <v>574</v>
      </c>
      <c r="H522" s="219" t="s">
        <v>686</v>
      </c>
      <c r="I522" s="220">
        <v>-2000</v>
      </c>
      <c r="J522" s="220"/>
      <c r="K522" s="220"/>
      <c r="L522" s="220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ht="15.75" customHeight="1" x14ac:dyDescent="0.2">
      <c r="A523" s="92"/>
      <c r="B523" s="499">
        <f t="shared" si="16"/>
        <v>517</v>
      </c>
      <c r="C523" s="217">
        <v>45039</v>
      </c>
      <c r="D523" s="218">
        <f t="shared" si="17"/>
        <v>316</v>
      </c>
      <c r="E523" s="219" t="s">
        <v>574</v>
      </c>
      <c r="F523" s="219" t="s">
        <v>534</v>
      </c>
      <c r="G523" s="219" t="s">
        <v>565</v>
      </c>
      <c r="H523" s="219" t="s">
        <v>686</v>
      </c>
      <c r="I523" s="220">
        <v>2000</v>
      </c>
      <c r="J523" s="220"/>
      <c r="K523" s="220"/>
      <c r="L523" s="220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ht="15.75" customHeight="1" x14ac:dyDescent="0.2">
      <c r="A524" s="92"/>
      <c r="B524" s="499">
        <f t="shared" si="16"/>
        <v>518</v>
      </c>
      <c r="C524" s="217">
        <v>45039</v>
      </c>
      <c r="D524" s="218">
        <f t="shared" si="17"/>
        <v>316</v>
      </c>
      <c r="E524" s="219" t="s">
        <v>598</v>
      </c>
      <c r="F524" s="219" t="s">
        <v>534</v>
      </c>
      <c r="G524" s="219" t="s">
        <v>565</v>
      </c>
      <c r="H524" s="219" t="s">
        <v>686</v>
      </c>
      <c r="I524" s="220">
        <v>730</v>
      </c>
      <c r="J524" s="220"/>
      <c r="K524" s="220"/>
      <c r="L524" s="220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ht="15.75" customHeight="1" x14ac:dyDescent="0.2">
      <c r="A525" s="92"/>
      <c r="B525" s="499">
        <f t="shared" si="16"/>
        <v>519</v>
      </c>
      <c r="C525" s="217">
        <v>45039</v>
      </c>
      <c r="D525" s="218">
        <f t="shared" si="17"/>
        <v>316</v>
      </c>
      <c r="E525" s="219" t="s">
        <v>565</v>
      </c>
      <c r="F525" s="219" t="s">
        <v>534</v>
      </c>
      <c r="G525" s="219" t="s">
        <v>598</v>
      </c>
      <c r="H525" s="219" t="s">
        <v>686</v>
      </c>
      <c r="I525" s="220">
        <v>-730</v>
      </c>
      <c r="J525" s="220"/>
      <c r="K525" s="220"/>
      <c r="L525" s="220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ht="15.75" customHeight="1" x14ac:dyDescent="0.2">
      <c r="A526" s="92"/>
      <c r="B526" s="499">
        <f t="shared" si="16"/>
        <v>520</v>
      </c>
      <c r="C526" s="217">
        <v>45039</v>
      </c>
      <c r="D526" s="218">
        <f t="shared" si="17"/>
        <v>316</v>
      </c>
      <c r="E526" s="219" t="s">
        <v>598</v>
      </c>
      <c r="F526" s="219" t="s">
        <v>541</v>
      </c>
      <c r="G526" s="219" t="s">
        <v>561</v>
      </c>
      <c r="H526" s="219" t="s">
        <v>721</v>
      </c>
      <c r="I526" s="220"/>
      <c r="J526" s="220"/>
      <c r="K526" s="220">
        <v>-110</v>
      </c>
      <c r="L526" s="220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ht="15.75" customHeight="1" x14ac:dyDescent="0.2">
      <c r="A527" s="92"/>
      <c r="B527" s="499">
        <f t="shared" si="16"/>
        <v>521</v>
      </c>
      <c r="C527" s="217">
        <v>45039</v>
      </c>
      <c r="D527" s="218">
        <f t="shared" si="17"/>
        <v>316</v>
      </c>
      <c r="E527" s="219" t="s">
        <v>598</v>
      </c>
      <c r="F527" s="219" t="s">
        <v>541</v>
      </c>
      <c r="G527" s="219" t="s">
        <v>561</v>
      </c>
      <c r="H527" s="219" t="s">
        <v>896</v>
      </c>
      <c r="I527" s="220"/>
      <c r="J527" s="220"/>
      <c r="K527" s="220">
        <v>-134</v>
      </c>
      <c r="L527" s="220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ht="15.75" customHeight="1" x14ac:dyDescent="0.2">
      <c r="A528" s="92"/>
      <c r="B528" s="499">
        <f t="shared" si="16"/>
        <v>522</v>
      </c>
      <c r="C528" s="217">
        <v>45039</v>
      </c>
      <c r="D528" s="218">
        <f t="shared" si="17"/>
        <v>316</v>
      </c>
      <c r="E528" s="219" t="s">
        <v>598</v>
      </c>
      <c r="F528" s="219" t="s">
        <v>541</v>
      </c>
      <c r="G528" s="219" t="s">
        <v>561</v>
      </c>
      <c r="H528" s="219" t="s">
        <v>823</v>
      </c>
      <c r="I528" s="220"/>
      <c r="J528" s="220"/>
      <c r="K528" s="220">
        <v>-23</v>
      </c>
      <c r="L528" s="220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ht="15.75" customHeight="1" x14ac:dyDescent="0.2">
      <c r="A529" s="92"/>
      <c r="B529" s="499">
        <f t="shared" si="16"/>
        <v>523</v>
      </c>
      <c r="C529" s="217">
        <v>45039</v>
      </c>
      <c r="D529" s="218">
        <f t="shared" si="17"/>
        <v>316</v>
      </c>
      <c r="E529" s="219" t="s">
        <v>598</v>
      </c>
      <c r="F529" s="219" t="s">
        <v>541</v>
      </c>
      <c r="G529" s="219" t="s">
        <v>561</v>
      </c>
      <c r="H529" s="219" t="s">
        <v>725</v>
      </c>
      <c r="I529" s="220"/>
      <c r="J529" s="220"/>
      <c r="K529" s="220">
        <v>-2</v>
      </c>
      <c r="L529" s="220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ht="15.75" customHeight="1" x14ac:dyDescent="0.2">
      <c r="A530" s="92"/>
      <c r="B530" s="499">
        <f t="shared" si="16"/>
        <v>524</v>
      </c>
      <c r="C530" s="217">
        <v>45040</v>
      </c>
      <c r="D530" s="218">
        <f t="shared" si="17"/>
        <v>317</v>
      </c>
      <c r="E530" s="219" t="s">
        <v>582</v>
      </c>
      <c r="F530" s="219" t="s">
        <v>534</v>
      </c>
      <c r="G530" s="219" t="s">
        <v>582</v>
      </c>
      <c r="H530" t="s">
        <v>935</v>
      </c>
      <c r="I530" s="220"/>
      <c r="J530" s="220">
        <v>316.67</v>
      </c>
      <c r="K530" s="220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ht="15.75" customHeight="1" x14ac:dyDescent="0.2">
      <c r="A531" s="92"/>
      <c r="B531" s="499">
        <f t="shared" si="16"/>
        <v>525</v>
      </c>
      <c r="C531" s="217">
        <v>45040</v>
      </c>
      <c r="D531" s="218">
        <f t="shared" si="17"/>
        <v>317</v>
      </c>
      <c r="E531" s="219" t="s">
        <v>598</v>
      </c>
      <c r="F531" s="219" t="s">
        <v>540</v>
      </c>
      <c r="G531" s="219" t="s">
        <v>560</v>
      </c>
      <c r="H531" s="219" t="s">
        <v>941</v>
      </c>
      <c r="I531" s="220"/>
      <c r="J531" s="220"/>
      <c r="K531" s="220">
        <v>0</v>
      </c>
      <c r="L531" s="220" t="s">
        <v>942</v>
      </c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ht="15.75" customHeight="1" x14ac:dyDescent="0.2">
      <c r="A532" s="92"/>
      <c r="B532" s="499">
        <f t="shared" si="16"/>
        <v>526</v>
      </c>
      <c r="C532" s="217">
        <v>45040</v>
      </c>
      <c r="D532" s="218">
        <f t="shared" si="17"/>
        <v>317</v>
      </c>
      <c r="E532" s="219" t="s">
        <v>565</v>
      </c>
      <c r="F532" s="219" t="s">
        <v>541</v>
      </c>
      <c r="G532" s="219" t="s">
        <v>550</v>
      </c>
      <c r="H532" s="219" t="s">
        <v>938</v>
      </c>
      <c r="I532" s="220"/>
      <c r="J532" s="220"/>
      <c r="K532" s="220">
        <f>-2070+500</f>
        <v>-1570</v>
      </c>
      <c r="L532" s="220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ht="15.75" customHeight="1" x14ac:dyDescent="0.2">
      <c r="A533" s="92"/>
      <c r="B533" s="499">
        <f t="shared" si="16"/>
        <v>527</v>
      </c>
      <c r="C533" s="217">
        <v>45042</v>
      </c>
      <c r="D533" s="218">
        <f t="shared" si="17"/>
        <v>317</v>
      </c>
      <c r="E533" s="219" t="s">
        <v>598</v>
      </c>
      <c r="F533" s="219" t="s">
        <v>540</v>
      </c>
      <c r="G533" s="219" t="s">
        <v>549</v>
      </c>
      <c r="H533" s="219" t="s">
        <v>943</v>
      </c>
      <c r="I533" s="220"/>
      <c r="J533" s="220"/>
      <c r="K533" s="220">
        <v>-179</v>
      </c>
      <c r="L533" s="220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ht="15.75" customHeight="1" x14ac:dyDescent="0.2">
      <c r="A534" s="92"/>
      <c r="B534" s="499">
        <f t="shared" si="16"/>
        <v>528</v>
      </c>
      <c r="C534" s="217">
        <v>45042</v>
      </c>
      <c r="D534" s="218">
        <f t="shared" si="17"/>
        <v>317</v>
      </c>
      <c r="E534" s="219" t="s">
        <v>598</v>
      </c>
      <c r="F534" s="219" t="s">
        <v>541</v>
      </c>
      <c r="G534" s="219" t="s">
        <v>570</v>
      </c>
      <c r="H534" s="219" t="s">
        <v>944</v>
      </c>
      <c r="I534" s="220"/>
      <c r="J534" s="220"/>
      <c r="K534" s="220">
        <v>-60</v>
      </c>
      <c r="L534" s="220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ht="15.75" customHeight="1" x14ac:dyDescent="0.2">
      <c r="A535" s="92"/>
      <c r="B535" s="499">
        <f t="shared" si="16"/>
        <v>529</v>
      </c>
      <c r="C535" s="217">
        <v>45042</v>
      </c>
      <c r="D535" s="218">
        <f t="shared" si="17"/>
        <v>317</v>
      </c>
      <c r="E535" s="219" t="s">
        <v>598</v>
      </c>
      <c r="F535" s="219" t="s">
        <v>541</v>
      </c>
      <c r="G535" s="219" t="s">
        <v>570</v>
      </c>
      <c r="H535" s="219" t="s">
        <v>945</v>
      </c>
      <c r="I535" s="220"/>
      <c r="J535" s="220"/>
      <c r="K535" s="220">
        <v>-250</v>
      </c>
      <c r="L535" s="220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ht="15.75" customHeight="1" x14ac:dyDescent="0.2">
      <c r="A536" s="92"/>
      <c r="B536" s="499">
        <f t="shared" si="16"/>
        <v>530</v>
      </c>
      <c r="C536" s="217">
        <v>45043</v>
      </c>
      <c r="D536" s="218">
        <f t="shared" si="17"/>
        <v>317</v>
      </c>
      <c r="E536" s="219" t="s">
        <v>565</v>
      </c>
      <c r="F536" s="219" t="s">
        <v>543</v>
      </c>
      <c r="G536" s="219" t="s">
        <v>603</v>
      </c>
      <c r="H536" s="219" t="s">
        <v>946</v>
      </c>
      <c r="I536" s="220"/>
      <c r="J536" s="220"/>
      <c r="K536" s="220">
        <v>-1700</v>
      </c>
      <c r="L536" s="220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ht="15.75" customHeight="1" x14ac:dyDescent="0.2">
      <c r="A537" s="92"/>
      <c r="B537" s="499">
        <f t="shared" si="16"/>
        <v>531</v>
      </c>
      <c r="C537" s="217">
        <v>45044</v>
      </c>
      <c r="D537" s="218">
        <f t="shared" si="17"/>
        <v>317</v>
      </c>
      <c r="E537" s="219" t="s">
        <v>47</v>
      </c>
      <c r="F537" s="219" t="s">
        <v>534</v>
      </c>
      <c r="G537" s="219" t="s">
        <v>554</v>
      </c>
      <c r="H537" s="219" t="s">
        <v>686</v>
      </c>
      <c r="I537" s="220">
        <v>-2000</v>
      </c>
      <c r="J537" s="220"/>
      <c r="K537" s="220"/>
      <c r="L537" s="220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ht="15.75" customHeight="1" x14ac:dyDescent="0.2">
      <c r="A538" s="92"/>
      <c r="B538" s="499">
        <f t="shared" si="16"/>
        <v>532</v>
      </c>
      <c r="C538" s="217">
        <v>45044</v>
      </c>
      <c r="D538" s="218">
        <f t="shared" si="17"/>
        <v>317</v>
      </c>
      <c r="E538" s="219" t="s">
        <v>47</v>
      </c>
      <c r="F538" s="219" t="s">
        <v>534</v>
      </c>
      <c r="G538" s="219" t="s">
        <v>565</v>
      </c>
      <c r="H538" s="219" t="s">
        <v>686</v>
      </c>
      <c r="I538" s="220">
        <v>-4800</v>
      </c>
      <c r="J538" s="220"/>
      <c r="K538" s="220"/>
      <c r="L538" s="220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ht="15.75" customHeight="1" x14ac:dyDescent="0.2">
      <c r="A539" s="92"/>
      <c r="B539" s="499">
        <f t="shared" si="16"/>
        <v>533</v>
      </c>
      <c r="C539" s="217">
        <v>45044</v>
      </c>
      <c r="D539" s="218">
        <f t="shared" si="17"/>
        <v>317</v>
      </c>
      <c r="E539" s="219" t="s">
        <v>554</v>
      </c>
      <c r="F539" s="219" t="s">
        <v>534</v>
      </c>
      <c r="G539" s="219" t="s">
        <v>47</v>
      </c>
      <c r="H539" s="219" t="s">
        <v>686</v>
      </c>
      <c r="I539" s="220">
        <v>2000</v>
      </c>
      <c r="J539" s="220"/>
      <c r="K539" s="220"/>
      <c r="L539" s="220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ht="15.75" customHeight="1" x14ac:dyDescent="0.2">
      <c r="A540" s="92"/>
      <c r="B540" s="499">
        <f t="shared" si="16"/>
        <v>534</v>
      </c>
      <c r="C540" s="217">
        <v>45044</v>
      </c>
      <c r="D540" s="218">
        <f t="shared" si="17"/>
        <v>317</v>
      </c>
      <c r="E540" s="219" t="s">
        <v>565</v>
      </c>
      <c r="F540" s="219" t="s">
        <v>534</v>
      </c>
      <c r="G540" s="219" t="s">
        <v>47</v>
      </c>
      <c r="H540" s="219" t="s">
        <v>686</v>
      </c>
      <c r="I540" s="220">
        <v>4800</v>
      </c>
      <c r="J540" s="220"/>
      <c r="K540" s="220"/>
      <c r="L540" s="220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ht="15.75" customHeight="1" x14ac:dyDescent="0.2">
      <c r="A541" s="92"/>
      <c r="B541" s="499">
        <f t="shared" si="16"/>
        <v>535</v>
      </c>
      <c r="C541" s="217">
        <v>45044</v>
      </c>
      <c r="D541" s="218">
        <f t="shared" si="17"/>
        <v>317</v>
      </c>
      <c r="E541" s="219" t="s">
        <v>47</v>
      </c>
      <c r="F541" s="219" t="s">
        <v>538</v>
      </c>
      <c r="G541" s="219" t="s">
        <v>568</v>
      </c>
      <c r="H541" s="219" t="s">
        <v>947</v>
      </c>
      <c r="I541" s="220"/>
      <c r="J541" s="220">
        <v>5685.6</v>
      </c>
      <c r="K541" s="220"/>
      <c r="L541" s="220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ht="15.75" customHeight="1" x14ac:dyDescent="0.2">
      <c r="A542" s="92"/>
      <c r="B542" s="499">
        <f t="shared" si="16"/>
        <v>536</v>
      </c>
      <c r="C542" s="217">
        <v>45044</v>
      </c>
      <c r="D542" s="218">
        <f t="shared" si="17"/>
        <v>317</v>
      </c>
      <c r="E542" s="219" t="s">
        <v>598</v>
      </c>
      <c r="F542" s="219" t="s">
        <v>541</v>
      </c>
      <c r="G542" s="219" t="s">
        <v>570</v>
      </c>
      <c r="H542" s="219" t="s">
        <v>948</v>
      </c>
      <c r="I542" s="220"/>
      <c r="J542" s="220"/>
      <c r="K542" s="220">
        <v>-381</v>
      </c>
      <c r="L542" s="220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ht="15.75" customHeight="1" x14ac:dyDescent="0.2">
      <c r="A543" s="92"/>
      <c r="B543" s="499">
        <f t="shared" si="16"/>
        <v>537</v>
      </c>
      <c r="C543" s="217">
        <v>45044</v>
      </c>
      <c r="D543" s="218">
        <f t="shared" si="17"/>
        <v>317</v>
      </c>
      <c r="E543" s="219" t="s">
        <v>598</v>
      </c>
      <c r="F543" s="219" t="s">
        <v>541</v>
      </c>
      <c r="G543" s="219" t="s">
        <v>570</v>
      </c>
      <c r="H543" s="219" t="s">
        <v>715</v>
      </c>
      <c r="I543" s="220"/>
      <c r="J543" s="220"/>
      <c r="K543" s="220">
        <v>-50</v>
      </c>
      <c r="L543" s="220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ht="15.75" customHeight="1" x14ac:dyDescent="0.2">
      <c r="A544" s="92"/>
      <c r="B544" s="499">
        <f t="shared" si="16"/>
        <v>538</v>
      </c>
      <c r="C544" s="217">
        <v>45044</v>
      </c>
      <c r="D544" s="218">
        <f t="shared" si="17"/>
        <v>317</v>
      </c>
      <c r="E544" s="219" t="s">
        <v>598</v>
      </c>
      <c r="F544" s="219" t="s">
        <v>541</v>
      </c>
      <c r="G544" s="219" t="s">
        <v>570</v>
      </c>
      <c r="H544" s="219" t="s">
        <v>949</v>
      </c>
      <c r="I544" s="220"/>
      <c r="J544" s="220"/>
      <c r="K544" s="220">
        <v>-88</v>
      </c>
      <c r="L544" s="220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ht="15.75" customHeight="1" x14ac:dyDescent="0.2">
      <c r="A545" s="92"/>
      <c r="B545" s="499">
        <f t="shared" si="16"/>
        <v>539</v>
      </c>
      <c r="C545" s="217">
        <v>45044</v>
      </c>
      <c r="D545" s="218">
        <f t="shared" si="17"/>
        <v>317</v>
      </c>
      <c r="E545" s="219" t="s">
        <v>598</v>
      </c>
      <c r="F545" s="219" t="s">
        <v>541</v>
      </c>
      <c r="G545" s="219" t="s">
        <v>570</v>
      </c>
      <c r="H545" s="219" t="s">
        <v>950</v>
      </c>
      <c r="I545" s="220"/>
      <c r="J545" s="220"/>
      <c r="K545" s="220">
        <v>-73</v>
      </c>
      <c r="L545" s="220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ht="15.75" customHeight="1" x14ac:dyDescent="0.2">
      <c r="A546" s="92"/>
      <c r="B546" s="499">
        <f t="shared" si="16"/>
        <v>540</v>
      </c>
      <c r="C546" s="217">
        <v>45044</v>
      </c>
      <c r="D546" s="218">
        <f t="shared" si="17"/>
        <v>317</v>
      </c>
      <c r="E546" s="219" t="s">
        <v>598</v>
      </c>
      <c r="F546" s="219" t="s">
        <v>541</v>
      </c>
      <c r="G546" s="219" t="s">
        <v>570</v>
      </c>
      <c r="H546" s="219" t="s">
        <v>770</v>
      </c>
      <c r="I546" s="220"/>
      <c r="J546" s="220"/>
      <c r="K546" s="220">
        <v>-23</v>
      </c>
      <c r="L546" s="220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ht="15.75" customHeight="1" x14ac:dyDescent="0.2">
      <c r="A547" s="92"/>
      <c r="B547" s="499">
        <f t="shared" si="16"/>
        <v>541</v>
      </c>
      <c r="C547" s="217">
        <v>45044</v>
      </c>
      <c r="D547" s="218">
        <f t="shared" si="17"/>
        <v>317</v>
      </c>
      <c r="E547" s="219" t="s">
        <v>598</v>
      </c>
      <c r="F547" s="219" t="s">
        <v>541</v>
      </c>
      <c r="G547" s="219" t="s">
        <v>570</v>
      </c>
      <c r="H547" s="219" t="s">
        <v>951</v>
      </c>
      <c r="I547" s="220"/>
      <c r="J547" s="220"/>
      <c r="K547" s="220">
        <v>-37</v>
      </c>
      <c r="L547" s="220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ht="15.75" customHeight="1" x14ac:dyDescent="0.2">
      <c r="A548" s="92"/>
      <c r="B548" s="499">
        <f t="shared" si="16"/>
        <v>542</v>
      </c>
      <c r="C548" s="217">
        <v>45045</v>
      </c>
      <c r="D548" s="218">
        <f t="shared" si="17"/>
        <v>317</v>
      </c>
      <c r="E548" s="219" t="s">
        <v>565</v>
      </c>
      <c r="F548" s="219" t="s">
        <v>541</v>
      </c>
      <c r="G548" s="219" t="s">
        <v>561</v>
      </c>
      <c r="H548" s="219" t="s">
        <v>721</v>
      </c>
      <c r="I548" s="220"/>
      <c r="J548" s="220"/>
      <c r="K548" s="220">
        <v>-61</v>
      </c>
      <c r="L548" s="220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ht="15.75" customHeight="1" x14ac:dyDescent="0.2">
      <c r="A549" s="92"/>
      <c r="B549" s="499">
        <f t="shared" si="16"/>
        <v>543</v>
      </c>
      <c r="C549" s="217">
        <v>45045</v>
      </c>
      <c r="D549" s="218">
        <f t="shared" si="17"/>
        <v>317</v>
      </c>
      <c r="E549" s="219" t="s">
        <v>565</v>
      </c>
      <c r="F549" s="219" t="s">
        <v>541</v>
      </c>
      <c r="G549" s="219" t="s">
        <v>561</v>
      </c>
      <c r="H549" s="219" t="s">
        <v>701</v>
      </c>
      <c r="I549" s="220"/>
      <c r="J549" s="220"/>
      <c r="K549" s="220">
        <v>-325</v>
      </c>
      <c r="L549" s="220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ht="15.75" customHeight="1" x14ac:dyDescent="0.2">
      <c r="A550" s="92"/>
      <c r="B550" s="499">
        <f t="shared" si="16"/>
        <v>544</v>
      </c>
      <c r="C550" s="217">
        <v>45045</v>
      </c>
      <c r="D550" s="218">
        <f t="shared" si="17"/>
        <v>317</v>
      </c>
      <c r="E550" s="219" t="s">
        <v>565</v>
      </c>
      <c r="F550" s="219" t="s">
        <v>541</v>
      </c>
      <c r="G550" s="219" t="s">
        <v>561</v>
      </c>
      <c r="H550" s="219" t="s">
        <v>952</v>
      </c>
      <c r="I550" s="220"/>
      <c r="J550" s="220"/>
      <c r="K550" s="220">
        <v>-18</v>
      </c>
      <c r="L550" s="220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ht="15.75" customHeight="1" x14ac:dyDescent="0.2">
      <c r="A551" s="92"/>
      <c r="B551" s="499">
        <f t="shared" si="16"/>
        <v>545</v>
      </c>
      <c r="C551" s="217">
        <v>45045</v>
      </c>
      <c r="D551" s="218">
        <f t="shared" si="17"/>
        <v>317</v>
      </c>
      <c r="E551" s="219" t="s">
        <v>565</v>
      </c>
      <c r="F551" s="219" t="s">
        <v>541</v>
      </c>
      <c r="G551" s="219" t="s">
        <v>561</v>
      </c>
      <c r="H551" s="219" t="s">
        <v>737</v>
      </c>
      <c r="I551" s="220"/>
      <c r="J551" s="220"/>
      <c r="K551" s="220">
        <v>-100</v>
      </c>
      <c r="L551" s="220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ht="15.75" customHeight="1" x14ac:dyDescent="0.2">
      <c r="A552" s="92"/>
      <c r="B552" s="499">
        <f t="shared" si="16"/>
        <v>546</v>
      </c>
      <c r="C552" s="217">
        <v>45046</v>
      </c>
      <c r="D552" s="218">
        <f t="shared" si="17"/>
        <v>317</v>
      </c>
      <c r="E552" s="219" t="s">
        <v>588</v>
      </c>
      <c r="F552" s="219" t="s">
        <v>534</v>
      </c>
      <c r="G552" s="219" t="s">
        <v>588</v>
      </c>
      <c r="H552" s="219" t="s">
        <v>1551</v>
      </c>
      <c r="I552" s="220"/>
      <c r="J552" s="220">
        <v>51.46</v>
      </c>
      <c r="K552" s="220"/>
      <c r="L552" s="220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ht="15.75" customHeight="1" x14ac:dyDescent="0.2">
      <c r="A553" s="92"/>
      <c r="B553" s="499">
        <f t="shared" si="16"/>
        <v>547</v>
      </c>
      <c r="C553" s="217">
        <v>45046</v>
      </c>
      <c r="D553" s="218">
        <f t="shared" si="17"/>
        <v>317</v>
      </c>
      <c r="E553" s="219" t="s">
        <v>593</v>
      </c>
      <c r="F553" s="219" t="s">
        <v>534</v>
      </c>
      <c r="G553" s="219" t="s">
        <v>593</v>
      </c>
      <c r="H553" s="219" t="s">
        <v>1551</v>
      </c>
      <c r="I553" s="220"/>
      <c r="J553" s="220">
        <v>14.25</v>
      </c>
      <c r="K553" s="220"/>
      <c r="L553" s="220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ht="15.75" customHeight="1" x14ac:dyDescent="0.2">
      <c r="A554" s="92"/>
      <c r="B554" s="499">
        <f t="shared" si="16"/>
        <v>548</v>
      </c>
      <c r="C554" s="217">
        <v>45046</v>
      </c>
      <c r="D554" s="218">
        <f t="shared" si="17"/>
        <v>317</v>
      </c>
      <c r="E554" s="219" t="s">
        <v>565</v>
      </c>
      <c r="F554" s="219" t="s">
        <v>541</v>
      </c>
      <c r="G554" s="219" t="s">
        <v>561</v>
      </c>
      <c r="H554" s="219" t="s">
        <v>721</v>
      </c>
      <c r="I554" s="220"/>
      <c r="J554" s="220"/>
      <c r="K554" s="220">
        <v>-38</v>
      </c>
      <c r="L554" s="220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ht="15.75" customHeight="1" x14ac:dyDescent="0.2">
      <c r="A555" s="92"/>
      <c r="B555" s="499">
        <f t="shared" si="16"/>
        <v>549</v>
      </c>
      <c r="C555" s="217">
        <v>45046</v>
      </c>
      <c r="D555" s="218">
        <f t="shared" si="17"/>
        <v>317</v>
      </c>
      <c r="E555" s="219" t="s">
        <v>565</v>
      </c>
      <c r="F555" s="219" t="s">
        <v>541</v>
      </c>
      <c r="G555" s="219" t="s">
        <v>561</v>
      </c>
      <c r="H555" s="219" t="s">
        <v>824</v>
      </c>
      <c r="I555" s="220"/>
      <c r="J555" s="220"/>
      <c r="K555" s="220">
        <v>-101.5</v>
      </c>
      <c r="L555" s="220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ht="15.75" customHeight="1" x14ac:dyDescent="0.2">
      <c r="A556" s="92"/>
      <c r="B556" s="499">
        <f t="shared" si="16"/>
        <v>550</v>
      </c>
      <c r="C556" s="217">
        <v>45046</v>
      </c>
      <c r="D556" s="218">
        <f t="shared" si="17"/>
        <v>317</v>
      </c>
      <c r="E556" s="219" t="s">
        <v>565</v>
      </c>
      <c r="F556" s="219" t="s">
        <v>541</v>
      </c>
      <c r="G556" s="219" t="s">
        <v>561</v>
      </c>
      <c r="H556" s="219" t="s">
        <v>953</v>
      </c>
      <c r="I556" s="220"/>
      <c r="J556" s="220"/>
      <c r="K556" s="220">
        <v>-11</v>
      </c>
      <c r="L556" s="220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ht="15.75" customHeight="1" x14ac:dyDescent="0.2">
      <c r="A557" s="92"/>
      <c r="B557" s="499">
        <f t="shared" si="16"/>
        <v>551</v>
      </c>
      <c r="C557" s="217">
        <v>45047</v>
      </c>
      <c r="D557" s="218">
        <f t="shared" si="17"/>
        <v>318</v>
      </c>
      <c r="E557" s="219" t="s">
        <v>565</v>
      </c>
      <c r="F557" s="219" t="s">
        <v>540</v>
      </c>
      <c r="G557" s="219" t="s">
        <v>560</v>
      </c>
      <c r="H557" s="219" t="s">
        <v>954</v>
      </c>
      <c r="I557" s="220"/>
      <c r="J557" s="220"/>
      <c r="K557" s="220">
        <v>0</v>
      </c>
      <c r="L557" s="220" t="s">
        <v>955</v>
      </c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ht="15.75" customHeight="1" x14ac:dyDescent="0.2">
      <c r="A558" s="92"/>
      <c r="B558" s="499">
        <f t="shared" si="16"/>
        <v>552</v>
      </c>
      <c r="C558" s="217">
        <v>45047</v>
      </c>
      <c r="D558" s="218">
        <f t="shared" si="17"/>
        <v>318</v>
      </c>
      <c r="E558" s="219" t="s">
        <v>565</v>
      </c>
      <c r="F558" s="219" t="s">
        <v>541</v>
      </c>
      <c r="G558" s="219" t="s">
        <v>550</v>
      </c>
      <c r="H558" s="219" t="s">
        <v>954</v>
      </c>
      <c r="I558" s="220"/>
      <c r="J558" s="220"/>
      <c r="K558" s="220">
        <v>-2070</v>
      </c>
      <c r="L558" s="220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ht="15.75" customHeight="1" x14ac:dyDescent="0.2">
      <c r="A559" s="92"/>
      <c r="B559" s="499">
        <f t="shared" si="16"/>
        <v>553</v>
      </c>
      <c r="C559" s="217">
        <v>45048</v>
      </c>
      <c r="D559" s="218">
        <f t="shared" si="17"/>
        <v>318</v>
      </c>
      <c r="E559" s="219" t="s">
        <v>598</v>
      </c>
      <c r="F559" s="219" t="s">
        <v>533</v>
      </c>
      <c r="G559" s="219" t="s">
        <v>581</v>
      </c>
      <c r="H559" s="219" t="s">
        <v>956</v>
      </c>
      <c r="I559" s="220"/>
      <c r="J559" s="220"/>
      <c r="K559" s="220">
        <v>-1100</v>
      </c>
      <c r="L559" s="220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ht="15.75" customHeight="1" x14ac:dyDescent="0.2">
      <c r="A560" s="92"/>
      <c r="B560" s="499">
        <f t="shared" si="16"/>
        <v>554</v>
      </c>
      <c r="C560" s="217">
        <v>45048</v>
      </c>
      <c r="D560" s="218">
        <f t="shared" si="17"/>
        <v>318</v>
      </c>
      <c r="E560" s="219" t="s">
        <v>47</v>
      </c>
      <c r="F560" s="219" t="s">
        <v>534</v>
      </c>
      <c r="G560" s="219" t="s">
        <v>565</v>
      </c>
      <c r="H560" s="219" t="s">
        <v>686</v>
      </c>
      <c r="I560" s="220">
        <v>-3000</v>
      </c>
      <c r="J560" s="220"/>
      <c r="K560" s="220"/>
      <c r="L560" s="220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ht="15.75" customHeight="1" x14ac:dyDescent="0.2">
      <c r="A561" s="92"/>
      <c r="B561" s="499">
        <f t="shared" si="16"/>
        <v>555</v>
      </c>
      <c r="C561" s="217">
        <v>45048</v>
      </c>
      <c r="D561" s="218">
        <f t="shared" si="17"/>
        <v>318</v>
      </c>
      <c r="E561" s="219" t="s">
        <v>565</v>
      </c>
      <c r="F561" s="219" t="s">
        <v>534</v>
      </c>
      <c r="G561" s="219" t="s">
        <v>47</v>
      </c>
      <c r="H561" s="219" t="s">
        <v>686</v>
      </c>
      <c r="I561" s="220">
        <v>3000</v>
      </c>
      <c r="J561" s="220"/>
      <c r="K561" s="220"/>
      <c r="L561" s="220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ht="15.75" customHeight="1" x14ac:dyDescent="0.2">
      <c r="A562" s="92"/>
      <c r="B562" s="499">
        <f t="shared" si="16"/>
        <v>556</v>
      </c>
      <c r="C562" s="217">
        <v>45048</v>
      </c>
      <c r="D562" s="218">
        <f t="shared" si="17"/>
        <v>318</v>
      </c>
      <c r="E562" s="219" t="s">
        <v>565</v>
      </c>
      <c r="F562" s="219" t="s">
        <v>543</v>
      </c>
      <c r="G562" s="219" t="s">
        <v>592</v>
      </c>
      <c r="H562" s="219" t="s">
        <v>777</v>
      </c>
      <c r="I562" s="220"/>
      <c r="J562" s="220"/>
      <c r="K562" s="220">
        <v>-200</v>
      </c>
      <c r="L562" s="220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ht="15.75" customHeight="1" x14ac:dyDescent="0.2">
      <c r="A563" s="92"/>
      <c r="B563" s="499">
        <f t="shared" si="16"/>
        <v>557</v>
      </c>
      <c r="C563" s="217">
        <v>45048</v>
      </c>
      <c r="D563" s="218">
        <f t="shared" si="17"/>
        <v>318</v>
      </c>
      <c r="E563" s="219" t="s">
        <v>565</v>
      </c>
      <c r="F563" s="219" t="s">
        <v>543</v>
      </c>
      <c r="G563" s="219" t="s">
        <v>552</v>
      </c>
      <c r="H563" s="219" t="s">
        <v>946</v>
      </c>
      <c r="I563" s="220"/>
      <c r="J563" s="220"/>
      <c r="K563" s="220">
        <v>-113</v>
      </c>
      <c r="L563" s="220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ht="15.75" customHeight="1" x14ac:dyDescent="0.2">
      <c r="A564" s="92"/>
      <c r="B564" s="499">
        <f t="shared" si="16"/>
        <v>558</v>
      </c>
      <c r="C564" s="217">
        <v>45048</v>
      </c>
      <c r="D564" s="218">
        <f t="shared" si="17"/>
        <v>318</v>
      </c>
      <c r="E564" s="219" t="s">
        <v>565</v>
      </c>
      <c r="F564" s="219" t="s">
        <v>542</v>
      </c>
      <c r="G564" s="219" t="s">
        <v>611</v>
      </c>
      <c r="H564" s="219" t="s">
        <v>946</v>
      </c>
      <c r="I564" s="220"/>
      <c r="J564" s="220"/>
      <c r="K564" s="220">
        <v>-202</v>
      </c>
      <c r="L564" s="220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ht="15.75" customHeight="1" x14ac:dyDescent="0.2">
      <c r="A565" s="92"/>
      <c r="B565" s="499">
        <f t="shared" si="16"/>
        <v>559</v>
      </c>
      <c r="C565" s="217">
        <v>45048</v>
      </c>
      <c r="D565" s="218">
        <f t="shared" si="17"/>
        <v>318</v>
      </c>
      <c r="E565" s="219" t="s">
        <v>47</v>
      </c>
      <c r="F565" s="219" t="s">
        <v>542</v>
      </c>
      <c r="G565" s="219" t="s">
        <v>57</v>
      </c>
      <c r="H565" s="219" t="s">
        <v>946</v>
      </c>
      <c r="I565" s="220"/>
      <c r="J565" s="220"/>
      <c r="K565" s="220">
        <v>-1600</v>
      </c>
      <c r="L565" s="220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ht="15.75" customHeight="1" x14ac:dyDescent="0.2">
      <c r="A566" s="92"/>
      <c r="B566" s="499">
        <f t="shared" si="16"/>
        <v>560</v>
      </c>
      <c r="C566" s="217">
        <v>45049</v>
      </c>
      <c r="D566" s="218">
        <f t="shared" si="17"/>
        <v>318</v>
      </c>
      <c r="E566" s="219" t="s">
        <v>598</v>
      </c>
      <c r="F566" s="219" t="s">
        <v>533</v>
      </c>
      <c r="G566" s="219" t="s">
        <v>553</v>
      </c>
      <c r="H566" s="219" t="s">
        <v>957</v>
      </c>
      <c r="I566" s="220"/>
      <c r="J566" s="220"/>
      <c r="K566" s="220">
        <v>-55</v>
      </c>
      <c r="L566" s="220" t="s">
        <v>958</v>
      </c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ht="15.75" customHeight="1" x14ac:dyDescent="0.2">
      <c r="A567" s="92"/>
      <c r="B567" s="499">
        <f t="shared" si="16"/>
        <v>561</v>
      </c>
      <c r="C567" s="217">
        <v>45049</v>
      </c>
      <c r="D567" s="218">
        <f t="shared" si="17"/>
        <v>318</v>
      </c>
      <c r="E567" s="219" t="s">
        <v>565</v>
      </c>
      <c r="F567" s="219" t="s">
        <v>538</v>
      </c>
      <c r="G567" s="219" t="s">
        <v>420</v>
      </c>
      <c r="H567" s="219" t="s">
        <v>935</v>
      </c>
      <c r="I567" s="220"/>
      <c r="J567" s="220">
        <v>9000</v>
      </c>
      <c r="K567" s="220"/>
      <c r="L567" s="220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ht="15.75" customHeight="1" x14ac:dyDescent="0.2">
      <c r="A568" s="92"/>
      <c r="B568" s="499">
        <f t="shared" si="16"/>
        <v>562</v>
      </c>
      <c r="C568" s="217">
        <v>45049</v>
      </c>
      <c r="D568" s="218">
        <f t="shared" si="17"/>
        <v>318</v>
      </c>
      <c r="E568" s="219" t="s">
        <v>598</v>
      </c>
      <c r="F568" s="219" t="s">
        <v>541</v>
      </c>
      <c r="G568" s="219" t="s">
        <v>570</v>
      </c>
      <c r="H568" s="219" t="s">
        <v>715</v>
      </c>
      <c r="I568" s="220"/>
      <c r="J568" s="220"/>
      <c r="K568" s="220">
        <v>-45</v>
      </c>
      <c r="L568" s="220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ht="15.75" customHeight="1" x14ac:dyDescent="0.2">
      <c r="A569" s="92"/>
      <c r="B569" s="499">
        <f t="shared" si="16"/>
        <v>563</v>
      </c>
      <c r="C569" s="217">
        <v>45050</v>
      </c>
      <c r="D569" s="218">
        <f t="shared" si="17"/>
        <v>318</v>
      </c>
      <c r="E569" s="219" t="s">
        <v>565</v>
      </c>
      <c r="F569" s="219" t="s">
        <v>543</v>
      </c>
      <c r="G569" s="219" t="s">
        <v>600</v>
      </c>
      <c r="H569" s="219" t="s">
        <v>959</v>
      </c>
      <c r="I569" s="220"/>
      <c r="J569" s="220"/>
      <c r="K569" s="220">
        <v>-900</v>
      </c>
      <c r="L569" s="220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ht="15.75" customHeight="1" x14ac:dyDescent="0.2">
      <c r="A570" s="92"/>
      <c r="B570" s="499">
        <f t="shared" si="16"/>
        <v>564</v>
      </c>
      <c r="C570" s="217">
        <v>45050</v>
      </c>
      <c r="D570" s="218">
        <f t="shared" si="17"/>
        <v>318</v>
      </c>
      <c r="E570" s="219" t="s">
        <v>565</v>
      </c>
      <c r="F570" s="219" t="s">
        <v>543</v>
      </c>
      <c r="G570" s="219" t="s">
        <v>600</v>
      </c>
      <c r="H570" s="219" t="s">
        <v>960</v>
      </c>
      <c r="I570" s="220"/>
      <c r="J570" s="220"/>
      <c r="K570" s="220">
        <v>-500</v>
      </c>
      <c r="L570" s="220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ht="15.75" customHeight="1" x14ac:dyDescent="0.2">
      <c r="A571" s="92"/>
      <c r="B571" s="499">
        <f t="shared" si="16"/>
        <v>565</v>
      </c>
      <c r="C571" s="217">
        <v>45050</v>
      </c>
      <c r="D571" s="218">
        <f t="shared" si="17"/>
        <v>318</v>
      </c>
      <c r="E571" s="219" t="s">
        <v>598</v>
      </c>
      <c r="F571" s="219" t="s">
        <v>541</v>
      </c>
      <c r="G571" s="219" t="s">
        <v>570</v>
      </c>
      <c r="H571" s="219" t="s">
        <v>753</v>
      </c>
      <c r="I571" s="220"/>
      <c r="J571" s="220"/>
      <c r="K571" s="220">
        <v>-38</v>
      </c>
      <c r="L571" s="220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ht="15.75" customHeight="1" x14ac:dyDescent="0.2">
      <c r="A572" s="92"/>
      <c r="B572" s="499">
        <f t="shared" si="16"/>
        <v>566</v>
      </c>
      <c r="C572" s="217">
        <v>45051</v>
      </c>
      <c r="D572" s="218">
        <f t="shared" si="17"/>
        <v>318</v>
      </c>
      <c r="E572" s="219" t="s">
        <v>565</v>
      </c>
      <c r="F572" s="219" t="s">
        <v>533</v>
      </c>
      <c r="G572" s="219" t="s">
        <v>581</v>
      </c>
      <c r="H572" s="219" t="s">
        <v>961</v>
      </c>
      <c r="I572" s="220"/>
      <c r="J572" s="220"/>
      <c r="K572" s="220">
        <v>-220</v>
      </c>
      <c r="L572" s="220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ht="15.75" customHeight="1" x14ac:dyDescent="0.2">
      <c r="A573" s="92"/>
      <c r="B573" s="499">
        <f t="shared" si="16"/>
        <v>567</v>
      </c>
      <c r="C573" s="217">
        <v>45051</v>
      </c>
      <c r="D573" s="218">
        <f t="shared" si="17"/>
        <v>318</v>
      </c>
      <c r="E573" s="219" t="s">
        <v>565</v>
      </c>
      <c r="F573" s="219" t="s">
        <v>543</v>
      </c>
      <c r="G573" s="219" t="s">
        <v>600</v>
      </c>
      <c r="H573" s="219" t="s">
        <v>962</v>
      </c>
      <c r="I573" s="220"/>
      <c r="J573" s="220"/>
      <c r="K573" s="220">
        <v>-380</v>
      </c>
      <c r="L573" s="220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ht="15.75" customHeight="1" x14ac:dyDescent="0.2">
      <c r="A574" s="92"/>
      <c r="B574" s="499">
        <f t="shared" si="16"/>
        <v>568</v>
      </c>
      <c r="C574" s="217">
        <v>45051</v>
      </c>
      <c r="D574" s="218">
        <f t="shared" si="17"/>
        <v>318</v>
      </c>
      <c r="E574" s="219" t="s">
        <v>47</v>
      </c>
      <c r="F574" s="219" t="s">
        <v>538</v>
      </c>
      <c r="G574" s="219" t="s">
        <v>568</v>
      </c>
      <c r="H574" s="219" t="s">
        <v>963</v>
      </c>
      <c r="I574" s="220"/>
      <c r="J574" s="220">
        <v>5692</v>
      </c>
      <c r="K574" s="220"/>
      <c r="L574" s="220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ht="15.75" customHeight="1" x14ac:dyDescent="0.2">
      <c r="A575" s="92"/>
      <c r="B575" s="499">
        <f t="shared" si="16"/>
        <v>569</v>
      </c>
      <c r="C575" s="217">
        <v>45051</v>
      </c>
      <c r="D575" s="218">
        <f t="shared" si="17"/>
        <v>318</v>
      </c>
      <c r="E575" s="219" t="s">
        <v>47</v>
      </c>
      <c r="F575" s="219" t="s">
        <v>538</v>
      </c>
      <c r="G575" s="219" t="s">
        <v>577</v>
      </c>
      <c r="H575" s="219" t="s">
        <v>946</v>
      </c>
      <c r="I575" s="220"/>
      <c r="J575" s="220">
        <v>2383.5</v>
      </c>
      <c r="K575" s="220"/>
      <c r="L575" s="220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ht="15.75" customHeight="1" x14ac:dyDescent="0.2">
      <c r="A576" s="92"/>
      <c r="B576" s="499">
        <f t="shared" si="16"/>
        <v>570</v>
      </c>
      <c r="C576" s="217">
        <v>45051</v>
      </c>
      <c r="D576" s="218">
        <f t="shared" si="17"/>
        <v>318</v>
      </c>
      <c r="E576" s="219" t="s">
        <v>598</v>
      </c>
      <c r="F576" s="219" t="s">
        <v>541</v>
      </c>
      <c r="G576" s="219" t="s">
        <v>570</v>
      </c>
      <c r="H576" s="219" t="s">
        <v>944</v>
      </c>
      <c r="I576" s="220"/>
      <c r="J576" s="220"/>
      <c r="K576" s="220">
        <v>-60</v>
      </c>
      <c r="L576" s="220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ht="15.75" customHeight="1" x14ac:dyDescent="0.2">
      <c r="A577" s="92"/>
      <c r="B577" s="499">
        <f t="shared" si="16"/>
        <v>571</v>
      </c>
      <c r="C577" s="217">
        <v>45051</v>
      </c>
      <c r="D577" s="218">
        <f t="shared" si="17"/>
        <v>318</v>
      </c>
      <c r="E577" s="219" t="s">
        <v>554</v>
      </c>
      <c r="F577" s="219" t="s">
        <v>542</v>
      </c>
      <c r="G577" s="219" t="s">
        <v>585</v>
      </c>
      <c r="H577" s="219" t="s">
        <v>946</v>
      </c>
      <c r="I577" s="220"/>
      <c r="J577" s="220"/>
      <c r="K577" s="220">
        <v>-200</v>
      </c>
      <c r="L577" s="220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ht="15.75" customHeight="1" x14ac:dyDescent="0.2">
      <c r="A578" s="92"/>
      <c r="B578" s="499">
        <f t="shared" si="16"/>
        <v>572</v>
      </c>
      <c r="C578" s="217">
        <v>45051</v>
      </c>
      <c r="D578" s="218">
        <f t="shared" si="17"/>
        <v>318</v>
      </c>
      <c r="E578" s="219" t="s">
        <v>554</v>
      </c>
      <c r="F578" s="219" t="s">
        <v>542</v>
      </c>
      <c r="G578" s="219" t="s">
        <v>613</v>
      </c>
      <c r="H578" s="219" t="s">
        <v>946</v>
      </c>
      <c r="I578" s="220"/>
      <c r="J578" s="220"/>
      <c r="K578" s="220">
        <v>-389</v>
      </c>
      <c r="L578" s="220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ht="15.75" customHeight="1" x14ac:dyDescent="0.2">
      <c r="A579" s="92"/>
      <c r="B579" s="499">
        <f t="shared" si="16"/>
        <v>573</v>
      </c>
      <c r="C579" s="217">
        <v>45052</v>
      </c>
      <c r="D579" s="218">
        <f t="shared" si="17"/>
        <v>318</v>
      </c>
      <c r="E579" s="219" t="s">
        <v>565</v>
      </c>
      <c r="F579" s="219" t="s">
        <v>534</v>
      </c>
      <c r="G579" s="219" t="s">
        <v>574</v>
      </c>
      <c r="H579" s="219" t="s">
        <v>686</v>
      </c>
      <c r="I579" s="220">
        <v>-2000</v>
      </c>
      <c r="J579" s="220"/>
      <c r="K579" s="220"/>
      <c r="L579" s="220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ht="15.75" customHeight="1" x14ac:dyDescent="0.2">
      <c r="A580" s="92"/>
      <c r="B580" s="499">
        <f t="shared" si="16"/>
        <v>574</v>
      </c>
      <c r="C580" s="217">
        <v>45052</v>
      </c>
      <c r="D580" s="218">
        <f t="shared" si="17"/>
        <v>318</v>
      </c>
      <c r="E580" s="219" t="s">
        <v>574</v>
      </c>
      <c r="F580" s="219" t="s">
        <v>534</v>
      </c>
      <c r="G580" s="219" t="s">
        <v>565</v>
      </c>
      <c r="H580" s="219" t="s">
        <v>686</v>
      </c>
      <c r="I580" s="220">
        <v>2000</v>
      </c>
      <c r="J580" s="220"/>
      <c r="K580" s="220"/>
      <c r="L580" s="220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ht="15.75" customHeight="1" x14ac:dyDescent="0.2">
      <c r="A581" s="92"/>
      <c r="B581" s="499">
        <f t="shared" si="16"/>
        <v>575</v>
      </c>
      <c r="C581" s="217">
        <v>45052</v>
      </c>
      <c r="D581" s="218">
        <f t="shared" si="17"/>
        <v>318</v>
      </c>
      <c r="E581" s="219" t="s">
        <v>598</v>
      </c>
      <c r="F581" s="219" t="s">
        <v>534</v>
      </c>
      <c r="G581" s="219" t="s">
        <v>565</v>
      </c>
      <c r="H581" s="219" t="s">
        <v>686</v>
      </c>
      <c r="I581" s="220">
        <v>3290.5</v>
      </c>
      <c r="J581" s="220"/>
      <c r="K581" s="220"/>
      <c r="L581" s="220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ht="15.75" customHeight="1" x14ac:dyDescent="0.2">
      <c r="A582" s="92"/>
      <c r="B582" s="499">
        <f t="shared" si="16"/>
        <v>576</v>
      </c>
      <c r="C582" s="217">
        <v>45052</v>
      </c>
      <c r="D582" s="218">
        <f t="shared" si="17"/>
        <v>318</v>
      </c>
      <c r="E582" s="219" t="s">
        <v>565</v>
      </c>
      <c r="F582" s="219" t="s">
        <v>534</v>
      </c>
      <c r="G582" s="219" t="s">
        <v>598</v>
      </c>
      <c r="H582" s="219" t="s">
        <v>686</v>
      </c>
      <c r="I582" s="220">
        <v>-3290.5</v>
      </c>
      <c r="J582" s="220"/>
      <c r="K582" s="220"/>
      <c r="L582" s="220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ht="15.75" customHeight="1" x14ac:dyDescent="0.2">
      <c r="A583" s="92"/>
      <c r="B583" s="499">
        <f t="shared" ref="B583:B646" si="18">B582+1</f>
        <v>577</v>
      </c>
      <c r="C583" s="217">
        <v>45052</v>
      </c>
      <c r="D583" s="218">
        <f t="shared" ref="D583:D646" si="19">(WEEKNUM(C583,2)+(YEAR(C583)-2020)*100)-1</f>
        <v>318</v>
      </c>
      <c r="E583" s="219" t="s">
        <v>598</v>
      </c>
      <c r="F583" s="219" t="s">
        <v>541</v>
      </c>
      <c r="G583" s="219" t="s">
        <v>561</v>
      </c>
      <c r="H583" s="219" t="s">
        <v>725</v>
      </c>
      <c r="I583" s="220"/>
      <c r="J583" s="220"/>
      <c r="K583" s="220">
        <v>-686</v>
      </c>
      <c r="L583" s="220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ht="15.75" customHeight="1" x14ac:dyDescent="0.2">
      <c r="A584" s="92"/>
      <c r="B584" s="499">
        <f t="shared" si="18"/>
        <v>578</v>
      </c>
      <c r="C584" s="217">
        <v>45052</v>
      </c>
      <c r="D584" s="218">
        <f t="shared" si="19"/>
        <v>318</v>
      </c>
      <c r="E584" s="219" t="s">
        <v>598</v>
      </c>
      <c r="F584" s="219" t="s">
        <v>541</v>
      </c>
      <c r="G584" s="219" t="s">
        <v>561</v>
      </c>
      <c r="H584" s="219" t="s">
        <v>721</v>
      </c>
      <c r="I584" s="220"/>
      <c r="J584" s="220"/>
      <c r="K584" s="220">
        <v>-183</v>
      </c>
      <c r="L584" s="220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ht="15.75" customHeight="1" x14ac:dyDescent="0.2">
      <c r="A585" s="92"/>
      <c r="B585" s="499">
        <f t="shared" si="18"/>
        <v>579</v>
      </c>
      <c r="C585" s="217">
        <v>45052</v>
      </c>
      <c r="D585" s="218">
        <f t="shared" si="19"/>
        <v>318</v>
      </c>
      <c r="E585" s="219" t="s">
        <v>598</v>
      </c>
      <c r="F585" s="219" t="s">
        <v>541</v>
      </c>
      <c r="G585" s="219" t="s">
        <v>561</v>
      </c>
      <c r="H585" s="219" t="s">
        <v>953</v>
      </c>
      <c r="I585" s="220"/>
      <c r="J585" s="220"/>
      <c r="K585" s="220">
        <v>-12</v>
      </c>
      <c r="L585" s="220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ht="15.75" customHeight="1" x14ac:dyDescent="0.2">
      <c r="A586" s="92"/>
      <c r="B586" s="499">
        <f t="shared" si="18"/>
        <v>580</v>
      </c>
      <c r="C586" s="217">
        <v>45052</v>
      </c>
      <c r="D586" s="218">
        <f t="shared" si="19"/>
        <v>318</v>
      </c>
      <c r="E586" s="219" t="s">
        <v>598</v>
      </c>
      <c r="F586" s="219" t="s">
        <v>541</v>
      </c>
      <c r="G586" s="219" t="s">
        <v>561</v>
      </c>
      <c r="H586" s="219" t="s">
        <v>824</v>
      </c>
      <c r="I586" s="220"/>
      <c r="J586" s="220"/>
      <c r="K586" s="220">
        <v>-293</v>
      </c>
      <c r="L586" s="220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ht="15.75" customHeight="1" x14ac:dyDescent="0.2">
      <c r="A587" s="92"/>
      <c r="B587" s="499">
        <f t="shared" si="18"/>
        <v>581</v>
      </c>
      <c r="C587" s="217">
        <v>45052</v>
      </c>
      <c r="D587" s="218">
        <f t="shared" si="19"/>
        <v>318</v>
      </c>
      <c r="E587" s="219" t="s">
        <v>598</v>
      </c>
      <c r="F587" s="219" t="s">
        <v>541</v>
      </c>
      <c r="G587" s="219" t="s">
        <v>561</v>
      </c>
      <c r="H587" s="219" t="s">
        <v>964</v>
      </c>
      <c r="I587" s="220"/>
      <c r="J587" s="220"/>
      <c r="K587" s="220">
        <v>-18</v>
      </c>
      <c r="L587" s="220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ht="15.75" customHeight="1" x14ac:dyDescent="0.2">
      <c r="A588" s="92"/>
      <c r="B588" s="499">
        <f t="shared" si="18"/>
        <v>582</v>
      </c>
      <c r="C588" s="217">
        <v>45052</v>
      </c>
      <c r="D588" s="218">
        <f t="shared" si="19"/>
        <v>318</v>
      </c>
      <c r="E588" s="219" t="s">
        <v>598</v>
      </c>
      <c r="F588" s="219" t="s">
        <v>541</v>
      </c>
      <c r="G588" s="219" t="s">
        <v>561</v>
      </c>
      <c r="H588" s="219" t="s">
        <v>737</v>
      </c>
      <c r="I588" s="220"/>
      <c r="J588" s="220"/>
      <c r="K588" s="220">
        <v>-58</v>
      </c>
      <c r="L588" s="220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ht="15.75" customHeight="1" x14ac:dyDescent="0.2">
      <c r="A589" s="92"/>
      <c r="B589" s="499">
        <f t="shared" si="18"/>
        <v>583</v>
      </c>
      <c r="C589" s="217">
        <v>45053</v>
      </c>
      <c r="D589" s="218">
        <f t="shared" si="19"/>
        <v>318</v>
      </c>
      <c r="E589" s="219" t="s">
        <v>598</v>
      </c>
      <c r="F589" s="219" t="s">
        <v>541</v>
      </c>
      <c r="G589" s="219" t="s">
        <v>561</v>
      </c>
      <c r="H589" s="219" t="s">
        <v>721</v>
      </c>
      <c r="I589" s="220"/>
      <c r="J589" s="220"/>
      <c r="K589" s="220">
        <v>-48</v>
      </c>
      <c r="L589" s="220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ht="15.75" customHeight="1" x14ac:dyDescent="0.2">
      <c r="A590" s="92"/>
      <c r="B590" s="499">
        <f t="shared" si="18"/>
        <v>584</v>
      </c>
      <c r="C590" s="217">
        <v>45053</v>
      </c>
      <c r="D590" s="218">
        <f t="shared" si="19"/>
        <v>318</v>
      </c>
      <c r="E590" s="219" t="s">
        <v>598</v>
      </c>
      <c r="F590" s="219" t="s">
        <v>541</v>
      </c>
      <c r="G590" s="219" t="s">
        <v>561</v>
      </c>
      <c r="H590" s="219" t="s">
        <v>824</v>
      </c>
      <c r="I590" s="220"/>
      <c r="J590" s="220"/>
      <c r="K590" s="220">
        <v>-113</v>
      </c>
      <c r="L590" s="220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ht="15.75" customHeight="1" x14ac:dyDescent="0.2">
      <c r="A591" s="92"/>
      <c r="B591" s="499">
        <f t="shared" si="18"/>
        <v>585</v>
      </c>
      <c r="C591" s="217">
        <v>45053</v>
      </c>
      <c r="D591" s="218">
        <f t="shared" si="19"/>
        <v>318</v>
      </c>
      <c r="E591" s="219" t="s">
        <v>598</v>
      </c>
      <c r="F591" s="219" t="s">
        <v>541</v>
      </c>
      <c r="G591" s="219" t="s">
        <v>561</v>
      </c>
      <c r="H591" s="219" t="s">
        <v>965</v>
      </c>
      <c r="I591" s="220"/>
      <c r="J591" s="220"/>
      <c r="K591" s="220">
        <v>-37</v>
      </c>
      <c r="L591" s="220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ht="15.75" customHeight="1" x14ac:dyDescent="0.2">
      <c r="A592" s="92"/>
      <c r="B592" s="499">
        <f t="shared" si="18"/>
        <v>586</v>
      </c>
      <c r="C592" s="217">
        <v>45053</v>
      </c>
      <c r="D592" s="218">
        <f t="shared" si="19"/>
        <v>318</v>
      </c>
      <c r="E592" s="219" t="s">
        <v>598</v>
      </c>
      <c r="F592" s="219" t="s">
        <v>541</v>
      </c>
      <c r="G592" s="219" t="s">
        <v>561</v>
      </c>
      <c r="H592" s="219" t="s">
        <v>966</v>
      </c>
      <c r="I592" s="220"/>
      <c r="J592" s="220"/>
      <c r="K592" s="220">
        <v>-120</v>
      </c>
      <c r="L592" s="220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ht="15.75" customHeight="1" x14ac:dyDescent="0.2">
      <c r="A593" s="92"/>
      <c r="B593" s="499">
        <f t="shared" si="18"/>
        <v>587</v>
      </c>
      <c r="C593" s="217">
        <v>45053</v>
      </c>
      <c r="D593" s="218">
        <f t="shared" si="19"/>
        <v>318</v>
      </c>
      <c r="E593" s="219" t="s">
        <v>598</v>
      </c>
      <c r="F593" s="219" t="s">
        <v>541</v>
      </c>
      <c r="G593" s="219" t="s">
        <v>561</v>
      </c>
      <c r="H593" s="219" t="s">
        <v>725</v>
      </c>
      <c r="I593" s="220"/>
      <c r="J593" s="220"/>
      <c r="K593" s="220">
        <v>-67</v>
      </c>
      <c r="L593" s="220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ht="15.75" customHeight="1" x14ac:dyDescent="0.2">
      <c r="A594" s="92"/>
      <c r="B594" s="499">
        <f t="shared" si="18"/>
        <v>588</v>
      </c>
      <c r="C594" s="217">
        <v>45054</v>
      </c>
      <c r="D594" s="218">
        <f t="shared" si="19"/>
        <v>319</v>
      </c>
      <c r="E594" s="219" t="s">
        <v>47</v>
      </c>
      <c r="F594" s="219" t="s">
        <v>534</v>
      </c>
      <c r="G594" s="219" t="s">
        <v>554</v>
      </c>
      <c r="H594" s="219" t="s">
        <v>686</v>
      </c>
      <c r="I594" s="220">
        <v>-2000</v>
      </c>
      <c r="J594" s="220"/>
      <c r="K594" s="220"/>
      <c r="L594" s="220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ht="15.75" customHeight="1" x14ac:dyDescent="0.2">
      <c r="A595" s="92"/>
      <c r="B595" s="499">
        <f t="shared" si="18"/>
        <v>589</v>
      </c>
      <c r="C595" s="217">
        <v>45054</v>
      </c>
      <c r="D595" s="218">
        <f t="shared" si="19"/>
        <v>319</v>
      </c>
      <c r="E595" s="219" t="s">
        <v>554</v>
      </c>
      <c r="F595" s="219" t="s">
        <v>534</v>
      </c>
      <c r="G595" s="219" t="s">
        <v>554</v>
      </c>
      <c r="H595" s="219" t="s">
        <v>967</v>
      </c>
      <c r="I595" s="220"/>
      <c r="J595" s="220">
        <v>0.18</v>
      </c>
      <c r="K595" s="220"/>
      <c r="L595" s="220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ht="15.75" customHeight="1" x14ac:dyDescent="0.2">
      <c r="A596" s="92"/>
      <c r="B596" s="499">
        <f t="shared" si="18"/>
        <v>590</v>
      </c>
      <c r="C596" s="217">
        <v>45054</v>
      </c>
      <c r="D596" s="218">
        <f t="shared" si="19"/>
        <v>319</v>
      </c>
      <c r="E596" s="219" t="s">
        <v>565</v>
      </c>
      <c r="F596" s="219" t="s">
        <v>534</v>
      </c>
      <c r="G596" s="219" t="s">
        <v>574</v>
      </c>
      <c r="H596" s="219" t="s">
        <v>686</v>
      </c>
      <c r="I596" s="220">
        <v>-2000</v>
      </c>
      <c r="J596" s="220"/>
      <c r="K596" s="220"/>
      <c r="L596" s="220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ht="15.75" customHeight="1" x14ac:dyDescent="0.2">
      <c r="A597" s="92"/>
      <c r="B597" s="499">
        <f t="shared" si="18"/>
        <v>591</v>
      </c>
      <c r="C597" s="217">
        <v>45054</v>
      </c>
      <c r="D597" s="218">
        <f t="shared" si="19"/>
        <v>319</v>
      </c>
      <c r="E597" s="219" t="s">
        <v>47</v>
      </c>
      <c r="F597" s="219" t="s">
        <v>534</v>
      </c>
      <c r="G597" s="219" t="s">
        <v>565</v>
      </c>
      <c r="H597" s="219" t="s">
        <v>686</v>
      </c>
      <c r="I597" s="220">
        <v>-4800</v>
      </c>
      <c r="J597" s="220"/>
      <c r="K597" s="220"/>
      <c r="L597" s="220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ht="15.75" customHeight="1" x14ac:dyDescent="0.2">
      <c r="A598" s="92"/>
      <c r="B598" s="499">
        <f t="shared" si="18"/>
        <v>592</v>
      </c>
      <c r="C598" s="217">
        <v>45054</v>
      </c>
      <c r="D598" s="218">
        <f t="shared" si="19"/>
        <v>319</v>
      </c>
      <c r="E598" s="219" t="s">
        <v>574</v>
      </c>
      <c r="F598" s="219" t="s">
        <v>534</v>
      </c>
      <c r="G598" s="219" t="s">
        <v>565</v>
      </c>
      <c r="H598" s="219" t="s">
        <v>686</v>
      </c>
      <c r="I598" s="220">
        <v>2000</v>
      </c>
      <c r="J598" s="220"/>
      <c r="K598" s="220"/>
      <c r="L598" s="220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ht="15.75" customHeight="1" x14ac:dyDescent="0.2">
      <c r="A599" s="92"/>
      <c r="B599" s="499">
        <f t="shared" si="18"/>
        <v>593</v>
      </c>
      <c r="C599" s="217">
        <v>45054</v>
      </c>
      <c r="D599" s="218">
        <f t="shared" si="19"/>
        <v>319</v>
      </c>
      <c r="E599" s="219" t="s">
        <v>598</v>
      </c>
      <c r="F599" s="219" t="s">
        <v>534</v>
      </c>
      <c r="G599" s="219" t="s">
        <v>565</v>
      </c>
      <c r="H599" s="219" t="s">
        <v>686</v>
      </c>
      <c r="I599" s="220">
        <v>800</v>
      </c>
      <c r="J599" s="220"/>
      <c r="K599" s="220"/>
      <c r="L599" s="220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ht="15.75" customHeight="1" x14ac:dyDescent="0.2">
      <c r="A600" s="92"/>
      <c r="B600" s="499">
        <f t="shared" si="18"/>
        <v>594</v>
      </c>
      <c r="C600" s="217">
        <v>45054</v>
      </c>
      <c r="D600" s="218">
        <f t="shared" si="19"/>
        <v>319</v>
      </c>
      <c r="E600" s="219" t="s">
        <v>554</v>
      </c>
      <c r="F600" s="219" t="s">
        <v>534</v>
      </c>
      <c r="G600" s="219" t="s">
        <v>47</v>
      </c>
      <c r="H600" s="219" t="s">
        <v>686</v>
      </c>
      <c r="I600" s="220">
        <v>2000</v>
      </c>
      <c r="J600" s="220"/>
      <c r="K600" s="220"/>
      <c r="L600" s="220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  <row r="601" spans="1:26" ht="15.75" customHeight="1" x14ac:dyDescent="0.2">
      <c r="A601" s="92"/>
      <c r="B601" s="499">
        <f t="shared" si="18"/>
        <v>595</v>
      </c>
      <c r="C601" s="217">
        <v>45054</v>
      </c>
      <c r="D601" s="218">
        <f t="shared" si="19"/>
        <v>319</v>
      </c>
      <c r="E601" s="219" t="s">
        <v>565</v>
      </c>
      <c r="F601" s="219" t="s">
        <v>534</v>
      </c>
      <c r="G601" s="219" t="s">
        <v>47</v>
      </c>
      <c r="H601" s="219" t="s">
        <v>686</v>
      </c>
      <c r="I601" s="220">
        <v>4800</v>
      </c>
      <c r="J601" s="220"/>
      <c r="K601" s="220"/>
      <c r="L601" s="220"/>
      <c r="M601" s="92"/>
      <c r="N601" s="92"/>
      <c r="O601" s="92"/>
      <c r="P601" s="92"/>
      <c r="Q601" s="92"/>
      <c r="R601" s="92"/>
      <c r="S601" s="92"/>
      <c r="T601" s="92"/>
      <c r="U601" s="92"/>
      <c r="V601" s="92"/>
      <c r="W601" s="92"/>
      <c r="X601" s="92"/>
      <c r="Y601" s="92"/>
      <c r="Z601" s="92"/>
    </row>
    <row r="602" spans="1:26" ht="15.75" customHeight="1" x14ac:dyDescent="0.2">
      <c r="A602" s="92"/>
      <c r="B602" s="499">
        <f t="shared" si="18"/>
        <v>596</v>
      </c>
      <c r="C602" s="217">
        <v>45054</v>
      </c>
      <c r="D602" s="218">
        <f t="shared" si="19"/>
        <v>319</v>
      </c>
      <c r="E602" s="219" t="s">
        <v>565</v>
      </c>
      <c r="F602" s="219" t="s">
        <v>534</v>
      </c>
      <c r="G602" s="219" t="s">
        <v>598</v>
      </c>
      <c r="H602" s="219" t="s">
        <v>686</v>
      </c>
      <c r="I602" s="220">
        <v>-800</v>
      </c>
      <c r="J602" s="220"/>
      <c r="K602" s="220"/>
      <c r="L602" s="220"/>
      <c r="M602" s="92"/>
      <c r="N602" s="92"/>
      <c r="O602" s="92"/>
      <c r="P602" s="92"/>
      <c r="Q602" s="92"/>
      <c r="R602" s="92"/>
      <c r="S602" s="92"/>
      <c r="T602" s="92"/>
      <c r="U602" s="92"/>
      <c r="V602" s="92"/>
      <c r="W602" s="92"/>
      <c r="X602" s="92"/>
      <c r="Y602" s="92"/>
      <c r="Z602" s="92"/>
    </row>
    <row r="603" spans="1:26" ht="15.75" customHeight="1" x14ac:dyDescent="0.2">
      <c r="A603" s="92"/>
      <c r="B603" s="499">
        <f t="shared" si="18"/>
        <v>597</v>
      </c>
      <c r="C603" s="217">
        <v>45054</v>
      </c>
      <c r="D603" s="218">
        <f t="shared" si="19"/>
        <v>319</v>
      </c>
      <c r="E603" s="219" t="s">
        <v>565</v>
      </c>
      <c r="F603" s="219" t="s">
        <v>540</v>
      </c>
      <c r="G603" s="219" t="s">
        <v>560</v>
      </c>
      <c r="H603" s="219" t="s">
        <v>968</v>
      </c>
      <c r="I603" s="220"/>
      <c r="J603" s="220"/>
      <c r="K603" s="220">
        <v>0</v>
      </c>
      <c r="L603" s="220" t="s">
        <v>969</v>
      </c>
      <c r="M603" s="92"/>
      <c r="N603" s="92"/>
      <c r="O603" s="92"/>
      <c r="P603" s="92"/>
      <c r="Q603" s="92"/>
      <c r="R603" s="92"/>
      <c r="S603" s="92"/>
      <c r="T603" s="92"/>
      <c r="U603" s="92"/>
      <c r="V603" s="92"/>
      <c r="W603" s="92"/>
      <c r="X603" s="92"/>
      <c r="Y603" s="92"/>
      <c r="Z603" s="92"/>
    </row>
    <row r="604" spans="1:26" ht="15.75" customHeight="1" x14ac:dyDescent="0.2">
      <c r="A604" s="92"/>
      <c r="B604" s="499">
        <f t="shared" si="18"/>
        <v>598</v>
      </c>
      <c r="C604" s="217">
        <v>45054</v>
      </c>
      <c r="D604" s="218">
        <f t="shared" si="19"/>
        <v>319</v>
      </c>
      <c r="E604" s="219" t="s">
        <v>565</v>
      </c>
      <c r="F604" s="219" t="s">
        <v>541</v>
      </c>
      <c r="G604" s="219" t="s">
        <v>550</v>
      </c>
      <c r="H604" s="219" t="s">
        <v>968</v>
      </c>
      <c r="I604" s="220"/>
      <c r="J604" s="220"/>
      <c r="K604" s="220">
        <v>-2070</v>
      </c>
      <c r="L604" s="220"/>
      <c r="M604" s="92"/>
      <c r="N604" s="92"/>
      <c r="O604" s="92"/>
      <c r="P604" s="92"/>
      <c r="Q604" s="92"/>
      <c r="R604" s="92"/>
      <c r="S604" s="92"/>
      <c r="T604" s="92"/>
      <c r="U604" s="92"/>
      <c r="V604" s="92"/>
      <c r="W604" s="92"/>
      <c r="X604" s="92"/>
      <c r="Y604" s="92"/>
      <c r="Z604" s="92"/>
    </row>
    <row r="605" spans="1:26" ht="15.75" customHeight="1" x14ac:dyDescent="0.2">
      <c r="A605" s="92"/>
      <c r="B605" s="499">
        <f t="shared" si="18"/>
        <v>599</v>
      </c>
      <c r="C605" s="217">
        <v>45054</v>
      </c>
      <c r="D605" s="218">
        <f t="shared" si="19"/>
        <v>319</v>
      </c>
      <c r="E605" s="219" t="s">
        <v>598</v>
      </c>
      <c r="F605" s="219" t="s">
        <v>541</v>
      </c>
      <c r="G605" s="219" t="s">
        <v>570</v>
      </c>
      <c r="H605" s="219" t="s">
        <v>698</v>
      </c>
      <c r="I605" s="220"/>
      <c r="J605" s="220"/>
      <c r="K605" s="220">
        <v>-50</v>
      </c>
      <c r="L605" s="220"/>
      <c r="M605" s="92"/>
      <c r="N605" s="92"/>
      <c r="O605" s="92"/>
      <c r="P605" s="92"/>
      <c r="Q605" s="92"/>
      <c r="R605" s="92"/>
      <c r="S605" s="92"/>
      <c r="T605" s="92"/>
      <c r="U605" s="92"/>
      <c r="V605" s="92"/>
      <c r="W605" s="92"/>
      <c r="X605" s="92"/>
      <c r="Y605" s="92"/>
      <c r="Z605" s="92"/>
    </row>
    <row r="606" spans="1:26" ht="15.75" customHeight="1" x14ac:dyDescent="0.2">
      <c r="A606" s="92"/>
      <c r="B606" s="499">
        <f t="shared" si="18"/>
        <v>600</v>
      </c>
      <c r="C606" s="217">
        <v>45054</v>
      </c>
      <c r="D606" s="218">
        <f t="shared" si="19"/>
        <v>319</v>
      </c>
      <c r="E606" s="219" t="s">
        <v>598</v>
      </c>
      <c r="F606" s="219" t="s">
        <v>541</v>
      </c>
      <c r="G606" s="219" t="s">
        <v>570</v>
      </c>
      <c r="H606" s="219" t="s">
        <v>970</v>
      </c>
      <c r="I606" s="220"/>
      <c r="J606" s="220"/>
      <c r="K606" s="220">
        <v>-38</v>
      </c>
      <c r="L606" s="220" t="s">
        <v>971</v>
      </c>
      <c r="M606" s="92"/>
      <c r="N606" s="92"/>
      <c r="O606" s="92"/>
      <c r="P606" s="92"/>
      <c r="Q606" s="92"/>
      <c r="R606" s="92"/>
      <c r="S606" s="92"/>
      <c r="T606" s="92"/>
      <c r="U606" s="92"/>
      <c r="V606" s="92"/>
      <c r="W606" s="92"/>
      <c r="X606" s="92"/>
      <c r="Y606" s="92"/>
      <c r="Z606" s="92"/>
    </row>
    <row r="607" spans="1:26" ht="15.75" customHeight="1" x14ac:dyDescent="0.2">
      <c r="A607" s="92"/>
      <c r="B607" s="499">
        <f t="shared" si="18"/>
        <v>601</v>
      </c>
      <c r="C607" s="217">
        <v>45055</v>
      </c>
      <c r="D607" s="218">
        <f t="shared" si="19"/>
        <v>319</v>
      </c>
      <c r="E607" s="219" t="s">
        <v>598</v>
      </c>
      <c r="F607" s="219" t="s">
        <v>543</v>
      </c>
      <c r="G607" s="219" t="s">
        <v>606</v>
      </c>
      <c r="H607" s="219" t="s">
        <v>972</v>
      </c>
      <c r="I607" s="220"/>
      <c r="J607" s="220"/>
      <c r="K607" s="220">
        <v>-200</v>
      </c>
      <c r="L607" s="220"/>
      <c r="M607" s="92"/>
      <c r="N607" s="92"/>
      <c r="O607" s="92"/>
      <c r="P607" s="92"/>
      <c r="Q607" s="92"/>
      <c r="R607" s="92"/>
      <c r="S607" s="92"/>
      <c r="T607" s="92"/>
      <c r="U607" s="92"/>
      <c r="V607" s="92"/>
      <c r="W607" s="92"/>
      <c r="X607" s="92"/>
      <c r="Y607" s="92"/>
      <c r="Z607" s="92"/>
    </row>
    <row r="608" spans="1:26" ht="15.75" customHeight="1" x14ac:dyDescent="0.2">
      <c r="A608" s="92"/>
      <c r="B608" s="499">
        <f t="shared" si="18"/>
        <v>602</v>
      </c>
      <c r="C608" s="217">
        <v>45056</v>
      </c>
      <c r="D608" s="218">
        <f t="shared" si="19"/>
        <v>319</v>
      </c>
      <c r="E608" s="219" t="s">
        <v>565</v>
      </c>
      <c r="F608" s="219" t="s">
        <v>534</v>
      </c>
      <c r="G608" s="219" t="s">
        <v>554</v>
      </c>
      <c r="H608" s="219" t="s">
        <v>686</v>
      </c>
      <c r="I608" s="220">
        <v>1200</v>
      </c>
      <c r="J608" s="220"/>
      <c r="K608" s="220"/>
      <c r="L608" s="220" t="s">
        <v>973</v>
      </c>
      <c r="M608" s="92"/>
      <c r="N608" s="92"/>
      <c r="O608" s="92"/>
      <c r="P608" s="92"/>
      <c r="Q608" s="92"/>
      <c r="R608" s="92"/>
      <c r="S608" s="92"/>
      <c r="T608" s="92"/>
      <c r="U608" s="92"/>
      <c r="V608" s="92"/>
      <c r="W608" s="92"/>
      <c r="X608" s="92"/>
      <c r="Y608" s="92"/>
      <c r="Z608" s="92"/>
    </row>
    <row r="609" spans="1:26" ht="15.75" customHeight="1" x14ac:dyDescent="0.2">
      <c r="A609" s="92"/>
      <c r="B609" s="499">
        <f t="shared" si="18"/>
        <v>603</v>
      </c>
      <c r="C609" s="217">
        <v>45056</v>
      </c>
      <c r="D609" s="218">
        <f t="shared" si="19"/>
        <v>319</v>
      </c>
      <c r="E609" s="219" t="s">
        <v>554</v>
      </c>
      <c r="F609" s="219" t="s">
        <v>534</v>
      </c>
      <c r="G609" s="219" t="s">
        <v>565</v>
      </c>
      <c r="H609" s="219" t="s">
        <v>686</v>
      </c>
      <c r="I609" s="220">
        <v>-1200</v>
      </c>
      <c r="J609" s="220"/>
      <c r="K609" s="220"/>
      <c r="L609" s="220" t="s">
        <v>973</v>
      </c>
      <c r="M609" s="92"/>
      <c r="N609" s="92"/>
      <c r="O609" s="92"/>
      <c r="P609" s="92"/>
      <c r="Q609" s="92"/>
      <c r="R609" s="92"/>
      <c r="S609" s="92"/>
      <c r="T609" s="92"/>
      <c r="U609" s="92"/>
      <c r="V609" s="92"/>
      <c r="W609" s="92"/>
      <c r="X609" s="92"/>
      <c r="Y609" s="92"/>
      <c r="Z609" s="92"/>
    </row>
    <row r="610" spans="1:26" ht="15.75" customHeight="1" x14ac:dyDescent="0.2">
      <c r="A610" s="92"/>
      <c r="B610" s="499">
        <f t="shared" si="18"/>
        <v>604</v>
      </c>
      <c r="C610" s="217">
        <v>45056</v>
      </c>
      <c r="D610" s="218">
        <f t="shared" si="19"/>
        <v>319</v>
      </c>
      <c r="E610" s="219" t="s">
        <v>598</v>
      </c>
      <c r="F610" s="219" t="s">
        <v>541</v>
      </c>
      <c r="G610" s="219" t="s">
        <v>570</v>
      </c>
      <c r="H610" s="219" t="s">
        <v>974</v>
      </c>
      <c r="I610" s="220"/>
      <c r="J610" s="220"/>
      <c r="K610" s="220">
        <f>-346-15</f>
        <v>-361</v>
      </c>
      <c r="L610" s="220"/>
      <c r="M610" s="92"/>
      <c r="N610" s="92"/>
      <c r="O610" s="92"/>
      <c r="P610" s="92"/>
      <c r="Q610" s="92"/>
      <c r="R610" s="92"/>
      <c r="S610" s="92"/>
      <c r="T610" s="92"/>
      <c r="U610" s="92"/>
      <c r="V610" s="92"/>
      <c r="W610" s="92"/>
      <c r="X610" s="92"/>
      <c r="Y610" s="92"/>
      <c r="Z610" s="92"/>
    </row>
    <row r="611" spans="1:26" ht="15.75" customHeight="1" x14ac:dyDescent="0.2">
      <c r="A611" s="92"/>
      <c r="B611" s="499">
        <f t="shared" si="18"/>
        <v>605</v>
      </c>
      <c r="C611" s="217">
        <v>45058</v>
      </c>
      <c r="D611" s="218">
        <f t="shared" si="19"/>
        <v>319</v>
      </c>
      <c r="E611" s="219" t="s">
        <v>565</v>
      </c>
      <c r="F611" s="219" t="s">
        <v>533</v>
      </c>
      <c r="G611" s="219" t="s">
        <v>553</v>
      </c>
      <c r="H611" s="219" t="s">
        <v>743</v>
      </c>
      <c r="I611" s="220"/>
      <c r="J611" s="220"/>
      <c r="K611" s="220">
        <v>-300</v>
      </c>
      <c r="L611" s="220" t="s">
        <v>975</v>
      </c>
      <c r="M611" s="92"/>
      <c r="N611" s="92"/>
      <c r="O611" s="92"/>
      <c r="P611" s="92"/>
      <c r="Q611" s="92"/>
      <c r="R611" s="92"/>
      <c r="S611" s="92"/>
      <c r="T611" s="92"/>
      <c r="U611" s="92"/>
      <c r="V611" s="92"/>
      <c r="W611" s="92"/>
      <c r="X611" s="92"/>
      <c r="Y611" s="92"/>
      <c r="Z611" s="92"/>
    </row>
    <row r="612" spans="1:26" ht="15.75" customHeight="1" x14ac:dyDescent="0.2">
      <c r="A612" s="92"/>
      <c r="B612" s="499">
        <f t="shared" si="18"/>
        <v>606</v>
      </c>
      <c r="C612" s="217">
        <v>45058</v>
      </c>
      <c r="D612" s="218">
        <f t="shared" si="19"/>
        <v>319</v>
      </c>
      <c r="E612" s="219" t="s">
        <v>565</v>
      </c>
      <c r="F612" s="219" t="s">
        <v>534</v>
      </c>
      <c r="G612" s="219" t="s">
        <v>574</v>
      </c>
      <c r="H612" s="219" t="s">
        <v>686</v>
      </c>
      <c r="I612" s="220">
        <v>-1000</v>
      </c>
      <c r="J612" s="220"/>
      <c r="K612" s="220"/>
      <c r="L612" s="220"/>
      <c r="M612" s="92"/>
      <c r="N612" s="92"/>
      <c r="O612" s="92"/>
      <c r="P612" s="92"/>
      <c r="Q612" s="92"/>
      <c r="R612" s="92"/>
      <c r="S612" s="92"/>
      <c r="T612" s="92"/>
      <c r="U612" s="92"/>
      <c r="V612" s="92"/>
      <c r="W612" s="92"/>
      <c r="X612" s="92"/>
      <c r="Y612" s="92"/>
      <c r="Z612" s="92"/>
    </row>
    <row r="613" spans="1:26" ht="15.75" customHeight="1" x14ac:dyDescent="0.2">
      <c r="A613" s="92"/>
      <c r="B613" s="499">
        <f t="shared" si="18"/>
        <v>607</v>
      </c>
      <c r="C613" s="217">
        <v>45058</v>
      </c>
      <c r="D613" s="218">
        <f t="shared" si="19"/>
        <v>319</v>
      </c>
      <c r="E613" s="219" t="s">
        <v>593</v>
      </c>
      <c r="F613" s="219" t="s">
        <v>534</v>
      </c>
      <c r="G613" s="219" t="s">
        <v>565</v>
      </c>
      <c r="H613" s="219" t="s">
        <v>686</v>
      </c>
      <c r="I613" s="220">
        <v>1000</v>
      </c>
      <c r="J613" s="220"/>
      <c r="K613" s="220"/>
      <c r="L613" s="220"/>
      <c r="M613" s="92"/>
      <c r="N613" s="92"/>
      <c r="O613" s="92"/>
      <c r="P613" s="92"/>
      <c r="Q613" s="92"/>
      <c r="R613" s="92"/>
      <c r="S613" s="92"/>
      <c r="T613" s="92"/>
      <c r="U613" s="92"/>
      <c r="V613" s="92"/>
      <c r="W613" s="92"/>
      <c r="X613" s="92"/>
      <c r="Y613" s="92"/>
      <c r="Z613" s="92"/>
    </row>
    <row r="614" spans="1:26" ht="15.75" customHeight="1" x14ac:dyDescent="0.2">
      <c r="A614" s="92"/>
      <c r="B614" s="499">
        <f t="shared" si="18"/>
        <v>608</v>
      </c>
      <c r="C614" s="217">
        <v>45058</v>
      </c>
      <c r="D614" s="218">
        <f t="shared" si="19"/>
        <v>319</v>
      </c>
      <c r="E614" s="219" t="s">
        <v>574</v>
      </c>
      <c r="F614" s="219" t="s">
        <v>534</v>
      </c>
      <c r="G614" s="219" t="s">
        <v>565</v>
      </c>
      <c r="H614" s="219" t="s">
        <v>686</v>
      </c>
      <c r="I614" s="220">
        <v>1000</v>
      </c>
      <c r="J614" s="220"/>
      <c r="K614" s="220"/>
      <c r="L614" s="220"/>
      <c r="M614" s="92"/>
      <c r="N614" s="92"/>
      <c r="O614" s="92"/>
      <c r="P614" s="92"/>
      <c r="Q614" s="92"/>
      <c r="R614" s="92"/>
      <c r="S614" s="92"/>
      <c r="T614" s="92"/>
      <c r="U614" s="92"/>
      <c r="V614" s="92"/>
      <c r="W614" s="92"/>
      <c r="X614" s="92"/>
      <c r="Y614" s="92"/>
      <c r="Z614" s="92"/>
    </row>
    <row r="615" spans="1:26" ht="15.75" customHeight="1" x14ac:dyDescent="0.2">
      <c r="A615" s="92"/>
      <c r="B615" s="499">
        <f t="shared" si="18"/>
        <v>609</v>
      </c>
      <c r="C615" s="217">
        <v>45058</v>
      </c>
      <c r="D615" s="218">
        <f t="shared" si="19"/>
        <v>319</v>
      </c>
      <c r="E615" s="219" t="s">
        <v>598</v>
      </c>
      <c r="F615" s="219" t="s">
        <v>534</v>
      </c>
      <c r="G615" s="219" t="s">
        <v>565</v>
      </c>
      <c r="H615" s="219" t="s">
        <v>686</v>
      </c>
      <c r="I615" s="220">
        <f>125+500</f>
        <v>625</v>
      </c>
      <c r="J615" s="220"/>
      <c r="K615" s="220"/>
      <c r="L615" s="220"/>
      <c r="M615" s="92"/>
      <c r="N615" s="92"/>
      <c r="O615" s="92"/>
      <c r="P615" s="92"/>
      <c r="Q615" s="92"/>
      <c r="R615" s="92"/>
      <c r="S615" s="92"/>
      <c r="T615" s="92"/>
      <c r="U615" s="92"/>
      <c r="V615" s="92"/>
      <c r="W615" s="92"/>
      <c r="X615" s="92"/>
      <c r="Y615" s="92"/>
      <c r="Z615" s="92"/>
    </row>
    <row r="616" spans="1:26" ht="15.75" customHeight="1" x14ac:dyDescent="0.2">
      <c r="A616" s="92"/>
      <c r="B616" s="499">
        <f t="shared" si="18"/>
        <v>610</v>
      </c>
      <c r="C616" s="217">
        <v>45058</v>
      </c>
      <c r="D616" s="218">
        <f t="shared" si="19"/>
        <v>319</v>
      </c>
      <c r="E616" s="219" t="s">
        <v>565</v>
      </c>
      <c r="F616" s="219" t="s">
        <v>534</v>
      </c>
      <c r="G616" s="219" t="s">
        <v>593</v>
      </c>
      <c r="H616" s="219" t="s">
        <v>686</v>
      </c>
      <c r="I616" s="220">
        <v>-1000</v>
      </c>
      <c r="J616" s="220"/>
      <c r="K616" s="220"/>
      <c r="L616" s="220"/>
      <c r="M616" s="92"/>
      <c r="N616" s="92"/>
      <c r="O616" s="92"/>
      <c r="P616" s="92"/>
      <c r="Q616" s="92"/>
      <c r="R616" s="92"/>
      <c r="S616" s="92"/>
      <c r="T616" s="92"/>
      <c r="U616" s="92"/>
      <c r="V616" s="92"/>
      <c r="W616" s="92"/>
      <c r="X616" s="92"/>
      <c r="Y616" s="92"/>
      <c r="Z616" s="92"/>
    </row>
    <row r="617" spans="1:26" ht="15.75" customHeight="1" x14ac:dyDescent="0.2">
      <c r="A617" s="92"/>
      <c r="B617" s="499">
        <f t="shared" si="18"/>
        <v>611</v>
      </c>
      <c r="C617" s="217">
        <v>45058</v>
      </c>
      <c r="D617" s="218">
        <f t="shared" si="19"/>
        <v>319</v>
      </c>
      <c r="E617" s="219" t="s">
        <v>565</v>
      </c>
      <c r="F617" s="219" t="s">
        <v>534</v>
      </c>
      <c r="G617" s="219" t="s">
        <v>598</v>
      </c>
      <c r="H617" s="219" t="s">
        <v>686</v>
      </c>
      <c r="I617" s="220">
        <f>-125-500</f>
        <v>-625</v>
      </c>
      <c r="J617" s="220"/>
      <c r="K617" s="220"/>
      <c r="L617" s="220"/>
      <c r="M617" s="92"/>
      <c r="N617" s="92"/>
      <c r="O617" s="92"/>
      <c r="P617" s="92"/>
      <c r="Q617" s="92"/>
      <c r="R617" s="92"/>
      <c r="S617" s="92"/>
      <c r="T617" s="92"/>
      <c r="U617" s="92"/>
      <c r="V617" s="92"/>
      <c r="W617" s="92"/>
      <c r="X617" s="92"/>
      <c r="Y617" s="92"/>
      <c r="Z617" s="92"/>
    </row>
    <row r="618" spans="1:26" ht="15.75" customHeight="1" x14ac:dyDescent="0.2">
      <c r="A618" s="92"/>
      <c r="B618" s="499">
        <f t="shared" si="18"/>
        <v>612</v>
      </c>
      <c r="C618" s="217">
        <v>45058</v>
      </c>
      <c r="D618" s="218">
        <f t="shared" si="19"/>
        <v>319</v>
      </c>
      <c r="E618" s="219" t="s">
        <v>565</v>
      </c>
      <c r="F618" s="219" t="s">
        <v>536</v>
      </c>
      <c r="G618" s="219" t="s">
        <v>556</v>
      </c>
      <c r="H618" s="219" t="s">
        <v>976</v>
      </c>
      <c r="I618" s="220"/>
      <c r="J618" s="220"/>
      <c r="K618" s="220">
        <v>-105</v>
      </c>
      <c r="L618" s="220"/>
      <c r="M618" s="92"/>
      <c r="N618" s="92"/>
      <c r="O618" s="92"/>
      <c r="P618" s="92"/>
      <c r="Q618" s="92"/>
      <c r="R618" s="92"/>
      <c r="S618" s="92"/>
      <c r="T618" s="92"/>
      <c r="U618" s="92"/>
      <c r="V618" s="92"/>
      <c r="W618" s="92"/>
      <c r="X618" s="92"/>
      <c r="Y618" s="92"/>
      <c r="Z618" s="92"/>
    </row>
    <row r="619" spans="1:26" ht="15.75" customHeight="1" x14ac:dyDescent="0.2">
      <c r="A619" s="92"/>
      <c r="B619" s="499">
        <f t="shared" si="18"/>
        <v>613</v>
      </c>
      <c r="C619" s="217">
        <v>45058</v>
      </c>
      <c r="D619" s="218">
        <f t="shared" si="19"/>
        <v>319</v>
      </c>
      <c r="E619" s="219" t="s">
        <v>598</v>
      </c>
      <c r="F619" s="219" t="s">
        <v>536</v>
      </c>
      <c r="G619" s="219" t="s">
        <v>556</v>
      </c>
      <c r="H619" s="219" t="s">
        <v>977</v>
      </c>
      <c r="I619" s="220"/>
      <c r="J619" s="220"/>
      <c r="K619" s="220">
        <v>-380</v>
      </c>
      <c r="L619" s="220"/>
      <c r="M619" s="92"/>
      <c r="N619" s="92"/>
      <c r="O619" s="92"/>
      <c r="P619" s="92"/>
      <c r="Q619" s="92"/>
      <c r="R619" s="92"/>
      <c r="S619" s="92"/>
      <c r="T619" s="92"/>
      <c r="U619" s="92"/>
      <c r="V619" s="92"/>
      <c r="W619" s="92"/>
      <c r="X619" s="92"/>
      <c r="Y619" s="92"/>
      <c r="Z619" s="92"/>
    </row>
    <row r="620" spans="1:26" ht="15.75" customHeight="1" x14ac:dyDescent="0.2">
      <c r="A620" s="92"/>
      <c r="B620" s="499">
        <f t="shared" si="18"/>
        <v>614</v>
      </c>
      <c r="C620" s="217">
        <v>45058</v>
      </c>
      <c r="D620" s="218">
        <f t="shared" si="19"/>
        <v>319</v>
      </c>
      <c r="E620" s="219" t="s">
        <v>598</v>
      </c>
      <c r="F620" s="219" t="s">
        <v>536</v>
      </c>
      <c r="G620" s="219" t="s">
        <v>556</v>
      </c>
      <c r="H620" s="219" t="s">
        <v>978</v>
      </c>
      <c r="I620" s="220"/>
      <c r="J620" s="220"/>
      <c r="K620" s="220">
        <v>-75</v>
      </c>
      <c r="L620" s="220"/>
      <c r="M620" s="92"/>
      <c r="N620" s="92"/>
      <c r="O620" s="92"/>
      <c r="P620" s="92"/>
      <c r="Q620" s="92"/>
      <c r="R620" s="92"/>
      <c r="S620" s="92"/>
      <c r="T620" s="92"/>
      <c r="U620" s="92"/>
      <c r="V620" s="92"/>
      <c r="W620" s="92"/>
      <c r="X620" s="92"/>
      <c r="Y620" s="92"/>
      <c r="Z620" s="92"/>
    </row>
    <row r="621" spans="1:26" ht="15.75" customHeight="1" x14ac:dyDescent="0.2">
      <c r="A621" s="92"/>
      <c r="B621" s="499">
        <f t="shared" si="18"/>
        <v>615</v>
      </c>
      <c r="C621" s="217">
        <v>45058</v>
      </c>
      <c r="D621" s="218">
        <f t="shared" si="19"/>
        <v>319</v>
      </c>
      <c r="E621" s="219" t="s">
        <v>554</v>
      </c>
      <c r="F621" s="219" t="s">
        <v>543</v>
      </c>
      <c r="G621" s="219" t="s">
        <v>572</v>
      </c>
      <c r="H621" s="219" t="s">
        <v>979</v>
      </c>
      <c r="I621" s="220"/>
      <c r="J621" s="220"/>
      <c r="K621" s="220">
        <v>-300</v>
      </c>
      <c r="L621" s="220" t="s">
        <v>973</v>
      </c>
      <c r="M621" s="92"/>
      <c r="N621" s="92"/>
      <c r="O621" s="92"/>
      <c r="P621" s="92"/>
      <c r="Q621" s="92"/>
      <c r="R621" s="92"/>
      <c r="S621" s="92"/>
      <c r="T621" s="92"/>
      <c r="U621" s="92"/>
      <c r="V621" s="92"/>
      <c r="W621" s="92"/>
      <c r="X621" s="92"/>
      <c r="Y621" s="92"/>
      <c r="Z621" s="92"/>
    </row>
    <row r="622" spans="1:26" ht="15.75" customHeight="1" x14ac:dyDescent="0.2">
      <c r="A622" s="92"/>
      <c r="B622" s="499">
        <f t="shared" si="18"/>
        <v>616</v>
      </c>
      <c r="C622" s="217">
        <v>45058</v>
      </c>
      <c r="D622" s="218">
        <f t="shared" si="19"/>
        <v>319</v>
      </c>
      <c r="E622" s="219" t="s">
        <v>598</v>
      </c>
      <c r="F622" s="219" t="s">
        <v>537</v>
      </c>
      <c r="G622" s="219" t="s">
        <v>576</v>
      </c>
      <c r="H622" s="219" t="s">
        <v>980</v>
      </c>
      <c r="I622" s="220"/>
      <c r="J622" s="220"/>
      <c r="K622" s="220">
        <v>-105</v>
      </c>
      <c r="L622" s="220" t="s">
        <v>981</v>
      </c>
      <c r="M622" s="92"/>
      <c r="N622" s="92"/>
      <c r="O622" s="92"/>
      <c r="P622" s="92"/>
      <c r="Q622" s="92"/>
      <c r="R622" s="92"/>
      <c r="S622" s="92"/>
      <c r="T622" s="92"/>
      <c r="U622" s="92"/>
      <c r="V622" s="92"/>
      <c r="W622" s="92"/>
      <c r="X622" s="92"/>
      <c r="Y622" s="92"/>
      <c r="Z622" s="92"/>
    </row>
    <row r="623" spans="1:26" ht="15.75" customHeight="1" x14ac:dyDescent="0.2">
      <c r="A623" s="92"/>
      <c r="B623" s="499">
        <f t="shared" si="18"/>
        <v>617</v>
      </c>
      <c r="C623" s="217">
        <v>45058</v>
      </c>
      <c r="D623" s="218">
        <f t="shared" si="19"/>
        <v>319</v>
      </c>
      <c r="E623" s="219" t="s">
        <v>47</v>
      </c>
      <c r="F623" s="219" t="s">
        <v>538</v>
      </c>
      <c r="G623" s="219" t="s">
        <v>568</v>
      </c>
      <c r="H623" s="219" t="s">
        <v>982</v>
      </c>
      <c r="I623" s="220"/>
      <c r="J623" s="220">
        <v>5692.2</v>
      </c>
      <c r="K623" s="220"/>
      <c r="L623" s="220"/>
      <c r="M623" s="92"/>
      <c r="N623" s="92"/>
      <c r="O623" s="92"/>
      <c r="P623" s="92"/>
      <c r="Q623" s="92"/>
      <c r="R623" s="92"/>
      <c r="S623" s="92"/>
      <c r="T623" s="92"/>
      <c r="U623" s="92"/>
      <c r="V623" s="92"/>
      <c r="W623" s="92"/>
      <c r="X623" s="92"/>
      <c r="Y623" s="92"/>
      <c r="Z623" s="92"/>
    </row>
    <row r="624" spans="1:26" ht="15.75" customHeight="1" x14ac:dyDescent="0.2">
      <c r="A624" s="92"/>
      <c r="B624" s="499">
        <f t="shared" si="18"/>
        <v>618</v>
      </c>
      <c r="C624" s="217">
        <v>45058</v>
      </c>
      <c r="D624" s="218">
        <f t="shared" si="19"/>
        <v>319</v>
      </c>
      <c r="E624" s="219" t="s">
        <v>598</v>
      </c>
      <c r="F624" s="219" t="s">
        <v>541</v>
      </c>
      <c r="G624" s="219" t="s">
        <v>570</v>
      </c>
      <c r="H624" s="219" t="s">
        <v>725</v>
      </c>
      <c r="I624" s="220"/>
      <c r="J624" s="220"/>
      <c r="K624" s="220"/>
      <c r="L624" s="220"/>
      <c r="M624" s="92"/>
      <c r="N624" s="92"/>
      <c r="O624" s="92"/>
      <c r="P624" s="92"/>
      <c r="Q624" s="92"/>
      <c r="R624" s="92"/>
      <c r="S624" s="92"/>
      <c r="T624" s="92"/>
      <c r="U624" s="92"/>
      <c r="V624" s="92"/>
      <c r="W624" s="92"/>
      <c r="X624" s="92"/>
      <c r="Y624" s="92"/>
      <c r="Z624" s="92"/>
    </row>
    <row r="625" spans="1:26" ht="15.75" customHeight="1" x14ac:dyDescent="0.2">
      <c r="A625" s="92"/>
      <c r="B625" s="499">
        <f t="shared" si="18"/>
        <v>619</v>
      </c>
      <c r="C625" s="217">
        <v>45058</v>
      </c>
      <c r="D625" s="218">
        <f t="shared" si="19"/>
        <v>319</v>
      </c>
      <c r="E625" s="219" t="s">
        <v>598</v>
      </c>
      <c r="F625" s="219" t="s">
        <v>541</v>
      </c>
      <c r="G625" s="219" t="s">
        <v>570</v>
      </c>
      <c r="H625" s="219" t="s">
        <v>983</v>
      </c>
      <c r="I625" s="220"/>
      <c r="J625" s="220"/>
      <c r="K625" s="220">
        <v>-75</v>
      </c>
      <c r="L625" s="220"/>
      <c r="M625" s="92"/>
      <c r="N625" s="92"/>
      <c r="O625" s="92"/>
      <c r="P625" s="92"/>
      <c r="Q625" s="92"/>
      <c r="R625" s="92"/>
      <c r="S625" s="92"/>
      <c r="T625" s="92"/>
      <c r="U625" s="92"/>
      <c r="V625" s="92"/>
      <c r="W625" s="92"/>
      <c r="X625" s="92"/>
      <c r="Y625" s="92"/>
      <c r="Z625" s="92"/>
    </row>
    <row r="626" spans="1:26" ht="15.75" customHeight="1" x14ac:dyDescent="0.2">
      <c r="A626" s="92"/>
      <c r="B626" s="499">
        <f t="shared" si="18"/>
        <v>620</v>
      </c>
      <c r="C626" s="217">
        <v>45059</v>
      </c>
      <c r="D626" s="218">
        <f t="shared" si="19"/>
        <v>319</v>
      </c>
      <c r="E626" s="219" t="s">
        <v>565</v>
      </c>
      <c r="F626" s="219" t="s">
        <v>543</v>
      </c>
      <c r="G626" s="219" t="s">
        <v>606</v>
      </c>
      <c r="H626" s="219" t="s">
        <v>984</v>
      </c>
      <c r="I626" s="220"/>
      <c r="J626" s="220"/>
      <c r="K626" s="220">
        <v>-500</v>
      </c>
      <c r="L626" s="220"/>
      <c r="M626" s="92"/>
      <c r="N626" s="92"/>
      <c r="O626" s="92"/>
      <c r="P626" s="92"/>
      <c r="Q626" s="92"/>
      <c r="R626" s="92"/>
      <c r="S626" s="92"/>
      <c r="T626" s="92"/>
      <c r="U626" s="92"/>
      <c r="V626" s="92"/>
      <c r="W626" s="92"/>
      <c r="X626" s="92"/>
      <c r="Y626" s="92"/>
      <c r="Z626" s="92"/>
    </row>
    <row r="627" spans="1:26" ht="15.75" customHeight="1" x14ac:dyDescent="0.2">
      <c r="A627" s="92"/>
      <c r="B627" s="499">
        <f t="shared" si="18"/>
        <v>621</v>
      </c>
      <c r="C627" s="217">
        <v>45059</v>
      </c>
      <c r="D627" s="218">
        <f t="shared" si="19"/>
        <v>319</v>
      </c>
      <c r="E627" s="219" t="s">
        <v>598</v>
      </c>
      <c r="F627" s="219" t="s">
        <v>541</v>
      </c>
      <c r="G627" s="219" t="s">
        <v>561</v>
      </c>
      <c r="H627" s="219" t="s">
        <v>985</v>
      </c>
      <c r="I627" s="220"/>
      <c r="J627" s="220"/>
      <c r="K627" s="220">
        <v>-35</v>
      </c>
      <c r="L627" s="220"/>
      <c r="M627" s="92"/>
      <c r="N627" s="92"/>
      <c r="O627" s="92"/>
      <c r="P627" s="92"/>
      <c r="Q627" s="92"/>
      <c r="R627" s="92"/>
      <c r="S627" s="92"/>
      <c r="T627" s="92"/>
      <c r="U627" s="92"/>
      <c r="V627" s="92"/>
      <c r="W627" s="92"/>
      <c r="X627" s="92"/>
      <c r="Y627" s="92"/>
      <c r="Z627" s="92"/>
    </row>
    <row r="628" spans="1:26" ht="15.75" customHeight="1" x14ac:dyDescent="0.2">
      <c r="A628" s="92"/>
      <c r="B628" s="499">
        <f t="shared" si="18"/>
        <v>622</v>
      </c>
      <c r="C628" s="217">
        <v>45059</v>
      </c>
      <c r="D628" s="218">
        <f t="shared" si="19"/>
        <v>319</v>
      </c>
      <c r="E628" s="219" t="s">
        <v>598</v>
      </c>
      <c r="F628" s="219" t="s">
        <v>541</v>
      </c>
      <c r="G628" s="219" t="s">
        <v>561</v>
      </c>
      <c r="H628" s="219" t="s">
        <v>986</v>
      </c>
      <c r="I628" s="220"/>
      <c r="J628" s="220"/>
      <c r="K628" s="220">
        <v>-34</v>
      </c>
      <c r="L628" s="220"/>
      <c r="M628" s="92"/>
      <c r="N628" s="92"/>
      <c r="O628" s="92"/>
      <c r="P628" s="92"/>
      <c r="Q628" s="92"/>
      <c r="R628" s="92"/>
      <c r="S628" s="92"/>
      <c r="T628" s="92"/>
      <c r="U628" s="92"/>
      <c r="V628" s="92"/>
      <c r="W628" s="92"/>
      <c r="X628" s="92"/>
      <c r="Y628" s="92"/>
      <c r="Z628" s="92"/>
    </row>
    <row r="629" spans="1:26" ht="15.75" customHeight="1" x14ac:dyDescent="0.2">
      <c r="A629" s="92"/>
      <c r="B629" s="499">
        <f t="shared" si="18"/>
        <v>623</v>
      </c>
      <c r="C629" s="217">
        <v>45059</v>
      </c>
      <c r="D629" s="218">
        <f t="shared" si="19"/>
        <v>319</v>
      </c>
      <c r="E629" s="219" t="s">
        <v>598</v>
      </c>
      <c r="F629" s="219" t="s">
        <v>541</v>
      </c>
      <c r="G629" s="219" t="s">
        <v>561</v>
      </c>
      <c r="H629" s="219" t="s">
        <v>701</v>
      </c>
      <c r="I629" s="220"/>
      <c r="J629" s="220"/>
      <c r="K629" s="220">
        <v>-330</v>
      </c>
      <c r="L629" s="220"/>
      <c r="M629" s="92"/>
      <c r="N629" s="92"/>
      <c r="O629" s="92"/>
      <c r="P629" s="92"/>
      <c r="Q629" s="92"/>
      <c r="R629" s="92"/>
      <c r="S629" s="92"/>
      <c r="T629" s="92"/>
      <c r="U629" s="92"/>
      <c r="V629" s="92"/>
      <c r="W629" s="92"/>
      <c r="X629" s="92"/>
      <c r="Y629" s="92"/>
      <c r="Z629" s="92"/>
    </row>
    <row r="630" spans="1:26" ht="15.75" customHeight="1" x14ac:dyDescent="0.2">
      <c r="A630" s="92"/>
      <c r="B630" s="499">
        <f t="shared" si="18"/>
        <v>624</v>
      </c>
      <c r="C630" s="217">
        <v>45059</v>
      </c>
      <c r="D630" s="218">
        <f t="shared" si="19"/>
        <v>319</v>
      </c>
      <c r="E630" s="219" t="s">
        <v>598</v>
      </c>
      <c r="F630" s="219" t="s">
        <v>541</v>
      </c>
      <c r="G630" s="219" t="s">
        <v>561</v>
      </c>
      <c r="H630" s="219" t="s">
        <v>737</v>
      </c>
      <c r="I630" s="220"/>
      <c r="J630" s="220"/>
      <c r="K630" s="220">
        <v>-83</v>
      </c>
      <c r="L630" s="220"/>
      <c r="M630" s="92"/>
      <c r="N630" s="92"/>
      <c r="O630" s="92"/>
      <c r="P630" s="92"/>
      <c r="Q630" s="92"/>
      <c r="R630" s="92"/>
      <c r="S630" s="92"/>
      <c r="T630" s="92"/>
      <c r="U630" s="92"/>
      <c r="V630" s="92"/>
      <c r="W630" s="92"/>
      <c r="X630" s="92"/>
      <c r="Y630" s="92"/>
      <c r="Z630" s="92"/>
    </row>
    <row r="631" spans="1:26" ht="15.75" customHeight="1" x14ac:dyDescent="0.2">
      <c r="A631" s="92"/>
      <c r="B631" s="499">
        <f t="shared" si="18"/>
        <v>625</v>
      </c>
      <c r="C631" s="217">
        <v>45060</v>
      </c>
      <c r="D631" s="218">
        <f t="shared" si="19"/>
        <v>319</v>
      </c>
      <c r="E631" s="219" t="s">
        <v>598</v>
      </c>
      <c r="F631" s="219" t="s">
        <v>543</v>
      </c>
      <c r="G631" s="219" t="s">
        <v>592</v>
      </c>
      <c r="H631" s="219" t="s">
        <v>987</v>
      </c>
      <c r="I631" s="220"/>
      <c r="J631" s="220"/>
      <c r="K631" s="220">
        <v>-100</v>
      </c>
      <c r="L631" s="220"/>
      <c r="M631" s="92"/>
      <c r="N631" s="92"/>
      <c r="O631" s="92"/>
      <c r="P631" s="92"/>
      <c r="Q631" s="92"/>
      <c r="R631" s="92"/>
      <c r="S631" s="92"/>
      <c r="T631" s="92"/>
      <c r="U631" s="92"/>
      <c r="V631" s="92"/>
      <c r="W631" s="92"/>
      <c r="X631" s="92"/>
      <c r="Y631" s="92"/>
      <c r="Z631" s="92"/>
    </row>
    <row r="632" spans="1:26" ht="15.75" customHeight="1" x14ac:dyDescent="0.2">
      <c r="A632" s="92"/>
      <c r="B632" s="499">
        <f t="shared" si="18"/>
        <v>626</v>
      </c>
      <c r="C632" s="217">
        <v>45060</v>
      </c>
      <c r="D632" s="218">
        <f t="shared" si="19"/>
        <v>319</v>
      </c>
      <c r="E632" s="219" t="s">
        <v>598</v>
      </c>
      <c r="F632" s="219" t="s">
        <v>541</v>
      </c>
      <c r="G632" s="219" t="s">
        <v>561</v>
      </c>
      <c r="H632" s="219" t="s">
        <v>721</v>
      </c>
      <c r="I632" s="220"/>
      <c r="J632" s="220"/>
      <c r="K632" s="220">
        <v>-35</v>
      </c>
      <c r="L632" s="220"/>
      <c r="M632" s="92"/>
      <c r="N632" s="92"/>
      <c r="O632" s="92"/>
      <c r="P632" s="92"/>
      <c r="Q632" s="92"/>
      <c r="R632" s="92"/>
      <c r="S632" s="92"/>
      <c r="T632" s="92"/>
      <c r="U632" s="92"/>
      <c r="V632" s="92"/>
      <c r="W632" s="92"/>
      <c r="X632" s="92"/>
      <c r="Y632" s="92"/>
      <c r="Z632" s="92"/>
    </row>
    <row r="633" spans="1:26" ht="15.75" customHeight="1" x14ac:dyDescent="0.2">
      <c r="A633" s="92"/>
      <c r="B633" s="499">
        <f t="shared" si="18"/>
        <v>627</v>
      </c>
      <c r="C633" s="217">
        <v>45060</v>
      </c>
      <c r="D633" s="218">
        <f t="shared" si="19"/>
        <v>319</v>
      </c>
      <c r="E633" s="219" t="s">
        <v>598</v>
      </c>
      <c r="F633" s="219" t="s">
        <v>541</v>
      </c>
      <c r="G633" s="219" t="s">
        <v>561</v>
      </c>
      <c r="H633" s="219" t="s">
        <v>887</v>
      </c>
      <c r="I633" s="220"/>
      <c r="J633" s="220"/>
      <c r="K633" s="220">
        <v>-36</v>
      </c>
      <c r="L633" s="220"/>
      <c r="M633" s="92"/>
      <c r="N633" s="92"/>
      <c r="O633" s="92"/>
      <c r="P633" s="92"/>
      <c r="Q633" s="92"/>
      <c r="R633" s="92"/>
      <c r="S633" s="92"/>
      <c r="T633" s="92"/>
      <c r="U633" s="92"/>
      <c r="V633" s="92"/>
      <c r="W633" s="92"/>
      <c r="X633" s="92"/>
      <c r="Y633" s="92"/>
      <c r="Z633" s="92"/>
    </row>
    <row r="634" spans="1:26" ht="15.75" customHeight="1" x14ac:dyDescent="0.2">
      <c r="A634" s="92"/>
      <c r="B634" s="499">
        <f t="shared" si="18"/>
        <v>628</v>
      </c>
      <c r="C634" s="217">
        <v>45060</v>
      </c>
      <c r="D634" s="218">
        <f t="shared" si="19"/>
        <v>319</v>
      </c>
      <c r="E634" s="219" t="s">
        <v>598</v>
      </c>
      <c r="F634" s="219" t="s">
        <v>541</v>
      </c>
      <c r="G634" s="219" t="s">
        <v>561</v>
      </c>
      <c r="H634" s="219" t="s">
        <v>988</v>
      </c>
      <c r="I634" s="220"/>
      <c r="J634" s="220"/>
      <c r="K634" s="220">
        <v>-84</v>
      </c>
      <c r="L634" s="220"/>
      <c r="M634" s="92"/>
      <c r="N634" s="92"/>
      <c r="O634" s="92"/>
      <c r="P634" s="92"/>
      <c r="Q634" s="92"/>
      <c r="R634" s="92"/>
      <c r="S634" s="92"/>
      <c r="T634" s="92"/>
      <c r="U634" s="92"/>
      <c r="V634" s="92"/>
      <c r="W634" s="92"/>
      <c r="X634" s="92"/>
      <c r="Y634" s="92"/>
      <c r="Z634" s="92"/>
    </row>
    <row r="635" spans="1:26" ht="15.75" customHeight="1" x14ac:dyDescent="0.2">
      <c r="A635" s="92"/>
      <c r="B635" s="499">
        <f t="shared" si="18"/>
        <v>629</v>
      </c>
      <c r="C635" s="217">
        <v>45060</v>
      </c>
      <c r="D635" s="218">
        <f t="shared" si="19"/>
        <v>319</v>
      </c>
      <c r="E635" s="219" t="s">
        <v>598</v>
      </c>
      <c r="F635" s="219" t="s">
        <v>541</v>
      </c>
      <c r="G635" s="219" t="s">
        <v>561</v>
      </c>
      <c r="H635" s="219" t="s">
        <v>989</v>
      </c>
      <c r="I635" s="220"/>
      <c r="J635" s="220"/>
      <c r="K635" s="220">
        <v>-204</v>
      </c>
      <c r="L635" s="220"/>
      <c r="M635" s="92"/>
      <c r="N635" s="92"/>
      <c r="O635" s="92"/>
      <c r="P635" s="92"/>
      <c r="Q635" s="92"/>
      <c r="R635" s="92"/>
      <c r="S635" s="92"/>
      <c r="T635" s="92"/>
      <c r="U635" s="92"/>
      <c r="V635" s="92"/>
      <c r="W635" s="92"/>
      <c r="X635" s="92"/>
      <c r="Y635" s="92"/>
      <c r="Z635" s="92"/>
    </row>
    <row r="636" spans="1:26" ht="15.75" customHeight="1" x14ac:dyDescent="0.2">
      <c r="A636" s="92"/>
      <c r="B636" s="499">
        <f t="shared" si="18"/>
        <v>630</v>
      </c>
      <c r="C636" s="217">
        <v>45061</v>
      </c>
      <c r="D636" s="218">
        <f t="shared" si="19"/>
        <v>320</v>
      </c>
      <c r="E636" s="219" t="s">
        <v>10</v>
      </c>
      <c r="F636" s="219" t="s">
        <v>534</v>
      </c>
      <c r="G636" s="219" t="s">
        <v>10</v>
      </c>
      <c r="H636" s="219" t="s">
        <v>794</v>
      </c>
      <c r="I636" s="220"/>
      <c r="J636" s="220">
        <f>2752.01-38.07</f>
        <v>2713.94</v>
      </c>
      <c r="K636" s="220"/>
      <c r="L636" s="220"/>
      <c r="M636" s="92"/>
      <c r="N636" s="92"/>
      <c r="O636" s="92"/>
      <c r="P636" s="92"/>
      <c r="Q636" s="92"/>
      <c r="R636" s="92"/>
      <c r="S636" s="92"/>
      <c r="T636" s="92"/>
      <c r="U636" s="92"/>
      <c r="V636" s="92"/>
      <c r="W636" s="92"/>
      <c r="X636" s="92"/>
      <c r="Y636" s="92"/>
      <c r="Z636" s="92"/>
    </row>
    <row r="637" spans="1:26" ht="15.75" customHeight="1" x14ac:dyDescent="0.2">
      <c r="A637" s="92"/>
      <c r="B637" s="499">
        <f t="shared" si="18"/>
        <v>631</v>
      </c>
      <c r="C637" s="217">
        <v>45061</v>
      </c>
      <c r="D637" s="218">
        <f t="shared" si="19"/>
        <v>320</v>
      </c>
      <c r="E637" s="219" t="s">
        <v>47</v>
      </c>
      <c r="F637" s="219" t="s">
        <v>534</v>
      </c>
      <c r="G637" s="219" t="s">
        <v>554</v>
      </c>
      <c r="H637" s="219" t="s">
        <v>686</v>
      </c>
      <c r="I637" s="220">
        <v>-2000</v>
      </c>
      <c r="J637" s="220"/>
      <c r="K637" s="220"/>
      <c r="L637" s="220"/>
      <c r="M637" s="92"/>
      <c r="N637" s="92"/>
      <c r="O637" s="92"/>
      <c r="P637" s="92"/>
      <c r="Q637" s="92"/>
      <c r="R637" s="92"/>
      <c r="S637" s="92"/>
      <c r="T637" s="92"/>
      <c r="U637" s="92"/>
      <c r="V637" s="92"/>
      <c r="W637" s="92"/>
      <c r="X637" s="92"/>
      <c r="Y637" s="92"/>
      <c r="Z637" s="92"/>
    </row>
    <row r="638" spans="1:26" ht="15.75" customHeight="1" x14ac:dyDescent="0.2">
      <c r="A638" s="92"/>
      <c r="B638" s="499">
        <f t="shared" si="18"/>
        <v>632</v>
      </c>
      <c r="C638" s="217">
        <v>45061</v>
      </c>
      <c r="D638" s="218">
        <f t="shared" si="19"/>
        <v>320</v>
      </c>
      <c r="E638" s="219" t="s">
        <v>47</v>
      </c>
      <c r="F638" s="219" t="s">
        <v>534</v>
      </c>
      <c r="G638" s="219" t="s">
        <v>565</v>
      </c>
      <c r="H638" s="219" t="s">
        <v>686</v>
      </c>
      <c r="I638" s="220">
        <v>-4800</v>
      </c>
      <c r="J638" s="220"/>
      <c r="K638" s="220"/>
      <c r="L638" s="220"/>
      <c r="M638" s="92"/>
      <c r="N638" s="92"/>
      <c r="O638" s="92"/>
      <c r="P638" s="92"/>
      <c r="Q638" s="92"/>
      <c r="R638" s="92"/>
      <c r="S638" s="92"/>
      <c r="T638" s="92"/>
      <c r="U638" s="92"/>
      <c r="V638" s="92"/>
      <c r="W638" s="92"/>
      <c r="X638" s="92"/>
      <c r="Y638" s="92"/>
      <c r="Z638" s="92"/>
    </row>
    <row r="639" spans="1:26" ht="15.75" customHeight="1" x14ac:dyDescent="0.2">
      <c r="A639" s="92"/>
      <c r="B639" s="499">
        <f t="shared" si="18"/>
        <v>633</v>
      </c>
      <c r="C639" s="217">
        <v>45061</v>
      </c>
      <c r="D639" s="218">
        <f t="shared" si="19"/>
        <v>320</v>
      </c>
      <c r="E639" s="219" t="s">
        <v>554</v>
      </c>
      <c r="F639" s="219" t="s">
        <v>534</v>
      </c>
      <c r="G639" s="219" t="s">
        <v>47</v>
      </c>
      <c r="H639" s="219" t="s">
        <v>686</v>
      </c>
      <c r="I639" s="220">
        <v>2000</v>
      </c>
      <c r="J639" s="220"/>
      <c r="K639" s="220"/>
      <c r="L639" s="220"/>
      <c r="M639" s="92"/>
      <c r="N639" s="92"/>
      <c r="O639" s="92"/>
      <c r="P639" s="92"/>
      <c r="Q639" s="92"/>
      <c r="R639" s="92"/>
      <c r="S639" s="92"/>
      <c r="T639" s="92"/>
      <c r="U639" s="92"/>
      <c r="V639" s="92"/>
      <c r="W639" s="92"/>
      <c r="X639" s="92"/>
      <c r="Y639" s="92"/>
      <c r="Z639" s="92"/>
    </row>
    <row r="640" spans="1:26" ht="15.75" customHeight="1" x14ac:dyDescent="0.2">
      <c r="A640" s="92"/>
      <c r="B640" s="499">
        <f t="shared" si="18"/>
        <v>634</v>
      </c>
      <c r="C640" s="217">
        <v>45061</v>
      </c>
      <c r="D640" s="218">
        <f t="shared" si="19"/>
        <v>320</v>
      </c>
      <c r="E640" s="219" t="s">
        <v>565</v>
      </c>
      <c r="F640" s="219" t="s">
        <v>534</v>
      </c>
      <c r="G640" s="219" t="s">
        <v>47</v>
      </c>
      <c r="H640" s="219" t="s">
        <v>686</v>
      </c>
      <c r="I640" s="220">
        <v>4800</v>
      </c>
      <c r="J640" s="220"/>
      <c r="K640" s="220"/>
      <c r="L640" s="220"/>
      <c r="M640" s="92"/>
      <c r="N640" s="92"/>
      <c r="O640" s="92"/>
      <c r="P640" s="92"/>
      <c r="Q640" s="92"/>
      <c r="R640" s="92"/>
      <c r="S640" s="92"/>
      <c r="T640" s="92"/>
      <c r="U640" s="92"/>
      <c r="V640" s="92"/>
      <c r="W640" s="92"/>
      <c r="X640" s="92"/>
      <c r="Y640" s="92"/>
      <c r="Z640" s="92"/>
    </row>
    <row r="641" spans="1:26" ht="15.75" customHeight="1" x14ac:dyDescent="0.2">
      <c r="A641" s="92"/>
      <c r="B641" s="499">
        <f t="shared" si="18"/>
        <v>635</v>
      </c>
      <c r="C641" s="217">
        <v>45061</v>
      </c>
      <c r="D641" s="218">
        <f t="shared" si="19"/>
        <v>320</v>
      </c>
      <c r="E641" s="219" t="s">
        <v>554</v>
      </c>
      <c r="F641" s="219" t="s">
        <v>536</v>
      </c>
      <c r="G641" s="219" t="s">
        <v>546</v>
      </c>
      <c r="H641" s="219" t="s">
        <v>990</v>
      </c>
      <c r="I641" s="220"/>
      <c r="J641" s="220"/>
      <c r="K641" s="220">
        <v>-1030</v>
      </c>
      <c r="L641" s="220"/>
      <c r="M641" s="92"/>
      <c r="N641" s="92"/>
      <c r="O641" s="92"/>
      <c r="P641" s="92"/>
      <c r="Q641" s="92"/>
      <c r="R641" s="92"/>
      <c r="S641" s="92"/>
      <c r="T641" s="92"/>
      <c r="U641" s="92"/>
      <c r="V641" s="92"/>
      <c r="W641" s="92"/>
      <c r="X641" s="92"/>
      <c r="Y641" s="92"/>
      <c r="Z641" s="92"/>
    </row>
    <row r="642" spans="1:26" ht="15.75" customHeight="1" x14ac:dyDescent="0.2">
      <c r="A642" s="92"/>
      <c r="B642" s="499">
        <f t="shared" si="18"/>
        <v>636</v>
      </c>
      <c r="C642" s="217">
        <v>45061</v>
      </c>
      <c r="D642" s="218">
        <f t="shared" si="19"/>
        <v>320</v>
      </c>
      <c r="E642" s="219" t="s">
        <v>565</v>
      </c>
      <c r="F642" s="219" t="s">
        <v>536</v>
      </c>
      <c r="G642" s="219" t="s">
        <v>556</v>
      </c>
      <c r="H642" s="219" t="s">
        <v>991</v>
      </c>
      <c r="I642" s="220"/>
      <c r="J642" s="220"/>
      <c r="K642" s="220">
        <v>-60</v>
      </c>
      <c r="L642" s="220"/>
      <c r="M642" s="92"/>
      <c r="N642" s="92"/>
      <c r="O642" s="92"/>
      <c r="P642" s="92"/>
      <c r="Q642" s="92"/>
      <c r="R642" s="92"/>
      <c r="S642" s="92"/>
      <c r="T642" s="92"/>
      <c r="U642" s="92"/>
      <c r="V642" s="92"/>
      <c r="W642" s="92"/>
      <c r="X642" s="92"/>
      <c r="Y642" s="92"/>
      <c r="Z642" s="92"/>
    </row>
    <row r="643" spans="1:26" ht="15.75" customHeight="1" x14ac:dyDescent="0.2">
      <c r="A643" s="92"/>
      <c r="B643" s="499">
        <f t="shared" si="18"/>
        <v>637</v>
      </c>
      <c r="C643" s="217">
        <v>45061</v>
      </c>
      <c r="D643" s="218">
        <f t="shared" si="19"/>
        <v>320</v>
      </c>
      <c r="E643" s="219" t="s">
        <v>565</v>
      </c>
      <c r="F643" s="219" t="s">
        <v>536</v>
      </c>
      <c r="G643" s="219" t="s">
        <v>556</v>
      </c>
      <c r="H643" s="219" t="s">
        <v>992</v>
      </c>
      <c r="I643" s="220"/>
      <c r="J643" s="220"/>
      <c r="K643" s="220">
        <v>-147</v>
      </c>
      <c r="L643" s="220"/>
      <c r="M643" s="92"/>
      <c r="N643" s="92"/>
      <c r="O643" s="92"/>
      <c r="P643" s="92"/>
      <c r="Q643" s="92"/>
      <c r="R643" s="92"/>
      <c r="S643" s="92"/>
      <c r="T643" s="92"/>
      <c r="U643" s="92"/>
      <c r="V643" s="92"/>
      <c r="W643" s="92"/>
      <c r="X643" s="92"/>
      <c r="Y643" s="92"/>
      <c r="Z643" s="92"/>
    </row>
    <row r="644" spans="1:26" ht="15.75" customHeight="1" x14ac:dyDescent="0.2">
      <c r="A644" s="92"/>
      <c r="B644" s="499">
        <f t="shared" si="18"/>
        <v>638</v>
      </c>
      <c r="C644" s="217">
        <v>45061</v>
      </c>
      <c r="D644" s="218">
        <f t="shared" si="19"/>
        <v>320</v>
      </c>
      <c r="E644" s="219" t="s">
        <v>598</v>
      </c>
      <c r="F644" s="219" t="s">
        <v>536</v>
      </c>
      <c r="G644" s="219" t="s">
        <v>556</v>
      </c>
      <c r="H644" s="219" t="s">
        <v>930</v>
      </c>
      <c r="I644" s="220"/>
      <c r="J644" s="220"/>
      <c r="K644" s="220">
        <v>-103</v>
      </c>
      <c r="L644" s="220"/>
      <c r="M644" s="92"/>
      <c r="N644" s="92"/>
      <c r="O644" s="92"/>
      <c r="P644" s="92"/>
      <c r="Q644" s="92"/>
      <c r="R644" s="92"/>
      <c r="S644" s="92"/>
      <c r="T644" s="92"/>
      <c r="U644" s="92"/>
      <c r="V644" s="92"/>
      <c r="W644" s="92"/>
      <c r="X644" s="92"/>
      <c r="Y644" s="92"/>
      <c r="Z644" s="92"/>
    </row>
    <row r="645" spans="1:26" ht="15.75" customHeight="1" x14ac:dyDescent="0.2">
      <c r="A645" s="92"/>
      <c r="B645" s="499">
        <f t="shared" si="18"/>
        <v>639</v>
      </c>
      <c r="C645" s="217">
        <v>45061</v>
      </c>
      <c r="D645" s="218">
        <f t="shared" si="19"/>
        <v>320</v>
      </c>
      <c r="E645" s="219" t="s">
        <v>598</v>
      </c>
      <c r="F645" s="219" t="s">
        <v>536</v>
      </c>
      <c r="G645" s="219" t="s">
        <v>556</v>
      </c>
      <c r="H645" s="219" t="s">
        <v>993</v>
      </c>
      <c r="I645" s="220"/>
      <c r="J645" s="220"/>
      <c r="K645" s="220">
        <v>-160</v>
      </c>
      <c r="L645" s="220"/>
      <c r="M645" s="92"/>
      <c r="N645" s="92"/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26" ht="15.75" customHeight="1" x14ac:dyDescent="0.2">
      <c r="A646" s="92"/>
      <c r="B646" s="499">
        <f t="shared" si="18"/>
        <v>640</v>
      </c>
      <c r="C646" s="217">
        <v>45061</v>
      </c>
      <c r="D646" s="218">
        <f t="shared" si="19"/>
        <v>320</v>
      </c>
      <c r="E646" s="219" t="s">
        <v>565</v>
      </c>
      <c r="F646" s="219" t="s">
        <v>536</v>
      </c>
      <c r="G646" s="219" t="s">
        <v>556</v>
      </c>
      <c r="H646" s="219" t="s">
        <v>994</v>
      </c>
      <c r="I646" s="220"/>
      <c r="J646" s="220"/>
      <c r="K646" s="220">
        <f>-210-32-36-64</f>
        <v>-342</v>
      </c>
      <c r="L646" s="220"/>
      <c r="M646" s="92"/>
      <c r="N646" s="92"/>
      <c r="O646" s="92"/>
      <c r="P646" s="92"/>
      <c r="Q646" s="92"/>
      <c r="R646" s="92"/>
      <c r="S646" s="92"/>
      <c r="T646" s="92"/>
      <c r="U646" s="92"/>
      <c r="V646" s="92"/>
      <c r="W646" s="92"/>
      <c r="X646" s="92"/>
      <c r="Y646" s="92"/>
      <c r="Z646" s="92"/>
    </row>
    <row r="647" spans="1:26" ht="15.75" customHeight="1" x14ac:dyDescent="0.2">
      <c r="A647" s="92"/>
      <c r="B647" s="499">
        <f t="shared" ref="B647:B710" si="20">B646+1</f>
        <v>641</v>
      </c>
      <c r="C647" s="217">
        <v>45061</v>
      </c>
      <c r="D647" s="218">
        <f t="shared" ref="D647:D710" si="21">(WEEKNUM(C647,2)+(YEAR(C647)-2020)*100)-1</f>
        <v>320</v>
      </c>
      <c r="E647" s="219" t="s">
        <v>565</v>
      </c>
      <c r="F647" s="219" t="s">
        <v>543</v>
      </c>
      <c r="G647" s="219" t="s">
        <v>586</v>
      </c>
      <c r="H647" s="219" t="s">
        <v>777</v>
      </c>
      <c r="I647" s="220"/>
      <c r="J647" s="220"/>
      <c r="K647" s="220">
        <v>-200</v>
      </c>
      <c r="L647" s="220"/>
      <c r="M647" s="92"/>
      <c r="N647" s="92"/>
      <c r="O647" s="92"/>
      <c r="P647" s="92"/>
      <c r="Q647" s="92"/>
      <c r="R647" s="92"/>
      <c r="S647" s="92"/>
      <c r="T647" s="92"/>
      <c r="U647" s="92"/>
      <c r="V647" s="92"/>
      <c r="W647" s="92"/>
      <c r="X647" s="92"/>
      <c r="Y647" s="92"/>
      <c r="Z647" s="92"/>
    </row>
    <row r="648" spans="1:26" ht="15.75" customHeight="1" x14ac:dyDescent="0.2">
      <c r="A648" s="92"/>
      <c r="B648" s="499">
        <f t="shared" si="20"/>
        <v>642</v>
      </c>
      <c r="C648" s="217">
        <v>45061</v>
      </c>
      <c r="D648" s="218">
        <f t="shared" si="21"/>
        <v>320</v>
      </c>
      <c r="E648" s="219" t="s">
        <v>565</v>
      </c>
      <c r="F648" s="219" t="s">
        <v>543</v>
      </c>
      <c r="G648" s="219" t="s">
        <v>606</v>
      </c>
      <c r="H648" s="219" t="s">
        <v>995</v>
      </c>
      <c r="I648" s="220"/>
      <c r="J648" s="220"/>
      <c r="K648" s="220">
        <v>-73</v>
      </c>
      <c r="L648" s="220"/>
      <c r="M648" s="92"/>
      <c r="N648" s="92"/>
      <c r="O648" s="92"/>
      <c r="P648" s="92"/>
      <c r="Q648" s="92"/>
      <c r="R648" s="92"/>
      <c r="S648" s="92"/>
      <c r="T648" s="92"/>
      <c r="U648" s="92"/>
      <c r="V648" s="92"/>
      <c r="W648" s="92"/>
      <c r="X648" s="92"/>
      <c r="Y648" s="92"/>
      <c r="Z648" s="92"/>
    </row>
    <row r="649" spans="1:26" ht="15.75" customHeight="1" x14ac:dyDescent="0.2">
      <c r="A649" s="92"/>
      <c r="B649" s="499">
        <f t="shared" si="20"/>
        <v>643</v>
      </c>
      <c r="C649" s="217">
        <v>45061</v>
      </c>
      <c r="D649" s="218">
        <f t="shared" si="21"/>
        <v>320</v>
      </c>
      <c r="E649" s="219" t="s">
        <v>565</v>
      </c>
      <c r="F649" s="219" t="s">
        <v>541</v>
      </c>
      <c r="G649" s="219" t="s">
        <v>550</v>
      </c>
      <c r="H649" s="219" t="s">
        <v>996</v>
      </c>
      <c r="I649" s="220"/>
      <c r="J649" s="220"/>
      <c r="K649" s="220">
        <v>-2070</v>
      </c>
      <c r="L649" s="220"/>
      <c r="M649" s="92"/>
      <c r="N649" s="92"/>
      <c r="O649" s="92"/>
      <c r="P649" s="92"/>
      <c r="Q649" s="92"/>
      <c r="R649" s="92"/>
      <c r="S649" s="92"/>
      <c r="T649" s="92"/>
      <c r="U649" s="92"/>
      <c r="V649" s="92"/>
      <c r="W649" s="92"/>
      <c r="X649" s="92"/>
      <c r="Y649" s="92"/>
      <c r="Z649" s="92"/>
    </row>
    <row r="650" spans="1:26" ht="15.75" customHeight="1" x14ac:dyDescent="0.2">
      <c r="A650" s="92"/>
      <c r="B650" s="499">
        <f t="shared" si="20"/>
        <v>644</v>
      </c>
      <c r="C650" s="217">
        <v>45062</v>
      </c>
      <c r="D650" s="218">
        <f t="shared" si="21"/>
        <v>320</v>
      </c>
      <c r="E650" s="219" t="s">
        <v>598</v>
      </c>
      <c r="F650" s="219" t="s">
        <v>536</v>
      </c>
      <c r="G650" s="219" t="s">
        <v>556</v>
      </c>
      <c r="H650" s="219" t="s">
        <v>895</v>
      </c>
      <c r="I650" s="220"/>
      <c r="J650" s="220"/>
      <c r="K650" s="220">
        <v>-288</v>
      </c>
      <c r="L650" s="220"/>
      <c r="M650" s="92"/>
      <c r="N650" s="92"/>
      <c r="O650" s="92"/>
      <c r="P650" s="92"/>
      <c r="Q650" s="92"/>
      <c r="R650" s="92"/>
      <c r="S650" s="92"/>
      <c r="T650" s="92"/>
      <c r="U650" s="92"/>
      <c r="V650" s="92"/>
      <c r="W650" s="92"/>
      <c r="X650" s="92"/>
      <c r="Y650" s="92"/>
      <c r="Z650" s="92"/>
    </row>
    <row r="651" spans="1:26" ht="15.75" customHeight="1" x14ac:dyDescent="0.2">
      <c r="A651" s="92"/>
      <c r="B651" s="499">
        <f t="shared" si="20"/>
        <v>645</v>
      </c>
      <c r="C651" s="217">
        <v>45062</v>
      </c>
      <c r="D651" s="218">
        <f t="shared" si="21"/>
        <v>320</v>
      </c>
      <c r="E651" s="219" t="s">
        <v>554</v>
      </c>
      <c r="F651" s="219" t="s">
        <v>543</v>
      </c>
      <c r="G651" s="219" t="s">
        <v>592</v>
      </c>
      <c r="H651" s="219" t="s">
        <v>777</v>
      </c>
      <c r="I651" s="220"/>
      <c r="J651" s="220"/>
      <c r="K651" s="220">
        <v>-200</v>
      </c>
      <c r="L651" s="220"/>
      <c r="M651" s="92"/>
      <c r="N651" s="92"/>
      <c r="O651" s="92"/>
      <c r="P651" s="92"/>
      <c r="Q651" s="92"/>
      <c r="R651" s="92"/>
      <c r="S651" s="92"/>
      <c r="T651" s="92"/>
      <c r="U651" s="92"/>
      <c r="V651" s="92"/>
      <c r="W651" s="92"/>
      <c r="X651" s="92"/>
      <c r="Y651" s="92"/>
      <c r="Z651" s="92"/>
    </row>
    <row r="652" spans="1:26" ht="15.75" customHeight="1" x14ac:dyDescent="0.2">
      <c r="A652" s="92"/>
      <c r="B652" s="499">
        <f t="shared" si="20"/>
        <v>646</v>
      </c>
      <c r="C652" s="217">
        <v>45062</v>
      </c>
      <c r="D652" s="218">
        <f t="shared" si="21"/>
        <v>320</v>
      </c>
      <c r="E652" s="219" t="s">
        <v>565</v>
      </c>
      <c r="F652" s="219" t="s">
        <v>543</v>
      </c>
      <c r="G652" s="219" t="s">
        <v>595</v>
      </c>
      <c r="H652" s="219" t="s">
        <v>997</v>
      </c>
      <c r="I652" s="220"/>
      <c r="J652" s="220"/>
      <c r="K652" s="220">
        <v>-500</v>
      </c>
      <c r="L652" s="220"/>
      <c r="M652" s="92"/>
      <c r="N652" s="92"/>
      <c r="O652" s="92"/>
      <c r="P652" s="92"/>
      <c r="Q652" s="92"/>
      <c r="R652" s="92"/>
      <c r="S652" s="92"/>
      <c r="T652" s="92"/>
      <c r="U652" s="92"/>
      <c r="V652" s="92"/>
      <c r="W652" s="92"/>
      <c r="X652" s="92"/>
      <c r="Y652" s="92"/>
      <c r="Z652" s="92"/>
    </row>
    <row r="653" spans="1:26" ht="15.75" customHeight="1" x14ac:dyDescent="0.2">
      <c r="A653" s="92"/>
      <c r="B653" s="499">
        <f t="shared" si="20"/>
        <v>647</v>
      </c>
      <c r="C653" s="217">
        <v>45063</v>
      </c>
      <c r="D653" s="218">
        <f t="shared" si="21"/>
        <v>320</v>
      </c>
      <c r="E653" s="219" t="s">
        <v>598</v>
      </c>
      <c r="F653" s="219" t="s">
        <v>534</v>
      </c>
      <c r="G653" s="219" t="s">
        <v>565</v>
      </c>
      <c r="H653" s="219" t="s">
        <v>686</v>
      </c>
      <c r="I653" s="220">
        <v>2008</v>
      </c>
      <c r="J653" s="220"/>
      <c r="K653" s="220"/>
      <c r="L653" s="220"/>
      <c r="M653" s="92"/>
      <c r="N653" s="92"/>
      <c r="O653" s="92"/>
      <c r="P653" s="92"/>
      <c r="Q653" s="92"/>
      <c r="R653" s="92"/>
      <c r="S653" s="92"/>
      <c r="T653" s="92"/>
      <c r="U653" s="92"/>
      <c r="V653" s="92"/>
      <c r="W653" s="92"/>
      <c r="X653" s="92"/>
      <c r="Y653" s="92"/>
      <c r="Z653" s="92"/>
    </row>
    <row r="654" spans="1:26" ht="15.75" customHeight="1" x14ac:dyDescent="0.2">
      <c r="A654" s="92"/>
      <c r="B654" s="499">
        <f t="shared" si="20"/>
        <v>648</v>
      </c>
      <c r="C654" s="217">
        <v>45063</v>
      </c>
      <c r="D654" s="218">
        <f t="shared" si="21"/>
        <v>320</v>
      </c>
      <c r="E654" s="219" t="s">
        <v>565</v>
      </c>
      <c r="F654" s="219" t="s">
        <v>534</v>
      </c>
      <c r="G654" s="219" t="s">
        <v>598</v>
      </c>
      <c r="H654" s="219" t="s">
        <v>686</v>
      </c>
      <c r="I654" s="220">
        <v>-2008</v>
      </c>
      <c r="J654" s="220"/>
      <c r="K654" s="220"/>
      <c r="L654" s="220"/>
      <c r="M654" s="92"/>
      <c r="N654" s="92"/>
      <c r="O654" s="92"/>
      <c r="P654" s="92"/>
      <c r="Q654" s="92"/>
      <c r="R654" s="92"/>
      <c r="S654" s="92"/>
      <c r="T654" s="92"/>
      <c r="U654" s="92"/>
      <c r="V654" s="92"/>
      <c r="W654" s="92"/>
      <c r="X654" s="92"/>
      <c r="Y654" s="92"/>
      <c r="Z654" s="92"/>
    </row>
    <row r="655" spans="1:26" ht="15.75" customHeight="1" x14ac:dyDescent="0.2">
      <c r="A655" s="92"/>
      <c r="B655" s="499">
        <f t="shared" si="20"/>
        <v>649</v>
      </c>
      <c r="C655" s="217">
        <v>45065</v>
      </c>
      <c r="D655" s="218">
        <f t="shared" si="21"/>
        <v>320</v>
      </c>
      <c r="E655" s="219" t="s">
        <v>565</v>
      </c>
      <c r="F655" s="219" t="s">
        <v>537</v>
      </c>
      <c r="G655" s="219" t="s">
        <v>576</v>
      </c>
      <c r="H655" s="219" t="s">
        <v>998</v>
      </c>
      <c r="I655" s="220"/>
      <c r="J655" s="220"/>
      <c r="K655" s="220">
        <v>-165</v>
      </c>
      <c r="L655" s="220"/>
      <c r="M655" s="92"/>
      <c r="N655" s="92"/>
      <c r="O655" s="92"/>
      <c r="P655" s="92"/>
      <c r="Q655" s="92"/>
      <c r="R655" s="92"/>
      <c r="S655" s="92"/>
      <c r="T655" s="92"/>
      <c r="U655" s="92"/>
      <c r="V655" s="92"/>
      <c r="W655" s="92"/>
      <c r="X655" s="92"/>
      <c r="Y655" s="92"/>
      <c r="Z655" s="92"/>
    </row>
    <row r="656" spans="1:26" ht="15.75" customHeight="1" x14ac:dyDescent="0.2">
      <c r="A656" s="92"/>
      <c r="B656" s="499">
        <f t="shared" si="20"/>
        <v>650</v>
      </c>
      <c r="C656" s="217">
        <v>45065</v>
      </c>
      <c r="D656" s="218">
        <f t="shared" si="21"/>
        <v>320</v>
      </c>
      <c r="E656" s="219" t="s">
        <v>565</v>
      </c>
      <c r="F656" s="219" t="s">
        <v>537</v>
      </c>
      <c r="G656" s="219" t="s">
        <v>576</v>
      </c>
      <c r="H656" s="219" t="s">
        <v>999</v>
      </c>
      <c r="I656" s="220"/>
      <c r="J656" s="220"/>
      <c r="K656" s="220">
        <v>-50</v>
      </c>
      <c r="L656" s="220"/>
      <c r="M656" s="92"/>
      <c r="N656" s="92"/>
      <c r="O656" s="92"/>
      <c r="P656" s="92"/>
      <c r="Q656" s="92"/>
      <c r="R656" s="92"/>
      <c r="S656" s="92"/>
      <c r="T656" s="92"/>
      <c r="U656" s="92"/>
      <c r="V656" s="92"/>
      <c r="W656" s="92"/>
      <c r="X656" s="92"/>
      <c r="Y656" s="92"/>
      <c r="Z656" s="92"/>
    </row>
    <row r="657" spans="1:26" ht="15.75" customHeight="1" x14ac:dyDescent="0.2">
      <c r="A657" s="92"/>
      <c r="B657" s="499">
        <f t="shared" si="20"/>
        <v>651</v>
      </c>
      <c r="C657" s="217">
        <v>45065</v>
      </c>
      <c r="D657" s="218">
        <f t="shared" si="21"/>
        <v>320</v>
      </c>
      <c r="E657" s="219" t="s">
        <v>565</v>
      </c>
      <c r="F657" s="219" t="s">
        <v>537</v>
      </c>
      <c r="G657" s="219" t="s">
        <v>576</v>
      </c>
      <c r="H657" s="219" t="s">
        <v>1000</v>
      </c>
      <c r="I657" s="220"/>
      <c r="J657" s="220"/>
      <c r="K657" s="220">
        <v>-48</v>
      </c>
      <c r="L657" s="220"/>
      <c r="M657" s="92"/>
      <c r="N657" s="92"/>
      <c r="O657" s="92"/>
      <c r="P657" s="92"/>
      <c r="Q657" s="92"/>
      <c r="R657" s="92"/>
      <c r="S657" s="92"/>
      <c r="T657" s="92"/>
      <c r="U657" s="92"/>
      <c r="V657" s="92"/>
      <c r="W657" s="92"/>
      <c r="X657" s="92"/>
      <c r="Y657" s="92"/>
      <c r="Z657" s="92"/>
    </row>
    <row r="658" spans="1:26" ht="15.75" customHeight="1" x14ac:dyDescent="0.2">
      <c r="A658" s="92"/>
      <c r="B658" s="499">
        <f t="shared" si="20"/>
        <v>652</v>
      </c>
      <c r="C658" s="217">
        <v>45065</v>
      </c>
      <c r="D658" s="218">
        <f t="shared" si="21"/>
        <v>320</v>
      </c>
      <c r="E658" s="219" t="s">
        <v>565</v>
      </c>
      <c r="F658" s="219" t="s">
        <v>537</v>
      </c>
      <c r="G658" s="219" t="s">
        <v>576</v>
      </c>
      <c r="H658" s="219" t="s">
        <v>1001</v>
      </c>
      <c r="I658" s="220"/>
      <c r="J658" s="220"/>
      <c r="K658" s="220">
        <v>-123</v>
      </c>
      <c r="L658" s="220"/>
      <c r="M658" s="92"/>
      <c r="N658" s="92"/>
      <c r="O658" s="92"/>
      <c r="P658" s="92"/>
      <c r="Q658" s="92"/>
      <c r="R658" s="92"/>
      <c r="S658" s="92"/>
      <c r="T658" s="92"/>
      <c r="U658" s="92"/>
      <c r="V658" s="92"/>
      <c r="W658" s="92"/>
      <c r="X658" s="92"/>
      <c r="Y658" s="92"/>
      <c r="Z658" s="92"/>
    </row>
    <row r="659" spans="1:26" ht="15.75" customHeight="1" x14ac:dyDescent="0.2">
      <c r="A659" s="92"/>
      <c r="B659" s="499">
        <f t="shared" si="20"/>
        <v>653</v>
      </c>
      <c r="C659" s="217">
        <v>45065</v>
      </c>
      <c r="D659" s="218">
        <f t="shared" si="21"/>
        <v>320</v>
      </c>
      <c r="E659" s="219" t="s">
        <v>47</v>
      </c>
      <c r="F659" s="219" t="s">
        <v>538</v>
      </c>
      <c r="G659" s="219" t="s">
        <v>568</v>
      </c>
      <c r="H659" s="219" t="s">
        <v>1002</v>
      </c>
      <c r="I659" s="220"/>
      <c r="J659" s="220">
        <v>5692.2</v>
      </c>
      <c r="K659" s="220"/>
      <c r="L659" s="220"/>
      <c r="M659" s="92"/>
      <c r="N659" s="92"/>
      <c r="O659" s="92"/>
      <c r="P659" s="92"/>
      <c r="Q659" s="92"/>
      <c r="R659" s="92"/>
      <c r="S659" s="92"/>
      <c r="T659" s="92"/>
      <c r="U659" s="92"/>
      <c r="V659" s="92"/>
      <c r="W659" s="92"/>
      <c r="X659" s="92"/>
      <c r="Y659" s="92"/>
      <c r="Z659" s="92"/>
    </row>
    <row r="660" spans="1:26" ht="15.75" customHeight="1" x14ac:dyDescent="0.2">
      <c r="A660" s="92"/>
      <c r="B660" s="499">
        <f t="shared" si="20"/>
        <v>654</v>
      </c>
      <c r="C660" s="217">
        <v>45066</v>
      </c>
      <c r="D660" s="218">
        <f t="shared" si="21"/>
        <v>320</v>
      </c>
      <c r="E660" s="219" t="s">
        <v>565</v>
      </c>
      <c r="F660" s="219" t="s">
        <v>537</v>
      </c>
      <c r="G660" s="219" t="s">
        <v>576</v>
      </c>
      <c r="H660" s="219" t="s">
        <v>1003</v>
      </c>
      <c r="I660" s="220"/>
      <c r="J660" s="220"/>
      <c r="K660" s="220">
        <v>-692</v>
      </c>
      <c r="L660" s="220"/>
      <c r="M660" s="92"/>
      <c r="N660" s="92"/>
      <c r="O660" s="92"/>
      <c r="P660" s="92"/>
      <c r="Q660" s="92"/>
      <c r="R660" s="92"/>
      <c r="S660" s="92"/>
      <c r="T660" s="92"/>
      <c r="U660" s="92"/>
      <c r="V660" s="92"/>
      <c r="W660" s="92"/>
      <c r="X660" s="92"/>
      <c r="Y660" s="92"/>
      <c r="Z660" s="92"/>
    </row>
    <row r="661" spans="1:26" ht="15.75" customHeight="1" x14ac:dyDescent="0.2">
      <c r="A661" s="92"/>
      <c r="B661" s="499">
        <f t="shared" si="20"/>
        <v>655</v>
      </c>
      <c r="C661" s="217">
        <v>45066</v>
      </c>
      <c r="D661" s="218">
        <f t="shared" si="21"/>
        <v>320</v>
      </c>
      <c r="E661" s="219" t="s">
        <v>565</v>
      </c>
      <c r="F661" s="219" t="s">
        <v>537</v>
      </c>
      <c r="G661" s="219" t="s">
        <v>576</v>
      </c>
      <c r="H661" s="219" t="s">
        <v>949</v>
      </c>
      <c r="I661" s="220"/>
      <c r="J661" s="220"/>
      <c r="K661" s="220">
        <v>-88</v>
      </c>
      <c r="L661" s="220"/>
      <c r="M661" s="92"/>
      <c r="N661" s="92"/>
      <c r="O661" s="92"/>
      <c r="P661" s="92"/>
      <c r="Q661" s="92"/>
      <c r="R661" s="92"/>
      <c r="S661" s="92"/>
      <c r="T661" s="92"/>
      <c r="U661" s="92"/>
      <c r="V661" s="92"/>
      <c r="W661" s="92"/>
      <c r="X661" s="92"/>
      <c r="Y661" s="92"/>
      <c r="Z661" s="92"/>
    </row>
    <row r="662" spans="1:26" ht="15.75" customHeight="1" x14ac:dyDescent="0.2">
      <c r="A662" s="92"/>
      <c r="B662" s="499">
        <f t="shared" si="20"/>
        <v>656</v>
      </c>
      <c r="C662" s="217">
        <v>45066</v>
      </c>
      <c r="D662" s="218">
        <f t="shared" si="21"/>
        <v>320</v>
      </c>
      <c r="E662" s="219" t="s">
        <v>565</v>
      </c>
      <c r="F662" s="219" t="s">
        <v>537</v>
      </c>
      <c r="G662" s="219" t="s">
        <v>576</v>
      </c>
      <c r="H662" s="219" t="s">
        <v>1004</v>
      </c>
      <c r="I662" s="220"/>
      <c r="J662" s="220"/>
      <c r="K662" s="220">
        <v>-43</v>
      </c>
      <c r="L662" s="220"/>
      <c r="M662" s="92"/>
      <c r="N662" s="92"/>
      <c r="O662" s="92"/>
      <c r="P662" s="92"/>
      <c r="Q662" s="92"/>
      <c r="R662" s="92"/>
      <c r="S662" s="92"/>
      <c r="T662" s="92"/>
      <c r="U662" s="92"/>
      <c r="V662" s="92"/>
      <c r="W662" s="92"/>
      <c r="X662" s="92"/>
      <c r="Y662" s="92"/>
      <c r="Z662" s="92"/>
    </row>
    <row r="663" spans="1:26" ht="15.75" customHeight="1" x14ac:dyDescent="0.2">
      <c r="A663" s="92"/>
      <c r="B663" s="499">
        <f t="shared" si="20"/>
        <v>657</v>
      </c>
      <c r="C663" s="217">
        <v>45066</v>
      </c>
      <c r="D663" s="218">
        <f t="shared" si="21"/>
        <v>320</v>
      </c>
      <c r="E663" s="219" t="s">
        <v>565</v>
      </c>
      <c r="F663" s="219" t="s">
        <v>541</v>
      </c>
      <c r="G663" s="219" t="s">
        <v>561</v>
      </c>
      <c r="H663" s="219" t="s">
        <v>701</v>
      </c>
      <c r="I663" s="220"/>
      <c r="J663" s="220"/>
      <c r="K663" s="220">
        <v>-325</v>
      </c>
      <c r="L663" s="220"/>
      <c r="M663" s="92"/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  <c r="Y663" s="92"/>
      <c r="Z663" s="92"/>
    </row>
    <row r="664" spans="1:26" ht="15.75" customHeight="1" x14ac:dyDescent="0.2">
      <c r="A664" s="92"/>
      <c r="B664" s="499">
        <f t="shared" si="20"/>
        <v>658</v>
      </c>
      <c r="C664" s="217">
        <v>45066</v>
      </c>
      <c r="D664" s="218">
        <f t="shared" si="21"/>
        <v>320</v>
      </c>
      <c r="E664" s="219" t="s">
        <v>565</v>
      </c>
      <c r="F664" s="219" t="s">
        <v>541</v>
      </c>
      <c r="G664" s="219" t="s">
        <v>561</v>
      </c>
      <c r="H664" s="219" t="s">
        <v>1005</v>
      </c>
      <c r="I664" s="220"/>
      <c r="J664" s="220"/>
      <c r="K664" s="220">
        <v>-17</v>
      </c>
      <c r="L664" s="220"/>
      <c r="M664" s="92"/>
      <c r="N664" s="92"/>
      <c r="O664" s="92"/>
      <c r="P664" s="92"/>
      <c r="Q664" s="92"/>
      <c r="R664" s="92"/>
      <c r="S664" s="92"/>
      <c r="T664" s="92"/>
      <c r="U664" s="92"/>
      <c r="V664" s="92"/>
      <c r="W664" s="92"/>
      <c r="X664" s="92"/>
      <c r="Y664" s="92"/>
      <c r="Z664" s="92"/>
    </row>
    <row r="665" spans="1:26" ht="15.75" customHeight="1" x14ac:dyDescent="0.2">
      <c r="A665" s="92"/>
      <c r="B665" s="499">
        <f t="shared" si="20"/>
        <v>659</v>
      </c>
      <c r="C665" s="217">
        <v>45066</v>
      </c>
      <c r="D665" s="218">
        <f t="shared" si="21"/>
        <v>320</v>
      </c>
      <c r="E665" s="219" t="s">
        <v>565</v>
      </c>
      <c r="F665" s="219" t="s">
        <v>541</v>
      </c>
      <c r="G665" s="219" t="s">
        <v>561</v>
      </c>
      <c r="H665" s="219" t="s">
        <v>770</v>
      </c>
      <c r="I665" s="220"/>
      <c r="J665" s="220"/>
      <c r="K665" s="220">
        <v>-23</v>
      </c>
      <c r="L665" s="220"/>
      <c r="M665" s="92"/>
      <c r="N665" s="92"/>
      <c r="O665" s="92"/>
      <c r="P665" s="92"/>
      <c r="Q665" s="92"/>
      <c r="R665" s="92"/>
      <c r="S665" s="92"/>
      <c r="T665" s="92"/>
      <c r="U665" s="92"/>
      <c r="V665" s="92"/>
      <c r="W665" s="92"/>
      <c r="X665" s="92"/>
      <c r="Y665" s="92"/>
      <c r="Z665" s="92"/>
    </row>
    <row r="666" spans="1:26" ht="15.75" customHeight="1" x14ac:dyDescent="0.2">
      <c r="A666" s="92"/>
      <c r="B666" s="499">
        <f t="shared" si="20"/>
        <v>660</v>
      </c>
      <c r="C666" s="217">
        <v>45066</v>
      </c>
      <c r="D666" s="218">
        <f t="shared" si="21"/>
        <v>320</v>
      </c>
      <c r="E666" s="219" t="s">
        <v>565</v>
      </c>
      <c r="F666" s="219" t="s">
        <v>541</v>
      </c>
      <c r="G666" s="219" t="s">
        <v>561</v>
      </c>
      <c r="H666" s="219" t="s">
        <v>737</v>
      </c>
      <c r="I666" s="220"/>
      <c r="J666" s="220"/>
      <c r="K666" s="220">
        <v>-131</v>
      </c>
      <c r="L666" s="220"/>
      <c r="M666" s="92"/>
      <c r="N666" s="92"/>
      <c r="O666" s="92"/>
      <c r="P666" s="92"/>
      <c r="Q666" s="92"/>
      <c r="R666" s="92"/>
      <c r="S666" s="92"/>
      <c r="T666" s="92"/>
      <c r="U666" s="92"/>
      <c r="V666" s="92"/>
      <c r="W666" s="92"/>
      <c r="X666" s="92"/>
      <c r="Y666" s="92"/>
      <c r="Z666" s="92"/>
    </row>
    <row r="667" spans="1:26" ht="15.75" customHeight="1" x14ac:dyDescent="0.2">
      <c r="A667" s="92"/>
      <c r="B667" s="499">
        <f t="shared" si="20"/>
        <v>661</v>
      </c>
      <c r="C667" s="217">
        <v>45066</v>
      </c>
      <c r="D667" s="218">
        <f t="shared" si="21"/>
        <v>320</v>
      </c>
      <c r="E667" s="219" t="s">
        <v>565</v>
      </c>
      <c r="F667" s="219" t="s">
        <v>541</v>
      </c>
      <c r="G667" s="219" t="s">
        <v>561</v>
      </c>
      <c r="H667" s="219" t="s">
        <v>1006</v>
      </c>
      <c r="I667" s="220"/>
      <c r="J667" s="220"/>
      <c r="K667" s="220">
        <v>-25</v>
      </c>
      <c r="L667" s="220"/>
      <c r="M667" s="92"/>
      <c r="N667" s="92"/>
      <c r="O667" s="92"/>
      <c r="P667" s="92"/>
      <c r="Q667" s="92"/>
      <c r="R667" s="92"/>
      <c r="S667" s="92"/>
      <c r="T667" s="92"/>
      <c r="U667" s="92"/>
      <c r="V667" s="92"/>
      <c r="W667" s="92"/>
      <c r="X667" s="92"/>
      <c r="Y667" s="92"/>
      <c r="Z667" s="92"/>
    </row>
    <row r="668" spans="1:26" ht="15.75" customHeight="1" x14ac:dyDescent="0.2">
      <c r="A668" s="92"/>
      <c r="B668" s="499">
        <f t="shared" si="20"/>
        <v>662</v>
      </c>
      <c r="C668" s="217">
        <v>45066</v>
      </c>
      <c r="D668" s="218">
        <f t="shared" si="21"/>
        <v>320</v>
      </c>
      <c r="E668" s="219" t="s">
        <v>554</v>
      </c>
      <c r="F668" s="219" t="s">
        <v>542</v>
      </c>
      <c r="G668" s="219" t="s">
        <v>562</v>
      </c>
      <c r="H668" s="219" t="s">
        <v>946</v>
      </c>
      <c r="I668" s="220"/>
      <c r="J668" s="220"/>
      <c r="K668" s="220">
        <v>-334.85</v>
      </c>
      <c r="L668" s="220"/>
      <c r="M668" s="92"/>
      <c r="N668" s="92"/>
      <c r="O668" s="92"/>
      <c r="P668" s="92"/>
      <c r="Q668" s="92"/>
      <c r="R668" s="92"/>
      <c r="S668" s="92"/>
      <c r="T668" s="92"/>
      <c r="U668" s="92"/>
      <c r="V668" s="92"/>
      <c r="W668" s="92"/>
      <c r="X668" s="92"/>
      <c r="Y668" s="92"/>
      <c r="Z668" s="92"/>
    </row>
    <row r="669" spans="1:26" ht="15.75" customHeight="1" x14ac:dyDescent="0.2">
      <c r="A669" s="92"/>
      <c r="B669" s="499">
        <f t="shared" si="20"/>
        <v>663</v>
      </c>
      <c r="C669" s="217">
        <v>45067</v>
      </c>
      <c r="D669" s="218">
        <f t="shared" si="21"/>
        <v>320</v>
      </c>
      <c r="E669" s="219" t="s">
        <v>565</v>
      </c>
      <c r="F669" s="219" t="s">
        <v>534</v>
      </c>
      <c r="G669" s="219" t="s">
        <v>574</v>
      </c>
      <c r="H669" s="219" t="s">
        <v>686</v>
      </c>
      <c r="I669" s="220">
        <v>3000</v>
      </c>
      <c r="J669" s="220"/>
      <c r="K669" s="220"/>
      <c r="L669" s="220"/>
      <c r="M669" s="92"/>
      <c r="N669" s="92"/>
      <c r="O669" s="92"/>
      <c r="P669" s="92"/>
      <c r="Q669" s="92"/>
      <c r="R669" s="92"/>
      <c r="S669" s="92"/>
      <c r="T669" s="92"/>
      <c r="U669" s="92"/>
      <c r="V669" s="92"/>
      <c r="W669" s="92"/>
      <c r="X669" s="92"/>
      <c r="Y669" s="92"/>
      <c r="Z669" s="92"/>
    </row>
    <row r="670" spans="1:26" ht="15.75" customHeight="1" x14ac:dyDescent="0.2">
      <c r="A670" s="92"/>
      <c r="B670" s="499">
        <f t="shared" si="20"/>
        <v>664</v>
      </c>
      <c r="C670" s="217">
        <v>45067</v>
      </c>
      <c r="D670" s="218">
        <f t="shared" si="21"/>
        <v>320</v>
      </c>
      <c r="E670" s="219" t="s">
        <v>574</v>
      </c>
      <c r="F670" s="219" t="s">
        <v>534</v>
      </c>
      <c r="G670" s="219" t="s">
        <v>565</v>
      </c>
      <c r="H670" s="219" t="s">
        <v>686</v>
      </c>
      <c r="I670" s="220">
        <v>-3000</v>
      </c>
      <c r="J670" s="220"/>
      <c r="K670" s="220"/>
      <c r="L670" s="220"/>
      <c r="M670" s="92"/>
      <c r="N670" s="92"/>
      <c r="O670" s="92"/>
      <c r="P670" s="92"/>
      <c r="Q670" s="92"/>
      <c r="R670" s="92"/>
      <c r="S670" s="92"/>
      <c r="T670" s="92"/>
      <c r="U670" s="92"/>
      <c r="V670" s="92"/>
      <c r="W670" s="92"/>
      <c r="X670" s="92"/>
      <c r="Y670" s="92"/>
      <c r="Z670" s="92"/>
    </row>
    <row r="671" spans="1:26" ht="15.75" customHeight="1" x14ac:dyDescent="0.2">
      <c r="A671" s="92"/>
      <c r="B671" s="499">
        <f t="shared" si="20"/>
        <v>665</v>
      </c>
      <c r="C671" s="217">
        <v>45067</v>
      </c>
      <c r="D671" s="218">
        <f t="shared" si="21"/>
        <v>320</v>
      </c>
      <c r="E671" s="219" t="s">
        <v>598</v>
      </c>
      <c r="F671" s="219" t="s">
        <v>541</v>
      </c>
      <c r="G671" s="219" t="s">
        <v>561</v>
      </c>
      <c r="H671" s="219" t="s">
        <v>725</v>
      </c>
      <c r="I671" s="220"/>
      <c r="J671" s="220"/>
      <c r="K671" s="220"/>
      <c r="L671" s="220"/>
      <c r="M671" s="92"/>
      <c r="N671" s="92"/>
      <c r="O671" s="92"/>
      <c r="P671" s="92"/>
      <c r="Q671" s="92"/>
      <c r="R671" s="92"/>
      <c r="S671" s="92"/>
      <c r="T671" s="92"/>
      <c r="U671" s="92"/>
      <c r="V671" s="92"/>
      <c r="W671" s="92"/>
      <c r="X671" s="92"/>
      <c r="Y671" s="92"/>
      <c r="Z671" s="92"/>
    </row>
    <row r="672" spans="1:26" ht="15.75" customHeight="1" x14ac:dyDescent="0.2">
      <c r="A672" s="92"/>
      <c r="B672" s="499">
        <f t="shared" si="20"/>
        <v>666</v>
      </c>
      <c r="C672" s="217">
        <v>45068</v>
      </c>
      <c r="D672" s="218">
        <f t="shared" si="21"/>
        <v>321</v>
      </c>
      <c r="E672" s="219" t="s">
        <v>565</v>
      </c>
      <c r="F672" s="219" t="s">
        <v>541</v>
      </c>
      <c r="G672" s="219" t="s">
        <v>550</v>
      </c>
      <c r="H672" s="219" t="s">
        <v>1007</v>
      </c>
      <c r="I672" s="220"/>
      <c r="J672" s="220"/>
      <c r="K672" s="220">
        <v>-2070</v>
      </c>
      <c r="L672" s="220"/>
      <c r="M672" s="92"/>
      <c r="N672" s="92"/>
      <c r="O672" s="92"/>
      <c r="P672" s="92"/>
      <c r="Q672" s="92"/>
      <c r="R672" s="92"/>
      <c r="S672" s="92"/>
      <c r="T672" s="92"/>
      <c r="U672" s="92"/>
      <c r="V672" s="92"/>
      <c r="W672" s="92"/>
      <c r="X672" s="92"/>
      <c r="Y672" s="92"/>
      <c r="Z672" s="92"/>
    </row>
    <row r="673" spans="1:26" ht="15.75" customHeight="1" x14ac:dyDescent="0.2">
      <c r="A673" s="92"/>
      <c r="B673" s="499">
        <f t="shared" si="20"/>
        <v>667</v>
      </c>
      <c r="C673" s="217">
        <v>45068</v>
      </c>
      <c r="D673" s="218">
        <f t="shared" si="21"/>
        <v>321</v>
      </c>
      <c r="E673" s="219" t="s">
        <v>565</v>
      </c>
      <c r="F673" s="219" t="s">
        <v>542</v>
      </c>
      <c r="G673" s="219" t="s">
        <v>57</v>
      </c>
      <c r="H673" s="219" t="s">
        <v>946</v>
      </c>
      <c r="I673" s="220"/>
      <c r="J673" s="220"/>
      <c r="K673" s="220">
        <v>-1600</v>
      </c>
      <c r="L673" s="220" t="s">
        <v>1008</v>
      </c>
      <c r="M673" s="92"/>
      <c r="N673" s="92"/>
      <c r="O673" s="92"/>
      <c r="P673" s="92"/>
      <c r="Q673" s="92"/>
      <c r="R673" s="92"/>
      <c r="S673" s="92"/>
      <c r="T673" s="92"/>
      <c r="U673" s="92"/>
      <c r="V673" s="92"/>
      <c r="W673" s="92"/>
      <c r="X673" s="92"/>
      <c r="Y673" s="92"/>
      <c r="Z673" s="92"/>
    </row>
    <row r="674" spans="1:26" ht="15.75" customHeight="1" x14ac:dyDescent="0.2">
      <c r="A674" s="92"/>
      <c r="B674" s="499">
        <f t="shared" si="20"/>
        <v>668</v>
      </c>
      <c r="C674" s="217">
        <v>45069</v>
      </c>
      <c r="D674" s="218">
        <f t="shared" si="21"/>
        <v>321</v>
      </c>
      <c r="E674" s="219" t="s">
        <v>554</v>
      </c>
      <c r="F674" s="219" t="s">
        <v>543</v>
      </c>
      <c r="G674" s="219" t="s">
        <v>563</v>
      </c>
      <c r="H674" s="219" t="s">
        <v>946</v>
      </c>
      <c r="I674" s="220"/>
      <c r="J674" s="220"/>
      <c r="K674" s="220">
        <v>-769</v>
      </c>
      <c r="L674" s="220"/>
      <c r="M674" s="92"/>
      <c r="N674" s="92"/>
      <c r="O674" s="92"/>
      <c r="P674" s="92"/>
      <c r="Q674" s="92"/>
      <c r="R674" s="92"/>
      <c r="S674" s="92"/>
      <c r="T674" s="92"/>
      <c r="U674" s="92"/>
      <c r="V674" s="92"/>
      <c r="W674" s="92"/>
      <c r="X674" s="92"/>
      <c r="Y674" s="92"/>
      <c r="Z674" s="92"/>
    </row>
    <row r="675" spans="1:26" ht="15.75" customHeight="1" x14ac:dyDescent="0.2">
      <c r="A675" s="92"/>
      <c r="B675" s="499">
        <f t="shared" si="20"/>
        <v>669</v>
      </c>
      <c r="C675" s="217">
        <v>45070</v>
      </c>
      <c r="D675" s="218">
        <f t="shared" si="21"/>
        <v>321</v>
      </c>
      <c r="E675" s="219" t="s">
        <v>582</v>
      </c>
      <c r="F675" s="219" t="s">
        <v>534</v>
      </c>
      <c r="G675" s="219" t="s">
        <v>582</v>
      </c>
      <c r="H675" t="s">
        <v>946</v>
      </c>
      <c r="I675" s="220"/>
      <c r="J675" s="220">
        <v>316.67</v>
      </c>
      <c r="K675" s="220"/>
      <c r="M675" s="92"/>
      <c r="N675" s="92"/>
      <c r="O675" s="92"/>
      <c r="P675" s="92"/>
      <c r="Q675" s="92"/>
      <c r="R675" s="92"/>
      <c r="S675" s="92"/>
      <c r="T675" s="92"/>
      <c r="U675" s="92"/>
      <c r="V675" s="92"/>
      <c r="W675" s="92"/>
      <c r="X675" s="92"/>
      <c r="Y675" s="92"/>
      <c r="Z675" s="92"/>
    </row>
    <row r="676" spans="1:26" ht="15.75" customHeight="1" x14ac:dyDescent="0.2">
      <c r="A676" s="92"/>
      <c r="B676" s="499">
        <f t="shared" si="20"/>
        <v>670</v>
      </c>
      <c r="C676" s="217">
        <v>45071</v>
      </c>
      <c r="D676" s="218">
        <f t="shared" si="21"/>
        <v>321</v>
      </c>
      <c r="E676" s="219" t="s">
        <v>598</v>
      </c>
      <c r="F676" s="219" t="s">
        <v>541</v>
      </c>
      <c r="G676" s="219" t="s">
        <v>570</v>
      </c>
      <c r="H676" s="219" t="s">
        <v>1009</v>
      </c>
      <c r="I676" s="220"/>
      <c r="J676" s="220"/>
      <c r="K676" s="220">
        <v>-11</v>
      </c>
      <c r="L676" s="220"/>
      <c r="M676" s="92"/>
      <c r="N676" s="92"/>
      <c r="O676" s="92"/>
      <c r="P676" s="92"/>
      <c r="Q676" s="92"/>
      <c r="R676" s="92"/>
      <c r="S676" s="92"/>
      <c r="T676" s="92"/>
      <c r="U676" s="92"/>
      <c r="V676" s="92"/>
      <c r="W676" s="92"/>
      <c r="X676" s="92"/>
      <c r="Y676" s="92"/>
      <c r="Z676" s="92"/>
    </row>
    <row r="677" spans="1:26" ht="15.75" customHeight="1" x14ac:dyDescent="0.2">
      <c r="A677" s="92"/>
      <c r="B677" s="499">
        <f t="shared" si="20"/>
        <v>671</v>
      </c>
      <c r="C677" s="217">
        <v>45071</v>
      </c>
      <c r="D677" s="218">
        <f t="shared" si="21"/>
        <v>321</v>
      </c>
      <c r="E677" s="219" t="s">
        <v>598</v>
      </c>
      <c r="F677" s="219" t="s">
        <v>541</v>
      </c>
      <c r="G677" s="219" t="s">
        <v>570</v>
      </c>
      <c r="H677" s="219" t="s">
        <v>1010</v>
      </c>
      <c r="I677" s="220"/>
      <c r="J677" s="220"/>
      <c r="K677" s="220">
        <v>-10</v>
      </c>
      <c r="L677" s="220"/>
      <c r="M677" s="92"/>
      <c r="N677" s="92"/>
      <c r="O677" s="92"/>
      <c r="P677" s="92"/>
      <c r="Q677" s="92"/>
      <c r="R677" s="92"/>
      <c r="S677" s="92"/>
      <c r="T677" s="92"/>
      <c r="U677" s="92"/>
      <c r="V677" s="92"/>
      <c r="W677" s="92"/>
      <c r="X677" s="92"/>
      <c r="Y677" s="92"/>
      <c r="Z677" s="92"/>
    </row>
    <row r="678" spans="1:26" ht="15.75" customHeight="1" x14ac:dyDescent="0.2">
      <c r="A678" s="92"/>
      <c r="B678" s="499">
        <f t="shared" si="20"/>
        <v>672</v>
      </c>
      <c r="C678" s="217">
        <v>45072</v>
      </c>
      <c r="D678" s="218">
        <f t="shared" si="21"/>
        <v>321</v>
      </c>
      <c r="E678" s="219" t="s">
        <v>47</v>
      </c>
      <c r="F678" s="219" t="s">
        <v>534</v>
      </c>
      <c r="G678" s="219" t="s">
        <v>554</v>
      </c>
      <c r="H678" s="219" t="s">
        <v>686</v>
      </c>
      <c r="I678" s="220">
        <v>-2000</v>
      </c>
      <c r="J678" s="220"/>
      <c r="K678" s="220"/>
      <c r="L678" s="220"/>
      <c r="M678" s="92"/>
      <c r="N678" s="92"/>
      <c r="O678" s="92"/>
      <c r="P678" s="92"/>
      <c r="Q678" s="92"/>
      <c r="R678" s="92"/>
      <c r="S678" s="92"/>
      <c r="T678" s="92"/>
      <c r="U678" s="92"/>
      <c r="V678" s="92"/>
      <c r="W678" s="92"/>
      <c r="X678" s="92"/>
      <c r="Y678" s="92"/>
      <c r="Z678" s="92"/>
    </row>
    <row r="679" spans="1:26" ht="15.75" customHeight="1" x14ac:dyDescent="0.2">
      <c r="A679" s="92"/>
      <c r="B679" s="499">
        <f t="shared" si="20"/>
        <v>673</v>
      </c>
      <c r="C679" s="217">
        <v>45072</v>
      </c>
      <c r="D679" s="218">
        <f t="shared" si="21"/>
        <v>321</v>
      </c>
      <c r="E679" s="219" t="s">
        <v>47</v>
      </c>
      <c r="F679" s="219" t="s">
        <v>534</v>
      </c>
      <c r="G679" s="219" t="s">
        <v>565</v>
      </c>
      <c r="H679" s="219" t="s">
        <v>686</v>
      </c>
      <c r="I679" s="220">
        <v>-3800</v>
      </c>
      <c r="J679" s="220"/>
      <c r="K679" s="220"/>
      <c r="L679" s="220"/>
      <c r="M679" s="92"/>
      <c r="N679" s="92"/>
      <c r="O679" s="92"/>
      <c r="P679" s="92"/>
      <c r="Q679" s="92"/>
      <c r="R679" s="92"/>
      <c r="S679" s="92"/>
      <c r="T679" s="92"/>
      <c r="U679" s="92"/>
      <c r="V679" s="92"/>
      <c r="W679" s="92"/>
      <c r="X679" s="92"/>
      <c r="Y679" s="92"/>
      <c r="Z679" s="92"/>
    </row>
    <row r="680" spans="1:26" ht="15.75" customHeight="1" x14ac:dyDescent="0.2">
      <c r="A680" s="92"/>
      <c r="B680" s="499">
        <f t="shared" si="20"/>
        <v>674</v>
      </c>
      <c r="C680" s="217">
        <v>45072</v>
      </c>
      <c r="D680" s="218">
        <f t="shared" si="21"/>
        <v>321</v>
      </c>
      <c r="E680" s="219" t="s">
        <v>598</v>
      </c>
      <c r="F680" s="219" t="s">
        <v>534</v>
      </c>
      <c r="G680" s="219" t="s">
        <v>565</v>
      </c>
      <c r="H680" s="219" t="s">
        <v>686</v>
      </c>
      <c r="I680" s="220">
        <v>1900</v>
      </c>
      <c r="J680" s="220"/>
      <c r="K680" s="220"/>
      <c r="L680" s="220"/>
      <c r="M680" s="92"/>
      <c r="N680" s="92"/>
      <c r="O680" s="92"/>
      <c r="P680" s="92"/>
      <c r="Q680" s="92"/>
      <c r="R680" s="92"/>
      <c r="S680" s="92"/>
      <c r="T680" s="92"/>
      <c r="U680" s="92"/>
      <c r="V680" s="92"/>
      <c r="W680" s="92"/>
      <c r="X680" s="92"/>
      <c r="Y680" s="92"/>
      <c r="Z680" s="92"/>
    </row>
    <row r="681" spans="1:26" ht="15.75" customHeight="1" x14ac:dyDescent="0.2">
      <c r="A681" s="92"/>
      <c r="B681" s="499">
        <f t="shared" si="20"/>
        <v>675</v>
      </c>
      <c r="C681" s="217">
        <v>45072</v>
      </c>
      <c r="D681" s="218">
        <f t="shared" si="21"/>
        <v>321</v>
      </c>
      <c r="E681" s="219" t="s">
        <v>554</v>
      </c>
      <c r="F681" s="219" t="s">
        <v>534</v>
      </c>
      <c r="G681" s="219" t="s">
        <v>47</v>
      </c>
      <c r="H681" s="219" t="s">
        <v>686</v>
      </c>
      <c r="I681" s="220">
        <v>2000</v>
      </c>
      <c r="J681" s="220"/>
      <c r="K681" s="220"/>
      <c r="L681" s="220"/>
      <c r="M681" s="92"/>
      <c r="N681" s="92"/>
      <c r="O681" s="92"/>
      <c r="P681" s="92"/>
      <c r="Q681" s="92"/>
      <c r="R681" s="92"/>
      <c r="S681" s="92"/>
      <c r="T681" s="92"/>
      <c r="U681" s="92"/>
      <c r="V681" s="92"/>
      <c r="W681" s="92"/>
      <c r="X681" s="92"/>
      <c r="Y681" s="92"/>
      <c r="Z681" s="92"/>
    </row>
    <row r="682" spans="1:26" ht="15.75" customHeight="1" x14ac:dyDescent="0.2">
      <c r="A682" s="92"/>
      <c r="B682" s="499">
        <f t="shared" si="20"/>
        <v>676</v>
      </c>
      <c r="C682" s="217">
        <v>45072</v>
      </c>
      <c r="D682" s="218">
        <f t="shared" si="21"/>
        <v>321</v>
      </c>
      <c r="E682" s="219" t="s">
        <v>565</v>
      </c>
      <c r="F682" s="219" t="s">
        <v>534</v>
      </c>
      <c r="G682" s="219" t="s">
        <v>47</v>
      </c>
      <c r="H682" s="219" t="s">
        <v>686</v>
      </c>
      <c r="I682" s="220">
        <v>3800</v>
      </c>
      <c r="J682" s="220"/>
      <c r="K682" s="220"/>
      <c r="L682" s="220"/>
      <c r="M682" s="92"/>
      <c r="N682" s="92"/>
      <c r="O682" s="92"/>
      <c r="P682" s="92"/>
      <c r="Q682" s="92"/>
      <c r="R682" s="92"/>
      <c r="S682" s="92"/>
      <c r="T682" s="92"/>
      <c r="U682" s="92"/>
      <c r="V682" s="92"/>
      <c r="W682" s="92"/>
      <c r="X682" s="92"/>
      <c r="Y682" s="92"/>
      <c r="Z682" s="92"/>
    </row>
    <row r="683" spans="1:26" ht="15.75" customHeight="1" x14ac:dyDescent="0.2">
      <c r="A683" s="92"/>
      <c r="B683" s="499">
        <f t="shared" si="20"/>
        <v>677</v>
      </c>
      <c r="C683" s="217">
        <v>45072</v>
      </c>
      <c r="D683" s="218">
        <f t="shared" si="21"/>
        <v>321</v>
      </c>
      <c r="E683" s="219" t="s">
        <v>565</v>
      </c>
      <c r="F683" s="219" t="s">
        <v>534</v>
      </c>
      <c r="G683" s="219" t="s">
        <v>598</v>
      </c>
      <c r="H683" s="219" t="s">
        <v>686</v>
      </c>
      <c r="I683" s="220">
        <v>-1900</v>
      </c>
      <c r="J683" s="220"/>
      <c r="K683" s="220"/>
      <c r="L683" s="220"/>
      <c r="M683" s="92"/>
      <c r="N683" s="92"/>
      <c r="O683" s="92"/>
      <c r="P683" s="92"/>
      <c r="Q683" s="92"/>
      <c r="R683" s="92"/>
      <c r="S683" s="92"/>
      <c r="T683" s="92"/>
      <c r="U683" s="92"/>
      <c r="V683" s="92"/>
      <c r="W683" s="92"/>
      <c r="X683" s="92"/>
      <c r="Y683" s="92"/>
      <c r="Z683" s="92"/>
    </row>
    <row r="684" spans="1:26" ht="15.75" customHeight="1" x14ac:dyDescent="0.2">
      <c r="A684" s="92"/>
      <c r="B684" s="499">
        <f t="shared" si="20"/>
        <v>678</v>
      </c>
      <c r="C684" s="217">
        <v>45072</v>
      </c>
      <c r="D684" s="218">
        <f t="shared" si="21"/>
        <v>321</v>
      </c>
      <c r="E684" s="219" t="s">
        <v>47</v>
      </c>
      <c r="F684" s="219" t="s">
        <v>538</v>
      </c>
      <c r="G684" s="219" t="s">
        <v>568</v>
      </c>
      <c r="H684" s="219" t="s">
        <v>1011</v>
      </c>
      <c r="I684" s="220"/>
      <c r="J684" s="220">
        <v>5692.2</v>
      </c>
      <c r="K684" s="220"/>
      <c r="L684" s="220" t="s">
        <v>1012</v>
      </c>
      <c r="M684" s="92"/>
      <c r="N684" s="92"/>
      <c r="O684" s="92"/>
      <c r="P684" s="92"/>
      <c r="Q684" s="92"/>
      <c r="R684" s="92"/>
      <c r="S684" s="92"/>
      <c r="T684" s="92"/>
      <c r="U684" s="92"/>
      <c r="V684" s="92"/>
      <c r="W684" s="92"/>
      <c r="X684" s="92"/>
      <c r="Y684" s="92"/>
      <c r="Z684" s="92"/>
    </row>
    <row r="685" spans="1:26" ht="15.75" customHeight="1" x14ac:dyDescent="0.2">
      <c r="A685" s="92"/>
      <c r="B685" s="499">
        <f t="shared" si="20"/>
        <v>679</v>
      </c>
      <c r="C685" s="217">
        <v>45072</v>
      </c>
      <c r="D685" s="218">
        <f t="shared" si="21"/>
        <v>321</v>
      </c>
      <c r="E685" s="219" t="s">
        <v>47</v>
      </c>
      <c r="F685" s="219" t="s">
        <v>538</v>
      </c>
      <c r="G685" s="219" t="s">
        <v>590</v>
      </c>
      <c r="H685" s="219" t="s">
        <v>725</v>
      </c>
      <c r="I685" s="220"/>
      <c r="J685" s="220">
        <v>92.8</v>
      </c>
      <c r="K685" s="220"/>
      <c r="L685" s="220"/>
      <c r="M685" s="92"/>
      <c r="N685" s="92"/>
      <c r="O685" s="92"/>
      <c r="P685" s="92"/>
      <c r="Q685" s="92"/>
      <c r="R685" s="92"/>
      <c r="S685" s="92"/>
      <c r="T685" s="92"/>
      <c r="U685" s="92"/>
      <c r="V685" s="92"/>
      <c r="W685" s="92"/>
      <c r="X685" s="92"/>
      <c r="Y685" s="92"/>
      <c r="Z685" s="92"/>
    </row>
    <row r="686" spans="1:26" ht="15.75" customHeight="1" x14ac:dyDescent="0.2">
      <c r="A686" s="92"/>
      <c r="B686" s="499">
        <f t="shared" si="20"/>
        <v>680</v>
      </c>
      <c r="C686" s="217">
        <v>45072</v>
      </c>
      <c r="D686" s="218">
        <f t="shared" si="21"/>
        <v>321</v>
      </c>
      <c r="E686" s="219" t="s">
        <v>598</v>
      </c>
      <c r="F686" s="219" t="s">
        <v>541</v>
      </c>
      <c r="G686" s="219" t="s">
        <v>570</v>
      </c>
      <c r="H686" s="219" t="s">
        <v>1013</v>
      </c>
      <c r="I686" s="220"/>
      <c r="J686" s="220"/>
      <c r="K686" s="220">
        <v>-250</v>
      </c>
      <c r="L686" s="220"/>
      <c r="M686" s="92"/>
      <c r="N686" s="92"/>
      <c r="O686" s="92"/>
      <c r="P686" s="92"/>
      <c r="Q686" s="92"/>
      <c r="R686" s="92"/>
      <c r="S686" s="92"/>
      <c r="T686" s="92"/>
      <c r="U686" s="92"/>
      <c r="V686" s="92"/>
      <c r="W686" s="92"/>
      <c r="X686" s="92"/>
      <c r="Y686" s="92"/>
      <c r="Z686" s="92"/>
    </row>
    <row r="687" spans="1:26" ht="15.75" customHeight="1" x14ac:dyDescent="0.2">
      <c r="A687" s="92"/>
      <c r="B687" s="499">
        <f t="shared" si="20"/>
        <v>681</v>
      </c>
      <c r="C687" s="217">
        <v>45072</v>
      </c>
      <c r="D687" s="218">
        <f t="shared" si="21"/>
        <v>321</v>
      </c>
      <c r="E687" s="219" t="s">
        <v>598</v>
      </c>
      <c r="F687" s="219" t="s">
        <v>541</v>
      </c>
      <c r="G687" s="219" t="s">
        <v>570</v>
      </c>
      <c r="H687" s="219" t="s">
        <v>1014</v>
      </c>
      <c r="I687" s="220"/>
      <c r="J687" s="220"/>
      <c r="K687" s="220">
        <v>-100</v>
      </c>
      <c r="L687" s="220"/>
      <c r="M687" s="92"/>
      <c r="N687" s="92"/>
      <c r="O687" s="92"/>
      <c r="P687" s="92"/>
      <c r="Q687" s="92"/>
      <c r="R687" s="92"/>
      <c r="S687" s="92"/>
      <c r="T687" s="92"/>
      <c r="U687" s="92"/>
      <c r="V687" s="92"/>
      <c r="W687" s="92"/>
      <c r="X687" s="92"/>
      <c r="Y687" s="92"/>
      <c r="Z687" s="92"/>
    </row>
    <row r="688" spans="1:26" ht="15.75" customHeight="1" x14ac:dyDescent="0.2">
      <c r="A688" s="92"/>
      <c r="B688" s="499">
        <f t="shared" si="20"/>
        <v>682</v>
      </c>
      <c r="C688" s="217">
        <v>45073</v>
      </c>
      <c r="D688" s="218">
        <f t="shared" si="21"/>
        <v>321</v>
      </c>
      <c r="E688" s="219" t="s">
        <v>598</v>
      </c>
      <c r="F688" s="219" t="s">
        <v>541</v>
      </c>
      <c r="G688" s="219" t="s">
        <v>561</v>
      </c>
      <c r="H688" s="219" t="s">
        <v>721</v>
      </c>
      <c r="I688" s="220"/>
      <c r="J688" s="220"/>
      <c r="K688" s="220">
        <v>-65</v>
      </c>
      <c r="L688" s="220"/>
      <c r="M688" s="92"/>
      <c r="N688" s="92"/>
      <c r="O688" s="92"/>
      <c r="P688" s="92"/>
      <c r="Q688" s="92"/>
      <c r="R688" s="92"/>
      <c r="S688" s="92"/>
      <c r="T688" s="92"/>
      <c r="U688" s="92"/>
      <c r="V688" s="92"/>
      <c r="W688" s="92"/>
      <c r="X688" s="92"/>
      <c r="Y688" s="92"/>
      <c r="Z688" s="92"/>
    </row>
    <row r="689" spans="1:26" ht="15.75" customHeight="1" x14ac:dyDescent="0.2">
      <c r="A689" s="92"/>
      <c r="B689" s="499">
        <f t="shared" si="20"/>
        <v>683</v>
      </c>
      <c r="C689" s="217">
        <v>45073</v>
      </c>
      <c r="D689" s="218">
        <f t="shared" si="21"/>
        <v>321</v>
      </c>
      <c r="E689" s="219" t="s">
        <v>598</v>
      </c>
      <c r="F689" s="219" t="s">
        <v>541</v>
      </c>
      <c r="G689" s="219" t="s">
        <v>561</v>
      </c>
      <c r="H689" s="219" t="s">
        <v>1015</v>
      </c>
      <c r="I689" s="220"/>
      <c r="J689" s="220"/>
      <c r="K689" s="220">
        <v>-42</v>
      </c>
      <c r="L689" s="220"/>
      <c r="M689" s="92"/>
      <c r="N689" s="92"/>
      <c r="O689" s="92"/>
      <c r="P689" s="92"/>
      <c r="Q689" s="92"/>
      <c r="R689" s="92"/>
      <c r="S689" s="92"/>
      <c r="T689" s="92"/>
      <c r="U689" s="92"/>
      <c r="V689" s="92"/>
      <c r="W689" s="92"/>
      <c r="X689" s="92"/>
      <c r="Y689" s="92"/>
      <c r="Z689" s="92"/>
    </row>
    <row r="690" spans="1:26" ht="15.75" customHeight="1" x14ac:dyDescent="0.2">
      <c r="A690" s="92"/>
      <c r="B690" s="499">
        <f t="shared" si="20"/>
        <v>684</v>
      </c>
      <c r="C690" s="217">
        <v>45073</v>
      </c>
      <c r="D690" s="218">
        <f t="shared" si="21"/>
        <v>321</v>
      </c>
      <c r="E690" s="219" t="s">
        <v>598</v>
      </c>
      <c r="F690" s="219" t="s">
        <v>541</v>
      </c>
      <c r="G690" s="219" t="s">
        <v>561</v>
      </c>
      <c r="H690" s="219" t="s">
        <v>701</v>
      </c>
      <c r="I690" s="220"/>
      <c r="J690" s="220"/>
      <c r="K690" s="220">
        <v>-325</v>
      </c>
      <c r="L690" s="220"/>
      <c r="M690" s="92"/>
      <c r="N690" s="92"/>
      <c r="O690" s="92"/>
      <c r="P690" s="92"/>
      <c r="Q690" s="92"/>
      <c r="R690" s="92"/>
      <c r="S690" s="92"/>
      <c r="T690" s="92"/>
      <c r="U690" s="92"/>
      <c r="V690" s="92"/>
      <c r="W690" s="92"/>
      <c r="X690" s="92"/>
      <c r="Y690" s="92"/>
      <c r="Z690" s="92"/>
    </row>
    <row r="691" spans="1:26" ht="15.75" customHeight="1" x14ac:dyDescent="0.2">
      <c r="A691" s="92"/>
      <c r="B691" s="499">
        <f t="shared" si="20"/>
        <v>685</v>
      </c>
      <c r="C691" s="217">
        <v>45073</v>
      </c>
      <c r="D691" s="218">
        <f t="shared" si="21"/>
        <v>321</v>
      </c>
      <c r="E691" s="219" t="s">
        <v>598</v>
      </c>
      <c r="F691" s="219" t="s">
        <v>541</v>
      </c>
      <c r="G691" s="219" t="s">
        <v>561</v>
      </c>
      <c r="H691" s="219" t="s">
        <v>770</v>
      </c>
      <c r="I691" s="220"/>
      <c r="J691" s="220"/>
      <c r="K691" s="220">
        <v>-23</v>
      </c>
      <c r="L691" s="220"/>
      <c r="M691" s="92"/>
      <c r="N691" s="92"/>
      <c r="O691" s="92"/>
      <c r="P691" s="92"/>
      <c r="Q691" s="92"/>
      <c r="R691" s="92"/>
      <c r="S691" s="92"/>
      <c r="T691" s="92"/>
      <c r="U691" s="92"/>
      <c r="V691" s="92"/>
      <c r="W691" s="92"/>
      <c r="X691" s="92"/>
      <c r="Y691" s="92"/>
      <c r="Z691" s="92"/>
    </row>
    <row r="692" spans="1:26" ht="15.75" customHeight="1" x14ac:dyDescent="0.2">
      <c r="A692" s="92"/>
      <c r="B692" s="499">
        <f t="shared" si="20"/>
        <v>686</v>
      </c>
      <c r="C692" s="217">
        <v>45073</v>
      </c>
      <c r="D692" s="218">
        <f t="shared" si="21"/>
        <v>321</v>
      </c>
      <c r="E692" s="219" t="s">
        <v>598</v>
      </c>
      <c r="F692" s="219" t="s">
        <v>541</v>
      </c>
      <c r="G692" s="219" t="s">
        <v>561</v>
      </c>
      <c r="H692" s="219" t="s">
        <v>1016</v>
      </c>
      <c r="I692" s="220"/>
      <c r="J692" s="220"/>
      <c r="K692" s="220">
        <v>-99</v>
      </c>
      <c r="L692" s="220"/>
      <c r="M692" s="92"/>
      <c r="N692" s="92"/>
      <c r="O692" s="92"/>
      <c r="P692" s="92"/>
      <c r="Q692" s="92"/>
      <c r="R692" s="92"/>
      <c r="S692" s="92"/>
      <c r="T692" s="92"/>
      <c r="U692" s="92"/>
      <c r="V692" s="92"/>
      <c r="W692" s="92"/>
      <c r="X692" s="92"/>
      <c r="Y692" s="92"/>
      <c r="Z692" s="92"/>
    </row>
    <row r="693" spans="1:26" ht="15.75" customHeight="1" x14ac:dyDescent="0.2">
      <c r="A693" s="92"/>
      <c r="B693" s="499">
        <f t="shared" si="20"/>
        <v>687</v>
      </c>
      <c r="C693" s="217">
        <v>45074</v>
      </c>
      <c r="D693" s="218">
        <f t="shared" si="21"/>
        <v>321</v>
      </c>
      <c r="E693" s="219" t="s">
        <v>574</v>
      </c>
      <c r="F693" s="219" t="s">
        <v>534</v>
      </c>
      <c r="G693" s="219" t="s">
        <v>574</v>
      </c>
      <c r="H693" s="219" t="s">
        <v>1017</v>
      </c>
      <c r="I693" s="220"/>
      <c r="J693" s="220">
        <v>2000</v>
      </c>
      <c r="K693" s="220"/>
      <c r="L693" s="220"/>
      <c r="M693" s="92"/>
      <c r="N693" s="92"/>
      <c r="O693" s="92"/>
      <c r="P693" s="92"/>
      <c r="Q693" s="92"/>
      <c r="R693" s="92"/>
      <c r="S693" s="92"/>
      <c r="T693" s="92"/>
      <c r="U693" s="92"/>
      <c r="V693" s="92"/>
      <c r="W693" s="92"/>
      <c r="X693" s="92"/>
      <c r="Y693" s="92"/>
      <c r="Z693" s="92"/>
    </row>
    <row r="694" spans="1:26" ht="15.75" customHeight="1" x14ac:dyDescent="0.2">
      <c r="A694" s="92"/>
      <c r="B694" s="499">
        <f t="shared" si="20"/>
        <v>688</v>
      </c>
      <c r="C694" s="217">
        <v>45074</v>
      </c>
      <c r="D694" s="218">
        <f t="shared" si="21"/>
        <v>321</v>
      </c>
      <c r="E694" s="219" t="s">
        <v>554</v>
      </c>
      <c r="F694" s="219" t="s">
        <v>543</v>
      </c>
      <c r="G694" s="219" t="s">
        <v>603</v>
      </c>
      <c r="H694" s="219" t="s">
        <v>1018</v>
      </c>
      <c r="I694" s="220"/>
      <c r="J694" s="220"/>
      <c r="K694" s="220">
        <v>-1700</v>
      </c>
      <c r="L694" s="220"/>
      <c r="M694" s="92"/>
      <c r="N694" s="92"/>
      <c r="O694" s="92"/>
      <c r="P694" s="92"/>
      <c r="Q694" s="92"/>
      <c r="R694" s="92"/>
      <c r="S694" s="92"/>
      <c r="T694" s="92"/>
      <c r="U694" s="92"/>
      <c r="V694" s="92"/>
      <c r="W694" s="92"/>
      <c r="X694" s="92"/>
      <c r="Y694" s="92"/>
      <c r="Z694" s="92"/>
    </row>
    <row r="695" spans="1:26" ht="15.75" customHeight="1" x14ac:dyDescent="0.2">
      <c r="A695" s="92"/>
      <c r="B695" s="499">
        <f t="shared" si="20"/>
        <v>689</v>
      </c>
      <c r="C695" s="217">
        <v>45074</v>
      </c>
      <c r="D695" s="218">
        <f t="shared" si="21"/>
        <v>321</v>
      </c>
      <c r="E695" s="219" t="s">
        <v>598</v>
      </c>
      <c r="F695" s="219" t="s">
        <v>541</v>
      </c>
      <c r="G695" s="219" t="s">
        <v>561</v>
      </c>
      <c r="H695" s="219" t="s">
        <v>721</v>
      </c>
      <c r="I695" s="220"/>
      <c r="J695" s="220"/>
      <c r="K695" s="220">
        <v>-36</v>
      </c>
      <c r="L695" s="220"/>
      <c r="M695" s="92"/>
      <c r="N695" s="92"/>
      <c r="O695" s="92"/>
      <c r="P695" s="92"/>
      <c r="Q695" s="92"/>
      <c r="R695" s="92"/>
      <c r="S695" s="92"/>
      <c r="T695" s="92"/>
      <c r="U695" s="92"/>
      <c r="V695" s="92"/>
      <c r="W695" s="92"/>
      <c r="X695" s="92"/>
      <c r="Y695" s="92"/>
      <c r="Z695" s="92"/>
    </row>
    <row r="696" spans="1:26" ht="15.75" customHeight="1" x14ac:dyDescent="0.2">
      <c r="A696" s="92"/>
      <c r="B696" s="499">
        <f t="shared" si="20"/>
        <v>690</v>
      </c>
      <c r="C696" s="217">
        <v>45074</v>
      </c>
      <c r="D696" s="218">
        <f t="shared" si="21"/>
        <v>321</v>
      </c>
      <c r="E696" s="219" t="s">
        <v>598</v>
      </c>
      <c r="F696" s="219" t="s">
        <v>541</v>
      </c>
      <c r="G696" s="219" t="s">
        <v>561</v>
      </c>
      <c r="H696" s="219" t="s">
        <v>692</v>
      </c>
      <c r="I696" s="220"/>
      <c r="J696" s="220"/>
      <c r="K696" s="220">
        <v>-93</v>
      </c>
      <c r="L696" s="220"/>
      <c r="M696" s="92"/>
      <c r="N696" s="92"/>
      <c r="O696" s="92"/>
      <c r="P696" s="92"/>
      <c r="Q696" s="92"/>
      <c r="R696" s="92"/>
      <c r="S696" s="92"/>
      <c r="T696" s="92"/>
      <c r="U696" s="92"/>
      <c r="V696" s="92"/>
      <c r="W696" s="92"/>
      <c r="X696" s="92"/>
      <c r="Y696" s="92"/>
      <c r="Z696" s="92"/>
    </row>
    <row r="697" spans="1:26" ht="15.75" customHeight="1" x14ac:dyDescent="0.2">
      <c r="A697" s="92"/>
      <c r="B697" s="499">
        <f t="shared" si="20"/>
        <v>691</v>
      </c>
      <c r="C697" s="217">
        <v>45074</v>
      </c>
      <c r="D697" s="218">
        <f t="shared" si="21"/>
        <v>321</v>
      </c>
      <c r="E697" s="219" t="s">
        <v>598</v>
      </c>
      <c r="F697" s="219" t="s">
        <v>541</v>
      </c>
      <c r="G697" s="219" t="s">
        <v>561</v>
      </c>
      <c r="H697" s="219" t="s">
        <v>770</v>
      </c>
      <c r="I697" s="220"/>
      <c r="J697" s="220"/>
      <c r="K697" s="220">
        <v>-23</v>
      </c>
      <c r="L697" s="220"/>
      <c r="M697" s="92"/>
      <c r="N697" s="92"/>
      <c r="O697" s="92"/>
      <c r="P697" s="92"/>
      <c r="Q697" s="92"/>
      <c r="R697" s="92"/>
      <c r="S697" s="92"/>
      <c r="T697" s="92"/>
      <c r="U697" s="92"/>
      <c r="V697" s="92"/>
      <c r="W697" s="92"/>
      <c r="X697" s="92"/>
      <c r="Y697" s="92"/>
      <c r="Z697" s="92"/>
    </row>
    <row r="698" spans="1:26" ht="15.75" customHeight="1" x14ac:dyDescent="0.2">
      <c r="A698" s="92"/>
      <c r="B698" s="499">
        <f t="shared" si="20"/>
        <v>692</v>
      </c>
      <c r="C698" s="217">
        <v>45074</v>
      </c>
      <c r="D698" s="218">
        <f t="shared" si="21"/>
        <v>321</v>
      </c>
      <c r="E698" s="219" t="s">
        <v>598</v>
      </c>
      <c r="F698" s="219" t="s">
        <v>541</v>
      </c>
      <c r="G698" s="219" t="s">
        <v>561</v>
      </c>
      <c r="H698" s="219" t="s">
        <v>725</v>
      </c>
      <c r="I698" s="220"/>
      <c r="J698" s="220"/>
      <c r="K698" s="220">
        <f>-273.5+63.5</f>
        <v>-210</v>
      </c>
      <c r="L698" s="220"/>
      <c r="M698" s="92"/>
      <c r="N698" s="92"/>
      <c r="O698" s="92"/>
      <c r="P698" s="92"/>
      <c r="Q698" s="92"/>
      <c r="R698" s="92"/>
      <c r="S698" s="92"/>
      <c r="T698" s="92"/>
      <c r="U698" s="92"/>
      <c r="V698" s="92"/>
      <c r="W698" s="92"/>
      <c r="X698" s="92"/>
      <c r="Y698" s="92"/>
      <c r="Z698" s="92"/>
    </row>
    <row r="699" spans="1:26" ht="15.75" customHeight="1" x14ac:dyDescent="0.2">
      <c r="A699" s="92"/>
      <c r="B699" s="499">
        <f t="shared" si="20"/>
        <v>693</v>
      </c>
      <c r="C699" s="217">
        <v>45075</v>
      </c>
      <c r="D699" s="218">
        <f t="shared" si="21"/>
        <v>322</v>
      </c>
      <c r="E699" s="219" t="s">
        <v>554</v>
      </c>
      <c r="F699" s="219" t="s">
        <v>543</v>
      </c>
      <c r="G699" s="219" t="s">
        <v>580</v>
      </c>
      <c r="H699" s="219" t="s">
        <v>1019</v>
      </c>
      <c r="I699" s="220"/>
      <c r="J699" s="220"/>
      <c r="K699" s="220">
        <v>-464</v>
      </c>
      <c r="L699" s="220"/>
      <c r="M699" s="92"/>
      <c r="N699" s="92"/>
      <c r="O699" s="92"/>
      <c r="P699" s="92"/>
      <c r="Q699" s="92"/>
      <c r="R699" s="92"/>
      <c r="S699" s="92"/>
      <c r="T699" s="92"/>
      <c r="U699" s="92"/>
      <c r="V699" s="92"/>
      <c r="W699" s="92"/>
      <c r="X699" s="92"/>
      <c r="Y699" s="92"/>
      <c r="Z699" s="92"/>
    </row>
    <row r="700" spans="1:26" ht="15.75" customHeight="1" x14ac:dyDescent="0.2">
      <c r="A700" s="92"/>
      <c r="B700" s="499">
        <f t="shared" si="20"/>
        <v>694</v>
      </c>
      <c r="C700" s="217">
        <v>45075</v>
      </c>
      <c r="D700" s="218">
        <f t="shared" si="21"/>
        <v>322</v>
      </c>
      <c r="E700" s="219" t="s">
        <v>565</v>
      </c>
      <c r="F700" s="219" t="s">
        <v>543</v>
      </c>
      <c r="G700" s="219" t="s">
        <v>592</v>
      </c>
      <c r="H700" s="219" t="s">
        <v>1020</v>
      </c>
      <c r="I700" s="220"/>
      <c r="J700" s="220"/>
      <c r="K700" s="220">
        <v>-1000</v>
      </c>
      <c r="L700" s="220"/>
      <c r="M700" s="92"/>
      <c r="N700" s="92"/>
      <c r="O700" s="92"/>
      <c r="P700" s="92"/>
      <c r="Q700" s="92"/>
      <c r="R700" s="92"/>
      <c r="S700" s="92"/>
      <c r="T700" s="92"/>
      <c r="U700" s="92"/>
      <c r="V700" s="92"/>
      <c r="W700" s="92"/>
      <c r="X700" s="92"/>
      <c r="Y700" s="92"/>
      <c r="Z700" s="92"/>
    </row>
    <row r="701" spans="1:26" ht="15.75" customHeight="1" x14ac:dyDescent="0.2">
      <c r="A701" s="92"/>
      <c r="B701" s="499">
        <f t="shared" si="20"/>
        <v>695</v>
      </c>
      <c r="C701" s="217">
        <v>45075</v>
      </c>
      <c r="D701" s="218">
        <f t="shared" si="21"/>
        <v>322</v>
      </c>
      <c r="E701" s="219" t="s">
        <v>554</v>
      </c>
      <c r="F701" s="219" t="s">
        <v>540</v>
      </c>
      <c r="G701" s="219" t="s">
        <v>560</v>
      </c>
      <c r="H701" s="219" t="s">
        <v>1021</v>
      </c>
      <c r="I701" s="220"/>
      <c r="J701" s="220"/>
      <c r="K701" s="220">
        <v>-632</v>
      </c>
      <c r="L701" s="220" t="s">
        <v>1022</v>
      </c>
      <c r="M701" s="92"/>
      <c r="N701" s="92"/>
      <c r="O701" s="92"/>
      <c r="P701" s="92"/>
      <c r="Q701" s="92"/>
      <c r="R701" s="92"/>
      <c r="S701" s="92"/>
      <c r="T701" s="92"/>
      <c r="U701" s="92"/>
      <c r="V701" s="92"/>
      <c r="W701" s="92"/>
      <c r="X701" s="92"/>
      <c r="Y701" s="92"/>
      <c r="Z701" s="92"/>
    </row>
    <row r="702" spans="1:26" ht="15.75" customHeight="1" x14ac:dyDescent="0.2">
      <c r="A702" s="92"/>
      <c r="B702" s="499">
        <f t="shared" si="20"/>
        <v>696</v>
      </c>
      <c r="C702" s="217">
        <v>45075</v>
      </c>
      <c r="D702" s="218">
        <f t="shared" si="21"/>
        <v>322</v>
      </c>
      <c r="E702" s="219" t="s">
        <v>565</v>
      </c>
      <c r="F702" s="219" t="s">
        <v>541</v>
      </c>
      <c r="G702" s="219" t="s">
        <v>550</v>
      </c>
      <c r="H702" s="219" t="s">
        <v>1023</v>
      </c>
      <c r="I702" s="220"/>
      <c r="J702" s="220"/>
      <c r="K702" s="220">
        <v>-2070</v>
      </c>
      <c r="L702" s="220"/>
      <c r="M702" s="92"/>
      <c r="N702" s="92"/>
      <c r="O702" s="92"/>
      <c r="P702" s="92"/>
      <c r="Q702" s="92"/>
      <c r="R702" s="92"/>
      <c r="S702" s="92"/>
      <c r="T702" s="92"/>
      <c r="U702" s="92"/>
      <c r="V702" s="92"/>
      <c r="W702" s="92"/>
      <c r="X702" s="92"/>
      <c r="Y702" s="92"/>
      <c r="Z702" s="92"/>
    </row>
    <row r="703" spans="1:26" ht="15.75" customHeight="1" x14ac:dyDescent="0.2">
      <c r="A703" s="92"/>
      <c r="B703" s="499">
        <f t="shared" si="20"/>
        <v>697</v>
      </c>
      <c r="C703" s="217">
        <v>45077</v>
      </c>
      <c r="D703" s="218">
        <f t="shared" si="21"/>
        <v>322</v>
      </c>
      <c r="E703" s="219" t="s">
        <v>588</v>
      </c>
      <c r="F703" s="219" t="s">
        <v>534</v>
      </c>
      <c r="G703" s="219" t="s">
        <v>588</v>
      </c>
      <c r="H703" s="219" t="s">
        <v>967</v>
      </c>
      <c r="I703" s="220"/>
      <c r="J703" s="220">
        <v>86.67</v>
      </c>
      <c r="K703" s="220"/>
      <c r="L703" s="220"/>
      <c r="M703" s="92"/>
      <c r="N703" s="92"/>
      <c r="O703" s="92"/>
      <c r="P703" s="92"/>
      <c r="Q703" s="92"/>
      <c r="R703" s="92"/>
      <c r="S703" s="92"/>
      <c r="T703" s="92"/>
      <c r="U703" s="92"/>
      <c r="V703" s="92"/>
      <c r="W703" s="92"/>
      <c r="X703" s="92"/>
      <c r="Y703" s="92"/>
      <c r="Z703" s="92"/>
    </row>
    <row r="704" spans="1:26" ht="15.75" customHeight="1" x14ac:dyDescent="0.2">
      <c r="A704" s="92"/>
      <c r="B704" s="499">
        <f t="shared" si="20"/>
        <v>698</v>
      </c>
      <c r="C704" s="217">
        <v>45077</v>
      </c>
      <c r="D704" s="218">
        <f t="shared" si="21"/>
        <v>322</v>
      </c>
      <c r="E704" s="219" t="s">
        <v>593</v>
      </c>
      <c r="F704" s="219" t="s">
        <v>534</v>
      </c>
      <c r="G704" s="219" t="s">
        <v>593</v>
      </c>
      <c r="H704" s="219" t="s">
        <v>967</v>
      </c>
      <c r="I704" s="220"/>
      <c r="J704" s="220">
        <v>14.08</v>
      </c>
      <c r="K704" s="220"/>
      <c r="L704" s="220"/>
      <c r="M704" s="92"/>
      <c r="N704" s="92"/>
      <c r="O704" s="92"/>
      <c r="P704" s="92"/>
      <c r="Q704" s="92"/>
      <c r="R704" s="92"/>
      <c r="S704" s="92"/>
      <c r="T704" s="92"/>
      <c r="U704" s="92"/>
      <c r="V704" s="92"/>
      <c r="W704" s="92"/>
      <c r="X704" s="92"/>
      <c r="Y704" s="92"/>
      <c r="Z704" s="92"/>
    </row>
    <row r="705" spans="1:26" ht="15.75" customHeight="1" x14ac:dyDescent="0.2">
      <c r="A705" s="92"/>
      <c r="B705" s="499">
        <f t="shared" si="20"/>
        <v>699</v>
      </c>
      <c r="C705" s="217">
        <v>45077</v>
      </c>
      <c r="D705" s="218">
        <f t="shared" si="21"/>
        <v>322</v>
      </c>
      <c r="E705" s="219" t="s">
        <v>565</v>
      </c>
      <c r="F705" s="219" t="s">
        <v>543</v>
      </c>
      <c r="G705" s="219" t="s">
        <v>595</v>
      </c>
      <c r="H705" s="219" t="s">
        <v>997</v>
      </c>
      <c r="I705" s="220"/>
      <c r="J705" s="220"/>
      <c r="K705" s="220">
        <v>-500</v>
      </c>
      <c r="L705" s="220"/>
      <c r="M705" s="92"/>
      <c r="N705" s="92"/>
      <c r="O705" s="92"/>
      <c r="P705" s="92"/>
      <c r="Q705" s="92"/>
      <c r="R705" s="92"/>
      <c r="S705" s="92"/>
      <c r="T705" s="92"/>
      <c r="U705" s="92"/>
      <c r="V705" s="92"/>
      <c r="W705" s="92"/>
      <c r="X705" s="92"/>
      <c r="Y705" s="92"/>
      <c r="Z705" s="92"/>
    </row>
    <row r="706" spans="1:26" ht="15.75" customHeight="1" x14ac:dyDescent="0.2">
      <c r="A706" s="92"/>
      <c r="B706" s="499">
        <f t="shared" si="20"/>
        <v>700</v>
      </c>
      <c r="C706" s="217">
        <v>45077</v>
      </c>
      <c r="D706" s="218">
        <f t="shared" si="21"/>
        <v>322</v>
      </c>
      <c r="E706" s="219" t="s">
        <v>565</v>
      </c>
      <c r="F706" s="219" t="s">
        <v>538</v>
      </c>
      <c r="G706" s="219" t="s">
        <v>420</v>
      </c>
      <c r="H706" s="219" t="s">
        <v>1024</v>
      </c>
      <c r="I706" s="220"/>
      <c r="J706" s="220">
        <v>4500</v>
      </c>
      <c r="K706" s="220"/>
      <c r="L706" s="220"/>
      <c r="M706" s="92"/>
      <c r="N706" s="92"/>
      <c r="O706" s="92"/>
      <c r="P706" s="92"/>
      <c r="Q706" s="92"/>
      <c r="R706" s="92"/>
      <c r="S706" s="92"/>
      <c r="T706" s="92"/>
      <c r="U706" s="92"/>
      <c r="V706" s="92"/>
      <c r="W706" s="92"/>
      <c r="X706" s="92"/>
      <c r="Y706" s="92"/>
      <c r="Z706" s="92"/>
    </row>
    <row r="707" spans="1:26" ht="15.75" customHeight="1" x14ac:dyDescent="0.2">
      <c r="A707" s="92"/>
      <c r="B707" s="499">
        <f t="shared" si="20"/>
        <v>701</v>
      </c>
      <c r="C707" s="217">
        <v>45077</v>
      </c>
      <c r="D707" s="218">
        <f t="shared" si="21"/>
        <v>322</v>
      </c>
      <c r="E707" s="219" t="s">
        <v>598</v>
      </c>
      <c r="F707" s="219" t="s">
        <v>541</v>
      </c>
      <c r="G707" s="219" t="s">
        <v>570</v>
      </c>
      <c r="H707" s="219" t="s">
        <v>1025</v>
      </c>
      <c r="I707" s="220"/>
      <c r="J707" s="220"/>
      <c r="K707" s="220">
        <v>-35</v>
      </c>
      <c r="L707" s="220"/>
      <c r="M707" s="92"/>
      <c r="N707" s="92"/>
      <c r="O707" s="92"/>
      <c r="P707" s="92"/>
      <c r="Q707" s="92"/>
      <c r="R707" s="92"/>
      <c r="S707" s="92"/>
      <c r="T707" s="92"/>
      <c r="U707" s="92"/>
      <c r="V707" s="92"/>
      <c r="W707" s="92"/>
      <c r="X707" s="92"/>
      <c r="Y707" s="92"/>
      <c r="Z707" s="92"/>
    </row>
    <row r="708" spans="1:26" ht="15.75" customHeight="1" x14ac:dyDescent="0.2">
      <c r="A708" s="92"/>
      <c r="B708" s="499">
        <f t="shared" si="20"/>
        <v>702</v>
      </c>
      <c r="C708" s="217">
        <v>45078</v>
      </c>
      <c r="D708" s="218">
        <f t="shared" si="21"/>
        <v>322</v>
      </c>
      <c r="E708" s="219" t="s">
        <v>565</v>
      </c>
      <c r="F708" s="219" t="s">
        <v>538</v>
      </c>
      <c r="G708" s="219" t="s">
        <v>590</v>
      </c>
      <c r="H708" s="219" t="s">
        <v>1026</v>
      </c>
      <c r="I708" s="220"/>
      <c r="J708" s="220">
        <v>5000</v>
      </c>
      <c r="K708" s="220"/>
      <c r="L708" s="220" t="s">
        <v>1027</v>
      </c>
      <c r="M708" s="92"/>
      <c r="N708" s="92"/>
      <c r="O708" s="92"/>
      <c r="P708" s="92"/>
      <c r="Q708" s="92"/>
      <c r="R708" s="92"/>
      <c r="S708" s="92"/>
      <c r="T708" s="92"/>
      <c r="U708" s="92"/>
      <c r="V708" s="92"/>
      <c r="W708" s="92"/>
      <c r="X708" s="92"/>
      <c r="Y708" s="92"/>
      <c r="Z708" s="92"/>
    </row>
    <row r="709" spans="1:26" ht="15.75" customHeight="1" x14ac:dyDescent="0.2">
      <c r="A709" s="92"/>
      <c r="B709" s="499">
        <f t="shared" si="20"/>
        <v>703</v>
      </c>
      <c r="C709" s="217">
        <v>45078</v>
      </c>
      <c r="D709" s="218">
        <f t="shared" si="21"/>
        <v>322</v>
      </c>
      <c r="E709" s="219" t="s">
        <v>565</v>
      </c>
      <c r="F709" s="219" t="s">
        <v>540</v>
      </c>
      <c r="G709" s="219" t="s">
        <v>560</v>
      </c>
      <c r="H709" s="219" t="s">
        <v>1028</v>
      </c>
      <c r="I709" s="220"/>
      <c r="J709" s="220"/>
      <c r="K709" s="220">
        <v>-500</v>
      </c>
      <c r="L709" s="220"/>
      <c r="M709" s="92"/>
      <c r="N709" s="92"/>
      <c r="O709" s="92"/>
      <c r="P709" s="92"/>
      <c r="Q709" s="92"/>
      <c r="R709" s="92"/>
      <c r="S709" s="92"/>
      <c r="T709" s="92"/>
      <c r="U709" s="92"/>
      <c r="V709" s="92"/>
      <c r="W709" s="92"/>
      <c r="X709" s="92"/>
      <c r="Y709" s="92"/>
      <c r="Z709" s="92"/>
    </row>
    <row r="710" spans="1:26" ht="15.75" customHeight="1" x14ac:dyDescent="0.2">
      <c r="A710" s="92"/>
      <c r="B710" s="499">
        <f t="shared" si="20"/>
        <v>704</v>
      </c>
      <c r="C710" s="217">
        <v>45079</v>
      </c>
      <c r="D710" s="218">
        <f t="shared" si="21"/>
        <v>322</v>
      </c>
      <c r="E710" s="219" t="s">
        <v>47</v>
      </c>
      <c r="F710" s="219" t="s">
        <v>538</v>
      </c>
      <c r="G710" s="219" t="s">
        <v>584</v>
      </c>
      <c r="H710" s="219" t="s">
        <v>1029</v>
      </c>
      <c r="I710" s="220"/>
      <c r="J710" s="220">
        <v>5692.2</v>
      </c>
      <c r="K710" s="220"/>
      <c r="L710" s="220"/>
      <c r="M710" s="92"/>
      <c r="N710" s="92"/>
      <c r="O710" s="92"/>
      <c r="P710" s="92"/>
      <c r="Q710" s="92"/>
      <c r="R710" s="92"/>
      <c r="S710" s="92"/>
      <c r="T710" s="92"/>
      <c r="U710" s="92"/>
      <c r="V710" s="92"/>
      <c r="W710" s="92"/>
      <c r="X710" s="92"/>
      <c r="Y710" s="92"/>
      <c r="Z710" s="92"/>
    </row>
    <row r="711" spans="1:26" ht="15.75" customHeight="1" x14ac:dyDescent="0.2">
      <c r="A711" s="92"/>
      <c r="B711" s="499">
        <f t="shared" ref="B711:B774" si="22">B710+1</f>
        <v>705</v>
      </c>
      <c r="C711" s="217">
        <v>45079</v>
      </c>
      <c r="D711" s="218">
        <f t="shared" ref="D711:D774" si="23">(WEEKNUM(C711,2)+(YEAR(C711)-2020)*100)-1</f>
        <v>322</v>
      </c>
      <c r="E711" s="219" t="s">
        <v>565</v>
      </c>
      <c r="F711" s="219" t="s">
        <v>540</v>
      </c>
      <c r="G711" s="219" t="s">
        <v>549</v>
      </c>
      <c r="H711" s="219" t="s">
        <v>1030</v>
      </c>
      <c r="I711" s="220"/>
      <c r="J711" s="220"/>
      <c r="K711" s="220">
        <v>-160</v>
      </c>
      <c r="L711" s="220"/>
      <c r="M711" s="92"/>
      <c r="N711" s="92"/>
      <c r="O711" s="92"/>
      <c r="P711" s="92"/>
      <c r="Q711" s="92"/>
      <c r="R711" s="92"/>
      <c r="S711" s="92"/>
      <c r="T711" s="92"/>
      <c r="U711" s="92"/>
      <c r="V711" s="92"/>
      <c r="W711" s="92"/>
      <c r="X711" s="92"/>
      <c r="Y711" s="92"/>
      <c r="Z711" s="92"/>
    </row>
    <row r="712" spans="1:26" ht="15.75" customHeight="1" x14ac:dyDescent="0.2">
      <c r="A712" s="92"/>
      <c r="B712" s="499">
        <f t="shared" si="22"/>
        <v>706</v>
      </c>
      <c r="C712" s="217">
        <v>45079</v>
      </c>
      <c r="D712" s="218">
        <f t="shared" si="23"/>
        <v>322</v>
      </c>
      <c r="E712" s="219" t="s">
        <v>565</v>
      </c>
      <c r="F712" s="219" t="s">
        <v>540</v>
      </c>
      <c r="G712" s="219" t="s">
        <v>549</v>
      </c>
      <c r="H712" s="219" t="s">
        <v>1031</v>
      </c>
      <c r="I712" s="220"/>
      <c r="J712" s="220"/>
      <c r="K712" s="220">
        <v>-480</v>
      </c>
      <c r="L712" s="220"/>
      <c r="M712" s="92"/>
      <c r="N712" s="92"/>
      <c r="O712" s="92"/>
      <c r="P712" s="92"/>
      <c r="Q712" s="92"/>
      <c r="R712" s="92"/>
      <c r="S712" s="92"/>
      <c r="T712" s="92"/>
      <c r="U712" s="92"/>
      <c r="V712" s="92"/>
      <c r="W712" s="92"/>
      <c r="X712" s="92"/>
      <c r="Y712" s="92"/>
      <c r="Z712" s="92"/>
    </row>
    <row r="713" spans="1:26" ht="15.75" customHeight="1" x14ac:dyDescent="0.2">
      <c r="A713" s="92"/>
      <c r="B713" s="499">
        <f t="shared" si="22"/>
        <v>707</v>
      </c>
      <c r="C713" s="217">
        <v>45079</v>
      </c>
      <c r="D713" s="218">
        <f t="shared" si="23"/>
        <v>322</v>
      </c>
      <c r="E713" s="219" t="s">
        <v>565</v>
      </c>
      <c r="F713" s="219" t="s">
        <v>540</v>
      </c>
      <c r="G713" s="219" t="s">
        <v>560</v>
      </c>
      <c r="H713" s="219" t="s">
        <v>1032</v>
      </c>
      <c r="I713" s="220"/>
      <c r="J713" s="220"/>
      <c r="K713" s="220">
        <v>-100</v>
      </c>
      <c r="L713" s="220"/>
      <c r="M713" s="92"/>
      <c r="N713" s="92"/>
      <c r="O713" s="92"/>
      <c r="P713" s="92"/>
      <c r="Q713" s="92"/>
      <c r="R713" s="92"/>
      <c r="S713" s="92"/>
      <c r="T713" s="92"/>
      <c r="U713" s="92"/>
      <c r="V713" s="92"/>
      <c r="W713" s="92"/>
      <c r="X713" s="92"/>
      <c r="Y713" s="92"/>
      <c r="Z713" s="92"/>
    </row>
    <row r="714" spans="1:26" ht="15.75" customHeight="1" x14ac:dyDescent="0.2">
      <c r="A714" s="92"/>
      <c r="B714" s="499">
        <f t="shared" si="22"/>
        <v>708</v>
      </c>
      <c r="C714" s="217">
        <v>45079</v>
      </c>
      <c r="D714" s="218">
        <f t="shared" si="23"/>
        <v>322</v>
      </c>
      <c r="E714" s="219" t="s">
        <v>598</v>
      </c>
      <c r="F714" s="219" t="s">
        <v>541</v>
      </c>
      <c r="G714" s="219" t="s">
        <v>570</v>
      </c>
      <c r="H714" s="219" t="s">
        <v>1033</v>
      </c>
      <c r="I714" s="220"/>
      <c r="J714" s="220"/>
      <c r="K714" s="220">
        <v>-45</v>
      </c>
      <c r="L714" s="220"/>
      <c r="M714" s="92"/>
      <c r="N714" s="92"/>
      <c r="O714" s="92"/>
      <c r="P714" s="92"/>
      <c r="Q714" s="92"/>
      <c r="R714" s="92"/>
      <c r="S714" s="92"/>
      <c r="T714" s="92"/>
      <c r="U714" s="92"/>
      <c r="V714" s="92"/>
      <c r="W714" s="92"/>
      <c r="X714" s="92"/>
      <c r="Y714" s="92"/>
      <c r="Z714" s="92"/>
    </row>
    <row r="715" spans="1:26" ht="15.75" customHeight="1" x14ac:dyDescent="0.2">
      <c r="A715" s="92"/>
      <c r="B715" s="499">
        <f t="shared" si="22"/>
        <v>709</v>
      </c>
      <c r="C715" s="217">
        <v>45080</v>
      </c>
      <c r="D715" s="218">
        <f t="shared" si="23"/>
        <v>322</v>
      </c>
      <c r="E715" s="219" t="s">
        <v>565</v>
      </c>
      <c r="F715" s="219" t="s">
        <v>541</v>
      </c>
      <c r="G715" s="219" t="s">
        <v>561</v>
      </c>
      <c r="H715" s="219" t="s">
        <v>720</v>
      </c>
      <c r="I715" s="220"/>
      <c r="J715" s="220"/>
      <c r="K715" s="220">
        <v>-116</v>
      </c>
      <c r="L715" s="220"/>
      <c r="M715" s="92"/>
      <c r="N715" s="92"/>
      <c r="O715" s="92"/>
      <c r="P715" s="92"/>
      <c r="Q715" s="92"/>
      <c r="R715" s="92"/>
      <c r="S715" s="92"/>
      <c r="T715" s="92"/>
      <c r="U715" s="92"/>
      <c r="V715" s="92"/>
      <c r="W715" s="92"/>
      <c r="X715" s="92"/>
      <c r="Y715" s="92"/>
      <c r="Z715" s="92"/>
    </row>
    <row r="716" spans="1:26" ht="15.75" customHeight="1" x14ac:dyDescent="0.2">
      <c r="A716" s="92"/>
      <c r="B716" s="499">
        <f t="shared" si="22"/>
        <v>710</v>
      </c>
      <c r="C716" s="217">
        <v>45080</v>
      </c>
      <c r="D716" s="218">
        <f t="shared" si="23"/>
        <v>322</v>
      </c>
      <c r="E716" s="219" t="s">
        <v>565</v>
      </c>
      <c r="F716" s="219" t="s">
        <v>541</v>
      </c>
      <c r="G716" s="219" t="s">
        <v>561</v>
      </c>
      <c r="H716" s="219" t="s">
        <v>701</v>
      </c>
      <c r="I716" s="220"/>
      <c r="J716" s="220"/>
      <c r="K716" s="220">
        <v>-325</v>
      </c>
      <c r="L716" s="220"/>
      <c r="M716" s="92"/>
      <c r="N716" s="92"/>
      <c r="O716" s="92"/>
      <c r="P716" s="92"/>
      <c r="Q716" s="92"/>
      <c r="R716" s="92"/>
      <c r="S716" s="92"/>
      <c r="T716" s="92"/>
      <c r="U716" s="92"/>
      <c r="V716" s="92"/>
      <c r="W716" s="92"/>
      <c r="X716" s="92"/>
      <c r="Y716" s="92"/>
      <c r="Z716" s="92"/>
    </row>
    <row r="717" spans="1:26" ht="15.75" customHeight="1" x14ac:dyDescent="0.2">
      <c r="A717" s="92"/>
      <c r="B717" s="499">
        <f t="shared" si="22"/>
        <v>711</v>
      </c>
      <c r="C717" s="217">
        <v>45080</v>
      </c>
      <c r="D717" s="218">
        <f t="shared" si="23"/>
        <v>322</v>
      </c>
      <c r="E717" s="219" t="s">
        <v>565</v>
      </c>
      <c r="F717" s="219" t="s">
        <v>541</v>
      </c>
      <c r="G717" s="219" t="s">
        <v>561</v>
      </c>
      <c r="H717" s="219" t="s">
        <v>1034</v>
      </c>
      <c r="I717" s="220"/>
      <c r="J717" s="220"/>
      <c r="K717" s="220">
        <v>-36</v>
      </c>
      <c r="L717" s="220"/>
      <c r="M717" s="92"/>
      <c r="N717" s="92"/>
      <c r="O717" s="92"/>
      <c r="P717" s="92"/>
      <c r="Q717" s="92"/>
      <c r="R717" s="92"/>
      <c r="S717" s="92"/>
      <c r="T717" s="92"/>
      <c r="U717" s="92"/>
      <c r="V717" s="92"/>
      <c r="W717" s="92"/>
      <c r="X717" s="92"/>
      <c r="Y717" s="92"/>
      <c r="Z717" s="92"/>
    </row>
    <row r="718" spans="1:26" ht="15.75" customHeight="1" x14ac:dyDescent="0.2">
      <c r="A718" s="92"/>
      <c r="B718" s="499">
        <f t="shared" si="22"/>
        <v>712</v>
      </c>
      <c r="C718" s="217">
        <v>45080</v>
      </c>
      <c r="D718" s="218">
        <f t="shared" si="23"/>
        <v>322</v>
      </c>
      <c r="E718" s="219" t="s">
        <v>598</v>
      </c>
      <c r="F718" s="219" t="s">
        <v>541</v>
      </c>
      <c r="G718" s="219" t="s">
        <v>561</v>
      </c>
      <c r="H718" s="219" t="s">
        <v>1035</v>
      </c>
      <c r="I718" s="220"/>
      <c r="J718" s="220"/>
      <c r="K718" s="220">
        <v>-51</v>
      </c>
      <c r="L718" s="220"/>
      <c r="M718" s="92"/>
      <c r="N718" s="92"/>
      <c r="O718" s="92"/>
      <c r="P718" s="92"/>
      <c r="Q718" s="92"/>
      <c r="R718" s="92"/>
      <c r="S718" s="92"/>
      <c r="T718" s="92"/>
      <c r="U718" s="92"/>
      <c r="V718" s="92"/>
      <c r="W718" s="92"/>
      <c r="X718" s="92"/>
      <c r="Y718" s="92"/>
      <c r="Z718" s="92"/>
    </row>
    <row r="719" spans="1:26" ht="15.75" customHeight="1" x14ac:dyDescent="0.2">
      <c r="A719" s="92"/>
      <c r="B719" s="499">
        <f t="shared" si="22"/>
        <v>713</v>
      </c>
      <c r="C719" s="217">
        <v>45081</v>
      </c>
      <c r="D719" s="218">
        <f t="shared" si="23"/>
        <v>322</v>
      </c>
      <c r="E719" s="219" t="s">
        <v>565</v>
      </c>
      <c r="F719" s="219" t="s">
        <v>541</v>
      </c>
      <c r="G719" s="219" t="s">
        <v>561</v>
      </c>
      <c r="H719" s="219" t="s">
        <v>1036</v>
      </c>
      <c r="I719" s="220"/>
      <c r="J719" s="220"/>
      <c r="K719" s="220">
        <v>-188</v>
      </c>
      <c r="L719" s="220" t="s">
        <v>1037</v>
      </c>
      <c r="M719" s="92"/>
      <c r="N719" s="92"/>
      <c r="O719" s="92"/>
      <c r="P719" s="92"/>
      <c r="Q719" s="92"/>
      <c r="R719" s="92"/>
      <c r="S719" s="92"/>
      <c r="T719" s="92"/>
      <c r="U719" s="92"/>
      <c r="V719" s="92"/>
      <c r="W719" s="92"/>
      <c r="X719" s="92"/>
      <c r="Y719" s="92"/>
      <c r="Z719" s="92"/>
    </row>
    <row r="720" spans="1:26" ht="15.75" customHeight="1" x14ac:dyDescent="0.2">
      <c r="A720" s="92"/>
      <c r="B720" s="499">
        <f t="shared" si="22"/>
        <v>714</v>
      </c>
      <c r="C720" s="217">
        <v>45081</v>
      </c>
      <c r="D720" s="218">
        <f t="shared" si="23"/>
        <v>322</v>
      </c>
      <c r="E720" s="219" t="s">
        <v>598</v>
      </c>
      <c r="F720" s="219" t="s">
        <v>541</v>
      </c>
      <c r="G720" s="219" t="s">
        <v>561</v>
      </c>
      <c r="H720" s="219" t="s">
        <v>725</v>
      </c>
      <c r="I720" s="220"/>
      <c r="J720" s="220"/>
      <c r="K720" s="220">
        <v>0</v>
      </c>
      <c r="L720" s="220"/>
      <c r="M720" s="92"/>
      <c r="N720" s="92"/>
      <c r="O720" s="92"/>
      <c r="P720" s="92"/>
      <c r="Q720" s="92"/>
      <c r="R720" s="92"/>
      <c r="S720" s="92"/>
      <c r="T720" s="92"/>
      <c r="U720" s="92"/>
      <c r="V720" s="92"/>
      <c r="W720" s="92"/>
      <c r="X720" s="92"/>
      <c r="Y720" s="92"/>
      <c r="Z720" s="92"/>
    </row>
    <row r="721" spans="1:26" ht="15.75" customHeight="1" x14ac:dyDescent="0.2">
      <c r="A721" s="92"/>
      <c r="B721" s="499">
        <f t="shared" si="22"/>
        <v>715</v>
      </c>
      <c r="C721" s="217">
        <v>45082</v>
      </c>
      <c r="D721" s="218">
        <f t="shared" si="23"/>
        <v>323</v>
      </c>
      <c r="E721" s="219" t="s">
        <v>47</v>
      </c>
      <c r="F721" s="219" t="s">
        <v>534</v>
      </c>
      <c r="G721" s="219" t="s">
        <v>554</v>
      </c>
      <c r="H721" s="219" t="s">
        <v>686</v>
      </c>
      <c r="I721" s="220">
        <v>-4000</v>
      </c>
      <c r="J721" s="220"/>
      <c r="K721" s="220"/>
      <c r="L721" s="220"/>
      <c r="M721" s="92"/>
      <c r="N721" s="92"/>
      <c r="O721" s="92"/>
      <c r="P721" s="92"/>
      <c r="Q721" s="92"/>
      <c r="R721" s="92"/>
      <c r="S721" s="92"/>
      <c r="T721" s="92"/>
      <c r="U721" s="92"/>
      <c r="V721" s="92"/>
      <c r="W721" s="92"/>
      <c r="X721" s="92"/>
      <c r="Y721" s="92"/>
      <c r="Z721" s="92"/>
    </row>
    <row r="722" spans="1:26" ht="15.75" customHeight="1" x14ac:dyDescent="0.2">
      <c r="A722" s="92"/>
      <c r="B722" s="499">
        <f t="shared" si="22"/>
        <v>716</v>
      </c>
      <c r="C722" s="217">
        <v>45082</v>
      </c>
      <c r="D722" s="218">
        <f t="shared" si="23"/>
        <v>323</v>
      </c>
      <c r="E722" s="219" t="s">
        <v>565</v>
      </c>
      <c r="F722" s="219" t="s">
        <v>534</v>
      </c>
      <c r="G722" s="219" t="s">
        <v>574</v>
      </c>
      <c r="H722" s="219" t="s">
        <v>686</v>
      </c>
      <c r="I722" s="220">
        <v>-1000</v>
      </c>
      <c r="J722" s="220"/>
      <c r="K722" s="220"/>
      <c r="L722" s="220"/>
      <c r="M722" s="92"/>
      <c r="N722" s="92"/>
      <c r="O722" s="92"/>
      <c r="P722" s="92"/>
      <c r="Q722" s="92"/>
      <c r="R722" s="92"/>
      <c r="S722" s="92"/>
      <c r="T722" s="92"/>
      <c r="U722" s="92"/>
      <c r="V722" s="92"/>
      <c r="W722" s="92"/>
      <c r="X722" s="92"/>
      <c r="Y722" s="92"/>
      <c r="Z722" s="92"/>
    </row>
    <row r="723" spans="1:26" ht="15.75" customHeight="1" x14ac:dyDescent="0.2">
      <c r="A723" s="92"/>
      <c r="B723" s="499">
        <f t="shared" si="22"/>
        <v>717</v>
      </c>
      <c r="C723" s="217">
        <v>45082</v>
      </c>
      <c r="D723" s="218">
        <f t="shared" si="23"/>
        <v>323</v>
      </c>
      <c r="E723" s="219" t="s">
        <v>574</v>
      </c>
      <c r="F723" s="219" t="s">
        <v>534</v>
      </c>
      <c r="G723" s="219" t="s">
        <v>565</v>
      </c>
      <c r="H723" s="219" t="s">
        <v>686</v>
      </c>
      <c r="I723" s="220">
        <v>1000</v>
      </c>
      <c r="J723" s="220"/>
      <c r="K723" s="220"/>
      <c r="L723" s="220"/>
      <c r="M723" s="92"/>
      <c r="N723" s="92"/>
      <c r="O723" s="92"/>
      <c r="P723" s="92"/>
      <c r="Q723" s="92"/>
      <c r="R723" s="92"/>
      <c r="S723" s="92"/>
      <c r="T723" s="92"/>
      <c r="U723" s="92"/>
      <c r="V723" s="92"/>
      <c r="W723" s="92"/>
      <c r="X723" s="92"/>
      <c r="Y723" s="92"/>
      <c r="Z723" s="92"/>
    </row>
    <row r="724" spans="1:26" ht="15.75" customHeight="1" x14ac:dyDescent="0.2">
      <c r="A724" s="92"/>
      <c r="B724" s="499">
        <f t="shared" si="22"/>
        <v>718</v>
      </c>
      <c r="C724" s="217">
        <v>45082</v>
      </c>
      <c r="D724" s="218">
        <f t="shared" si="23"/>
        <v>323</v>
      </c>
      <c r="E724" s="219" t="s">
        <v>47</v>
      </c>
      <c r="F724" s="219" t="s">
        <v>534</v>
      </c>
      <c r="G724" s="219" t="s">
        <v>565</v>
      </c>
      <c r="H724" s="219" t="s">
        <v>686</v>
      </c>
      <c r="I724" s="220">
        <v>-4800</v>
      </c>
      <c r="J724" s="220"/>
      <c r="K724" s="220"/>
      <c r="L724" s="220"/>
      <c r="M724" s="92"/>
      <c r="N724" s="92"/>
      <c r="O724" s="92"/>
      <c r="P724" s="92"/>
      <c r="Q724" s="92"/>
      <c r="R724" s="92"/>
      <c r="S724" s="92"/>
      <c r="T724" s="92"/>
      <c r="U724" s="92"/>
      <c r="V724" s="92"/>
      <c r="W724" s="92"/>
      <c r="X724" s="92"/>
      <c r="Y724" s="92"/>
      <c r="Z724" s="92"/>
    </row>
    <row r="725" spans="1:26" ht="15.75" customHeight="1" x14ac:dyDescent="0.2">
      <c r="A725" s="92"/>
      <c r="B725" s="499">
        <f t="shared" si="22"/>
        <v>719</v>
      </c>
      <c r="C725" s="217">
        <v>45082</v>
      </c>
      <c r="D725" s="218">
        <f t="shared" si="23"/>
        <v>323</v>
      </c>
      <c r="E725" s="219" t="s">
        <v>598</v>
      </c>
      <c r="F725" s="219" t="s">
        <v>534</v>
      </c>
      <c r="G725" s="219" t="s">
        <v>565</v>
      </c>
      <c r="H725" s="219" t="s">
        <v>686</v>
      </c>
      <c r="I725" s="220">
        <v>818</v>
      </c>
      <c r="J725" s="220"/>
      <c r="K725" s="220"/>
      <c r="L725" s="220"/>
      <c r="M725" s="92"/>
      <c r="N725" s="92"/>
      <c r="O725" s="92"/>
      <c r="P725" s="92"/>
      <c r="Q725" s="92"/>
      <c r="R725" s="92"/>
      <c r="S725" s="92"/>
      <c r="T725" s="92"/>
      <c r="U725" s="92"/>
      <c r="V725" s="92"/>
      <c r="W725" s="92"/>
      <c r="X725" s="92"/>
      <c r="Y725" s="92"/>
      <c r="Z725" s="92"/>
    </row>
    <row r="726" spans="1:26" ht="15.75" customHeight="1" x14ac:dyDescent="0.2">
      <c r="A726" s="92"/>
      <c r="B726" s="499">
        <f t="shared" si="22"/>
        <v>720</v>
      </c>
      <c r="C726" s="217">
        <v>45082</v>
      </c>
      <c r="D726" s="218">
        <f t="shared" si="23"/>
        <v>323</v>
      </c>
      <c r="E726" s="219" t="s">
        <v>554</v>
      </c>
      <c r="F726" s="219" t="s">
        <v>534</v>
      </c>
      <c r="G726" s="219" t="s">
        <v>47</v>
      </c>
      <c r="H726" s="219" t="s">
        <v>686</v>
      </c>
      <c r="I726" s="220">
        <v>4000</v>
      </c>
      <c r="J726" s="220"/>
      <c r="K726" s="220"/>
      <c r="L726" s="220"/>
      <c r="M726" s="92"/>
      <c r="N726" s="92"/>
      <c r="O726" s="92"/>
      <c r="P726" s="92"/>
      <c r="Q726" s="92"/>
      <c r="R726" s="92"/>
      <c r="S726" s="92"/>
      <c r="T726" s="92"/>
      <c r="U726" s="92"/>
      <c r="V726" s="92"/>
      <c r="W726" s="92"/>
      <c r="X726" s="92"/>
      <c r="Y726" s="92"/>
      <c r="Z726" s="92"/>
    </row>
    <row r="727" spans="1:26" ht="15.75" customHeight="1" x14ac:dyDescent="0.2">
      <c r="A727" s="92"/>
      <c r="B727" s="499">
        <f t="shared" si="22"/>
        <v>721</v>
      </c>
      <c r="C727" s="217">
        <v>45082</v>
      </c>
      <c r="D727" s="218">
        <f t="shared" si="23"/>
        <v>323</v>
      </c>
      <c r="E727" s="219" t="s">
        <v>565</v>
      </c>
      <c r="F727" s="219" t="s">
        <v>534</v>
      </c>
      <c r="G727" s="219" t="s">
        <v>47</v>
      </c>
      <c r="H727" s="219" t="s">
        <v>686</v>
      </c>
      <c r="I727" s="220">
        <v>4800</v>
      </c>
      <c r="J727" s="220"/>
      <c r="K727" s="220"/>
      <c r="L727" s="220"/>
      <c r="M727" s="92"/>
      <c r="N727" s="92"/>
      <c r="O727" s="92"/>
      <c r="P727" s="92"/>
      <c r="Q727" s="92"/>
      <c r="R727" s="92"/>
      <c r="S727" s="92"/>
      <c r="T727" s="92"/>
      <c r="U727" s="92"/>
      <c r="V727" s="92"/>
      <c r="W727" s="92"/>
      <c r="X727" s="92"/>
      <c r="Y727" s="92"/>
      <c r="Z727" s="92"/>
    </row>
    <row r="728" spans="1:26" ht="15.75" customHeight="1" x14ac:dyDescent="0.2">
      <c r="A728" s="92"/>
      <c r="B728" s="499">
        <f t="shared" si="22"/>
        <v>722</v>
      </c>
      <c r="C728" s="217">
        <v>45082</v>
      </c>
      <c r="D728" s="218">
        <f t="shared" si="23"/>
        <v>323</v>
      </c>
      <c r="E728" s="219" t="s">
        <v>565</v>
      </c>
      <c r="F728" s="219" t="s">
        <v>534</v>
      </c>
      <c r="G728" s="219" t="s">
        <v>598</v>
      </c>
      <c r="H728" s="219" t="s">
        <v>686</v>
      </c>
      <c r="I728" s="220">
        <v>-818</v>
      </c>
      <c r="J728" s="220"/>
      <c r="K728" s="220"/>
      <c r="L728" s="220"/>
      <c r="M728" s="92"/>
      <c r="N728" s="92"/>
      <c r="O728" s="92"/>
      <c r="P728" s="92"/>
      <c r="Q728" s="92"/>
      <c r="R728" s="92"/>
      <c r="S728" s="92"/>
      <c r="T728" s="92"/>
      <c r="U728" s="92"/>
      <c r="V728" s="92"/>
      <c r="W728" s="92"/>
      <c r="X728" s="92"/>
      <c r="Y728" s="92"/>
      <c r="Z728" s="92"/>
    </row>
    <row r="729" spans="1:26" ht="15.75" customHeight="1" x14ac:dyDescent="0.2">
      <c r="A729" s="92"/>
      <c r="B729" s="499">
        <f t="shared" si="22"/>
        <v>723</v>
      </c>
      <c r="C729" s="217">
        <v>45082</v>
      </c>
      <c r="D729" s="218">
        <f t="shared" si="23"/>
        <v>323</v>
      </c>
      <c r="E729" s="219" t="s">
        <v>565</v>
      </c>
      <c r="F729" s="219" t="s">
        <v>540</v>
      </c>
      <c r="G729" s="219" t="s">
        <v>560</v>
      </c>
      <c r="H729" s="219" t="s">
        <v>1038</v>
      </c>
      <c r="I729" s="220"/>
      <c r="J729" s="220"/>
      <c r="K729" s="220">
        <v>-330</v>
      </c>
      <c r="L729" s="220"/>
      <c r="M729" s="92"/>
      <c r="N729" s="92"/>
      <c r="O729" s="92"/>
      <c r="P729" s="92"/>
      <c r="Q729" s="92"/>
      <c r="R729" s="92"/>
      <c r="S729" s="92"/>
      <c r="T729" s="92"/>
      <c r="U729" s="92"/>
      <c r="V729" s="92"/>
      <c r="W729" s="92"/>
      <c r="X729" s="92"/>
      <c r="Y729" s="92"/>
      <c r="Z729" s="92"/>
    </row>
    <row r="730" spans="1:26" ht="15.75" customHeight="1" x14ac:dyDescent="0.2">
      <c r="A730" s="92"/>
      <c r="B730" s="499">
        <f t="shared" si="22"/>
        <v>724</v>
      </c>
      <c r="C730" s="217">
        <v>45082</v>
      </c>
      <c r="D730" s="218">
        <f t="shared" si="23"/>
        <v>323</v>
      </c>
      <c r="E730" s="219" t="s">
        <v>565</v>
      </c>
      <c r="F730" s="219" t="s">
        <v>541</v>
      </c>
      <c r="G730" s="219" t="s">
        <v>550</v>
      </c>
      <c r="H730" s="219" t="s">
        <v>1039</v>
      </c>
      <c r="I730" s="220"/>
      <c r="J730" s="220"/>
      <c r="K730" s="220">
        <v>-2070</v>
      </c>
      <c r="L730" s="220"/>
      <c r="M730" s="92"/>
      <c r="N730" s="92"/>
      <c r="O730" s="92"/>
      <c r="P730" s="92"/>
      <c r="Q730" s="92"/>
      <c r="R730" s="92"/>
      <c r="S730" s="92"/>
      <c r="T730" s="92"/>
      <c r="U730" s="92"/>
      <c r="V730" s="92"/>
      <c r="W730" s="92"/>
      <c r="X730" s="92"/>
      <c r="Y730" s="92"/>
      <c r="Z730" s="92"/>
    </row>
    <row r="731" spans="1:26" ht="15.75" customHeight="1" x14ac:dyDescent="0.2">
      <c r="A731" s="92"/>
      <c r="B731" s="499">
        <f t="shared" si="22"/>
        <v>725</v>
      </c>
      <c r="C731" s="217">
        <v>45082</v>
      </c>
      <c r="D731" s="218">
        <f t="shared" si="23"/>
        <v>323</v>
      </c>
      <c r="E731" s="219" t="s">
        <v>565</v>
      </c>
      <c r="F731" s="219" t="s">
        <v>541</v>
      </c>
      <c r="G731" s="219" t="s">
        <v>570</v>
      </c>
      <c r="H731" s="219" t="s">
        <v>1040</v>
      </c>
      <c r="I731" s="220"/>
      <c r="J731" s="220"/>
      <c r="K731" s="220">
        <v>-165</v>
      </c>
      <c r="L731" s="220"/>
      <c r="M731" s="92"/>
      <c r="N731" s="92"/>
      <c r="O731" s="92"/>
      <c r="P731" s="92"/>
      <c r="Q731" s="92"/>
      <c r="R731" s="92"/>
      <c r="S731" s="92"/>
      <c r="T731" s="92"/>
      <c r="U731" s="92"/>
      <c r="V731" s="92"/>
      <c r="W731" s="92"/>
      <c r="X731" s="92"/>
      <c r="Y731" s="92"/>
      <c r="Z731" s="92"/>
    </row>
    <row r="732" spans="1:26" ht="15.75" customHeight="1" x14ac:dyDescent="0.2">
      <c r="A732" s="92"/>
      <c r="B732" s="499">
        <f t="shared" si="22"/>
        <v>726</v>
      </c>
      <c r="C732" s="217">
        <v>45082</v>
      </c>
      <c r="D732" s="218">
        <f t="shared" si="23"/>
        <v>323</v>
      </c>
      <c r="E732" s="219" t="s">
        <v>565</v>
      </c>
      <c r="F732" s="219" t="s">
        <v>541</v>
      </c>
      <c r="G732" s="219" t="s">
        <v>570</v>
      </c>
      <c r="H732" s="219" t="s">
        <v>1041</v>
      </c>
      <c r="I732" s="220"/>
      <c r="J732" s="220"/>
      <c r="K732" s="220">
        <v>-12</v>
      </c>
      <c r="L732" s="220"/>
      <c r="M732" s="92"/>
      <c r="N732" s="92"/>
      <c r="O732" s="92"/>
      <c r="P732" s="92"/>
      <c r="Q732" s="92"/>
      <c r="R732" s="92"/>
      <c r="S732" s="92"/>
      <c r="T732" s="92"/>
      <c r="U732" s="92"/>
      <c r="V732" s="92"/>
      <c r="W732" s="92"/>
      <c r="X732" s="92"/>
      <c r="Y732" s="92"/>
      <c r="Z732" s="92"/>
    </row>
    <row r="733" spans="1:26" ht="15.75" customHeight="1" x14ac:dyDescent="0.2">
      <c r="A733" s="92"/>
      <c r="B733" s="499">
        <f t="shared" si="22"/>
        <v>727</v>
      </c>
      <c r="C733" s="217">
        <v>45082</v>
      </c>
      <c r="D733" s="218">
        <f t="shared" si="23"/>
        <v>323</v>
      </c>
      <c r="E733" s="219" t="s">
        <v>554</v>
      </c>
      <c r="F733" s="219" t="s">
        <v>542</v>
      </c>
      <c r="G733" s="219" t="s">
        <v>571</v>
      </c>
      <c r="H733" s="219" t="s">
        <v>1042</v>
      </c>
      <c r="I733" s="220"/>
      <c r="J733" s="220"/>
      <c r="K733" s="220">
        <v>-293</v>
      </c>
      <c r="L733" s="220"/>
      <c r="M733" s="92"/>
      <c r="N733" s="92"/>
      <c r="O733" s="92"/>
      <c r="P733" s="92"/>
      <c r="Q733" s="92"/>
      <c r="R733" s="92"/>
      <c r="S733" s="92"/>
      <c r="T733" s="92"/>
      <c r="U733" s="92"/>
      <c r="V733" s="92"/>
      <c r="W733" s="92"/>
      <c r="X733" s="92"/>
      <c r="Y733" s="92"/>
      <c r="Z733" s="92"/>
    </row>
    <row r="734" spans="1:26" ht="15.75" customHeight="1" x14ac:dyDescent="0.2">
      <c r="A734" s="92"/>
      <c r="B734" s="499">
        <f t="shared" si="22"/>
        <v>728</v>
      </c>
      <c r="C734" s="217">
        <v>45082</v>
      </c>
      <c r="D734" s="218">
        <f t="shared" si="23"/>
        <v>323</v>
      </c>
      <c r="E734" s="219" t="s">
        <v>554</v>
      </c>
      <c r="F734" s="219" t="s">
        <v>542</v>
      </c>
      <c r="G734" s="219" t="s">
        <v>613</v>
      </c>
      <c r="H734" s="219" t="s">
        <v>1043</v>
      </c>
      <c r="I734" s="220"/>
      <c r="J734" s="220"/>
      <c r="K734" s="220">
        <v>-389</v>
      </c>
      <c r="L734" s="220"/>
      <c r="M734" s="92"/>
      <c r="N734" s="92"/>
      <c r="O734" s="92"/>
      <c r="P734" s="92"/>
      <c r="Q734" s="92"/>
      <c r="R734" s="92"/>
      <c r="S734" s="92"/>
      <c r="T734" s="92"/>
      <c r="U734" s="92"/>
      <c r="V734" s="92"/>
      <c r="W734" s="92"/>
      <c r="X734" s="92"/>
      <c r="Y734" s="92"/>
      <c r="Z734" s="92"/>
    </row>
    <row r="735" spans="1:26" ht="15.75" customHeight="1" x14ac:dyDescent="0.2">
      <c r="A735" s="92"/>
      <c r="B735" s="499">
        <f t="shared" si="22"/>
        <v>729</v>
      </c>
      <c r="C735" s="217">
        <v>45083</v>
      </c>
      <c r="D735" s="218">
        <f t="shared" si="23"/>
        <v>323</v>
      </c>
      <c r="E735" s="219" t="s">
        <v>565</v>
      </c>
      <c r="F735" s="219" t="s">
        <v>533</v>
      </c>
      <c r="G735" s="219" t="s">
        <v>581</v>
      </c>
      <c r="H735" s="219" t="s">
        <v>1044</v>
      </c>
      <c r="I735" s="220"/>
      <c r="J735" s="220"/>
      <c r="K735" s="220">
        <v>-4000</v>
      </c>
      <c r="L735" s="220"/>
      <c r="M735" s="92"/>
      <c r="N735" s="92"/>
      <c r="O735" s="92"/>
      <c r="P735" s="92"/>
      <c r="Q735" s="92"/>
      <c r="R735" s="92"/>
      <c r="S735" s="92"/>
      <c r="T735" s="92"/>
      <c r="U735" s="92"/>
      <c r="V735" s="92"/>
      <c r="W735" s="92"/>
      <c r="X735" s="92"/>
      <c r="Y735" s="92"/>
      <c r="Z735" s="92"/>
    </row>
    <row r="736" spans="1:26" ht="15.75" customHeight="1" x14ac:dyDescent="0.2">
      <c r="A736" s="92"/>
      <c r="B736" s="499">
        <f t="shared" si="22"/>
        <v>730</v>
      </c>
      <c r="C736" s="217">
        <v>45083</v>
      </c>
      <c r="D736" s="218">
        <f t="shared" si="23"/>
        <v>323</v>
      </c>
      <c r="E736" s="219" t="s">
        <v>565</v>
      </c>
      <c r="F736" s="219" t="s">
        <v>543</v>
      </c>
      <c r="G736" s="219" t="s">
        <v>592</v>
      </c>
      <c r="H736" s="219" t="s">
        <v>1045</v>
      </c>
      <c r="I736" s="220"/>
      <c r="J736" s="220"/>
      <c r="K736" s="220">
        <v>-1000</v>
      </c>
      <c r="L736" s="220"/>
      <c r="M736" s="92"/>
      <c r="N736" s="92"/>
      <c r="O736" s="92"/>
      <c r="P736" s="92"/>
      <c r="Q736" s="92"/>
      <c r="R736" s="92"/>
      <c r="S736" s="92"/>
      <c r="T736" s="92"/>
      <c r="U736" s="92"/>
      <c r="V736" s="92"/>
      <c r="W736" s="92"/>
      <c r="X736" s="92"/>
      <c r="Y736" s="92"/>
      <c r="Z736" s="92"/>
    </row>
    <row r="737" spans="1:26" ht="15.75" customHeight="1" x14ac:dyDescent="0.2">
      <c r="A737" s="92"/>
      <c r="B737" s="499">
        <f t="shared" si="22"/>
        <v>731</v>
      </c>
      <c r="C737" s="217">
        <v>45084</v>
      </c>
      <c r="D737" s="218">
        <f t="shared" si="23"/>
        <v>323</v>
      </c>
      <c r="E737" s="219" t="s">
        <v>598</v>
      </c>
      <c r="F737" s="219" t="s">
        <v>533</v>
      </c>
      <c r="G737" s="219" t="s">
        <v>553</v>
      </c>
      <c r="H737" s="219" t="s">
        <v>800</v>
      </c>
      <c r="I737" s="220"/>
      <c r="J737" s="220"/>
      <c r="K737" s="220">
        <v>-500</v>
      </c>
      <c r="L737" s="220" t="s">
        <v>1046</v>
      </c>
      <c r="M737" s="92"/>
      <c r="N737" s="92"/>
      <c r="O737" s="92"/>
      <c r="P737" s="92"/>
      <c r="Q737" s="92"/>
      <c r="R737" s="92"/>
      <c r="S737" s="92"/>
      <c r="T737" s="92"/>
      <c r="U737" s="92"/>
      <c r="V737" s="92"/>
      <c r="W737" s="92"/>
      <c r="X737" s="92"/>
      <c r="Y737" s="92"/>
      <c r="Z737" s="92"/>
    </row>
    <row r="738" spans="1:26" ht="15.75" customHeight="1" x14ac:dyDescent="0.2">
      <c r="A738" s="92"/>
      <c r="B738" s="499">
        <f t="shared" si="22"/>
        <v>732</v>
      </c>
      <c r="C738" s="217">
        <v>45084</v>
      </c>
      <c r="D738" s="218">
        <f t="shared" si="23"/>
        <v>323</v>
      </c>
      <c r="E738" s="219" t="s">
        <v>565</v>
      </c>
      <c r="F738" s="219" t="s">
        <v>534</v>
      </c>
      <c r="G738" s="219" t="s">
        <v>574</v>
      </c>
      <c r="H738" s="219" t="s">
        <v>686</v>
      </c>
      <c r="I738" s="220">
        <v>-5000</v>
      </c>
      <c r="J738" s="220"/>
      <c r="K738" s="220"/>
      <c r="L738" s="220"/>
      <c r="M738" s="92"/>
      <c r="N738" s="92"/>
      <c r="O738" s="92"/>
      <c r="P738" s="92"/>
      <c r="Q738" s="92"/>
      <c r="R738" s="92"/>
      <c r="S738" s="92"/>
      <c r="T738" s="92"/>
      <c r="U738" s="92"/>
      <c r="V738" s="92"/>
      <c r="W738" s="92"/>
      <c r="X738" s="92"/>
      <c r="Y738" s="92"/>
      <c r="Z738" s="92"/>
    </row>
    <row r="739" spans="1:26" ht="15.75" customHeight="1" x14ac:dyDescent="0.2">
      <c r="A739" s="92"/>
      <c r="B739" s="499">
        <f t="shared" si="22"/>
        <v>733</v>
      </c>
      <c r="C739" s="217">
        <v>45084</v>
      </c>
      <c r="D739" s="218">
        <f t="shared" si="23"/>
        <v>323</v>
      </c>
      <c r="E739" s="219" t="s">
        <v>574</v>
      </c>
      <c r="F739" s="219" t="s">
        <v>534</v>
      </c>
      <c r="G739" s="219" t="s">
        <v>565</v>
      </c>
      <c r="H739" s="219" t="s">
        <v>686</v>
      </c>
      <c r="I739" s="220">
        <v>5000</v>
      </c>
      <c r="J739" s="220"/>
      <c r="K739" s="220"/>
      <c r="L739" s="220"/>
      <c r="M739" s="92"/>
      <c r="N739" s="92"/>
      <c r="O739" s="92"/>
      <c r="P739" s="92"/>
      <c r="Q739" s="92"/>
      <c r="R739" s="92"/>
      <c r="S739" s="92"/>
      <c r="T739" s="92"/>
      <c r="U739" s="92"/>
      <c r="V739" s="92"/>
      <c r="W739" s="92"/>
      <c r="X739" s="92"/>
      <c r="Y739" s="92"/>
      <c r="Z739" s="92"/>
    </row>
    <row r="740" spans="1:26" ht="15.75" customHeight="1" x14ac:dyDescent="0.2">
      <c r="A740" s="92"/>
      <c r="B740" s="499">
        <f t="shared" si="22"/>
        <v>734</v>
      </c>
      <c r="C740" s="217">
        <v>45084</v>
      </c>
      <c r="D740" s="218">
        <f t="shared" si="23"/>
        <v>323</v>
      </c>
      <c r="E740" s="219" t="s">
        <v>554</v>
      </c>
      <c r="F740" s="219" t="s">
        <v>536</v>
      </c>
      <c r="G740" s="219" t="s">
        <v>556</v>
      </c>
      <c r="H740" s="219" t="s">
        <v>1047</v>
      </c>
      <c r="I740" s="220"/>
      <c r="J740" s="220"/>
      <c r="K740" s="220">
        <v>-6499</v>
      </c>
      <c r="L740" s="220"/>
      <c r="M740" s="92"/>
      <c r="N740" s="92"/>
      <c r="O740" s="92"/>
      <c r="P740" s="92"/>
      <c r="Q740" s="92"/>
      <c r="R740" s="92"/>
      <c r="S740" s="92"/>
      <c r="T740" s="92"/>
      <c r="U740" s="92"/>
      <c r="V740" s="92"/>
      <c r="W740" s="92"/>
      <c r="X740" s="92"/>
      <c r="Y740" s="92"/>
      <c r="Z740" s="92"/>
    </row>
    <row r="741" spans="1:26" ht="15.75" customHeight="1" x14ac:dyDescent="0.2">
      <c r="A741" s="92"/>
      <c r="B741" s="499">
        <f t="shared" si="22"/>
        <v>735</v>
      </c>
      <c r="C741" s="217">
        <v>45084</v>
      </c>
      <c r="D741" s="218">
        <f t="shared" si="23"/>
        <v>323</v>
      </c>
      <c r="E741" s="219" t="s">
        <v>565</v>
      </c>
      <c r="F741" s="219" t="s">
        <v>538</v>
      </c>
      <c r="G741" s="219" t="s">
        <v>420</v>
      </c>
      <c r="H741" s="219" t="s">
        <v>946</v>
      </c>
      <c r="I741" s="220"/>
      <c r="J741" s="220">
        <v>9000</v>
      </c>
      <c r="K741" s="220"/>
      <c r="L741" s="220"/>
      <c r="M741" s="92"/>
      <c r="N741" s="92"/>
      <c r="O741" s="92"/>
      <c r="P741" s="92"/>
      <c r="Q741" s="92"/>
      <c r="R741" s="92"/>
      <c r="S741" s="92"/>
      <c r="T741" s="92"/>
      <c r="U741" s="92"/>
      <c r="V741" s="92"/>
      <c r="W741" s="92"/>
      <c r="X741" s="92"/>
      <c r="Y741" s="92"/>
      <c r="Z741" s="92"/>
    </row>
    <row r="742" spans="1:26" ht="15.75" customHeight="1" x14ac:dyDescent="0.2">
      <c r="A742" s="92"/>
      <c r="B742" s="499">
        <f t="shared" si="22"/>
        <v>736</v>
      </c>
      <c r="C742" s="217">
        <v>45084</v>
      </c>
      <c r="D742" s="218">
        <f t="shared" si="23"/>
        <v>323</v>
      </c>
      <c r="E742" s="219" t="s">
        <v>554</v>
      </c>
      <c r="F742" s="219" t="s">
        <v>539</v>
      </c>
      <c r="G742" s="219" t="s">
        <v>559</v>
      </c>
      <c r="H742" s="219" t="s">
        <v>1048</v>
      </c>
      <c r="I742" s="220"/>
      <c r="J742" s="220"/>
      <c r="K742" s="220">
        <v>-1110</v>
      </c>
      <c r="L742" s="220" t="s">
        <v>1049</v>
      </c>
      <c r="M742" s="92"/>
      <c r="N742" s="92"/>
      <c r="O742" s="92"/>
      <c r="P742" s="92"/>
      <c r="Q742" s="92"/>
      <c r="R742" s="92"/>
      <c r="S742" s="92"/>
      <c r="T742" s="92"/>
      <c r="U742" s="92"/>
      <c r="V742" s="92"/>
      <c r="W742" s="92"/>
      <c r="X742" s="92"/>
      <c r="Y742" s="92"/>
      <c r="Z742" s="92"/>
    </row>
    <row r="743" spans="1:26" ht="15.75" customHeight="1" x14ac:dyDescent="0.2">
      <c r="A743" s="92"/>
      <c r="B743" s="499">
        <f t="shared" si="22"/>
        <v>737</v>
      </c>
      <c r="C743" s="217">
        <v>45085</v>
      </c>
      <c r="D743" s="218">
        <f t="shared" si="23"/>
        <v>323</v>
      </c>
      <c r="E743" s="219" t="s">
        <v>554</v>
      </c>
      <c r="F743" s="219" t="s">
        <v>534</v>
      </c>
      <c r="G743" s="219" t="s">
        <v>554</v>
      </c>
      <c r="H743" t="s">
        <v>1581</v>
      </c>
      <c r="J743" s="220">
        <v>0.2</v>
      </c>
      <c r="K743" s="220"/>
      <c r="M743" s="92"/>
      <c r="N743" s="92"/>
      <c r="O743" s="92"/>
      <c r="P743" s="92"/>
      <c r="Q743" s="92"/>
      <c r="R743" s="92"/>
      <c r="S743" s="92"/>
      <c r="T743" s="92"/>
      <c r="U743" s="92"/>
      <c r="V743" s="92"/>
      <c r="W743" s="92"/>
      <c r="X743" s="92"/>
      <c r="Y743" s="92"/>
      <c r="Z743" s="92"/>
    </row>
    <row r="744" spans="1:26" ht="15.75" customHeight="1" x14ac:dyDescent="0.2">
      <c r="A744" s="92"/>
      <c r="B744" s="499">
        <f t="shared" si="22"/>
        <v>738</v>
      </c>
      <c r="C744" s="217">
        <v>45085</v>
      </c>
      <c r="D744" s="218">
        <f t="shared" si="23"/>
        <v>323</v>
      </c>
      <c r="E744" s="219" t="s">
        <v>565</v>
      </c>
      <c r="F744" s="219" t="s">
        <v>543</v>
      </c>
      <c r="G744" s="219" t="s">
        <v>552</v>
      </c>
      <c r="H744" s="219" t="s">
        <v>1043</v>
      </c>
      <c r="I744" s="220"/>
      <c r="J744" s="220"/>
      <c r="K744" s="220">
        <v>-234</v>
      </c>
      <c r="L744" s="220"/>
      <c r="M744" s="92"/>
      <c r="N744" s="92"/>
      <c r="O744" s="92"/>
      <c r="P744" s="92"/>
      <c r="Q744" s="92"/>
      <c r="R744" s="92"/>
      <c r="S744" s="92"/>
      <c r="T744" s="92"/>
      <c r="U744" s="92"/>
      <c r="V744" s="92"/>
      <c r="W744" s="92"/>
      <c r="X744" s="92"/>
      <c r="Y744" s="92"/>
      <c r="Z744" s="92"/>
    </row>
    <row r="745" spans="1:26" ht="15.75" customHeight="1" x14ac:dyDescent="0.2">
      <c r="A745" s="92"/>
      <c r="B745" s="499">
        <f t="shared" si="22"/>
        <v>739</v>
      </c>
      <c r="C745" s="217">
        <v>45085</v>
      </c>
      <c r="D745" s="218">
        <f t="shared" si="23"/>
        <v>323</v>
      </c>
      <c r="E745" s="219" t="s">
        <v>565</v>
      </c>
      <c r="F745" s="219" t="s">
        <v>542</v>
      </c>
      <c r="G745" s="219" t="s">
        <v>611</v>
      </c>
      <c r="H745" s="219" t="s">
        <v>1043</v>
      </c>
      <c r="I745" s="220"/>
      <c r="J745" s="220"/>
      <c r="K745" s="220">
        <v>-186</v>
      </c>
      <c r="L745" s="220"/>
      <c r="M745" s="92"/>
      <c r="N745" s="92"/>
      <c r="O745" s="92"/>
      <c r="P745" s="92"/>
      <c r="Q745" s="92"/>
      <c r="R745" s="92"/>
      <c r="S745" s="92"/>
      <c r="T745" s="92"/>
      <c r="U745" s="92"/>
      <c r="V745" s="92"/>
      <c r="W745" s="92"/>
      <c r="X745" s="92"/>
      <c r="Y745" s="92"/>
      <c r="Z745" s="92"/>
    </row>
    <row r="746" spans="1:26" ht="15.75" customHeight="1" x14ac:dyDescent="0.2">
      <c r="A746" s="92"/>
      <c r="B746" s="499">
        <f t="shared" si="22"/>
        <v>740</v>
      </c>
      <c r="C746" s="217">
        <v>45086</v>
      </c>
      <c r="D746" s="218">
        <f t="shared" si="23"/>
        <v>323</v>
      </c>
      <c r="E746" s="219" t="s">
        <v>47</v>
      </c>
      <c r="F746" s="219" t="s">
        <v>538</v>
      </c>
      <c r="G746" s="219" t="s">
        <v>568</v>
      </c>
      <c r="H746" s="219" t="s">
        <v>1552</v>
      </c>
      <c r="I746" s="220"/>
      <c r="J746" s="220">
        <v>10644</v>
      </c>
      <c r="K746" s="220"/>
      <c r="L746" s="220" t="s">
        <v>1553</v>
      </c>
      <c r="M746" s="92"/>
      <c r="N746" s="92"/>
      <c r="O746" s="92"/>
      <c r="P746" s="92"/>
      <c r="Q746" s="92"/>
      <c r="R746" s="92"/>
      <c r="S746" s="92"/>
      <c r="T746" s="92"/>
      <c r="U746" s="92"/>
      <c r="V746" s="92"/>
      <c r="W746" s="92"/>
      <c r="X746" s="92"/>
      <c r="Y746" s="92"/>
      <c r="Z746" s="92"/>
    </row>
    <row r="747" spans="1:26" ht="15.75" customHeight="1" x14ac:dyDescent="0.2">
      <c r="A747" s="92"/>
      <c r="B747" s="499">
        <f t="shared" si="22"/>
        <v>741</v>
      </c>
      <c r="C747" s="217">
        <v>45086</v>
      </c>
      <c r="D747" s="218">
        <f t="shared" si="23"/>
        <v>323</v>
      </c>
      <c r="E747" s="219" t="s">
        <v>47</v>
      </c>
      <c r="F747" s="219" t="s">
        <v>538</v>
      </c>
      <c r="G747" s="219" t="s">
        <v>577</v>
      </c>
      <c r="H747" s="219" t="s">
        <v>1043</v>
      </c>
      <c r="I747" s="220"/>
      <c r="J747" s="220">
        <v>2383.25</v>
      </c>
      <c r="K747" s="220"/>
      <c r="L747" s="220"/>
      <c r="M747" s="92"/>
      <c r="N747" s="92"/>
      <c r="O747" s="92"/>
      <c r="P747" s="92"/>
      <c r="Q747" s="92"/>
      <c r="R747" s="92"/>
      <c r="S747" s="92"/>
      <c r="T747" s="92"/>
      <c r="U747" s="92"/>
      <c r="V747" s="92"/>
      <c r="W747" s="92"/>
      <c r="X747" s="92"/>
      <c r="Y747" s="92"/>
      <c r="Z747" s="92"/>
    </row>
    <row r="748" spans="1:26" ht="15.75" customHeight="1" x14ac:dyDescent="0.2">
      <c r="A748" s="92"/>
      <c r="B748" s="499">
        <f t="shared" si="22"/>
        <v>742</v>
      </c>
      <c r="C748" s="217">
        <v>45086</v>
      </c>
      <c r="D748" s="218">
        <f t="shared" si="23"/>
        <v>323</v>
      </c>
      <c r="E748" s="219" t="s">
        <v>598</v>
      </c>
      <c r="F748" s="219" t="s">
        <v>541</v>
      </c>
      <c r="G748" s="219" t="s">
        <v>570</v>
      </c>
      <c r="H748" s="219" t="s">
        <v>983</v>
      </c>
      <c r="I748" s="220"/>
      <c r="J748" s="220"/>
      <c r="K748" s="220">
        <v>-165</v>
      </c>
      <c r="L748" s="220"/>
      <c r="M748" s="92"/>
      <c r="N748" s="92"/>
      <c r="O748" s="92"/>
      <c r="P748" s="92"/>
      <c r="Q748" s="92"/>
      <c r="R748" s="92"/>
      <c r="S748" s="92"/>
      <c r="T748" s="92"/>
      <c r="U748" s="92"/>
      <c r="V748" s="92"/>
      <c r="W748" s="92"/>
      <c r="X748" s="92"/>
      <c r="Y748" s="92"/>
      <c r="Z748" s="92"/>
    </row>
    <row r="749" spans="1:26" ht="15.75" customHeight="1" x14ac:dyDescent="0.2">
      <c r="A749" s="92"/>
      <c r="B749" s="499">
        <f t="shared" si="22"/>
        <v>743</v>
      </c>
      <c r="C749" s="217">
        <v>45087</v>
      </c>
      <c r="D749" s="218">
        <f t="shared" si="23"/>
        <v>323</v>
      </c>
      <c r="E749" s="219" t="s">
        <v>565</v>
      </c>
      <c r="F749" s="219" t="s">
        <v>541</v>
      </c>
      <c r="G749" s="219" t="s">
        <v>561</v>
      </c>
      <c r="H749" s="219" t="s">
        <v>721</v>
      </c>
      <c r="I749" s="220"/>
      <c r="J749" s="220"/>
      <c r="K749" s="220">
        <v>-37</v>
      </c>
      <c r="L749" s="220"/>
      <c r="M749" s="92"/>
      <c r="N749" s="92"/>
      <c r="O749" s="92"/>
      <c r="P749" s="92"/>
      <c r="Q749" s="92"/>
      <c r="R749" s="92"/>
      <c r="S749" s="92"/>
      <c r="T749" s="92"/>
      <c r="U749" s="92"/>
      <c r="V749" s="92"/>
      <c r="W749" s="92"/>
      <c r="X749" s="92"/>
      <c r="Y749" s="92"/>
      <c r="Z749" s="92"/>
    </row>
    <row r="750" spans="1:26" ht="15.75" customHeight="1" x14ac:dyDescent="0.2">
      <c r="A750" s="92"/>
      <c r="B750" s="499">
        <f t="shared" si="22"/>
        <v>744</v>
      </c>
      <c r="C750" s="217">
        <v>45088</v>
      </c>
      <c r="D750" s="218">
        <f t="shared" si="23"/>
        <v>323</v>
      </c>
      <c r="E750" s="219" t="s">
        <v>598</v>
      </c>
      <c r="F750" s="219" t="s">
        <v>534</v>
      </c>
      <c r="G750" s="219" t="s">
        <v>565</v>
      </c>
      <c r="H750" s="219" t="s">
        <v>686</v>
      </c>
      <c r="I750" s="220">
        <v>4195.5</v>
      </c>
      <c r="J750" s="220"/>
      <c r="K750" s="220"/>
      <c r="L750" s="220"/>
      <c r="M750" s="92"/>
      <c r="N750" s="92"/>
      <c r="O750" s="92"/>
      <c r="P750" s="92"/>
      <c r="Q750" s="92"/>
      <c r="R750" s="92"/>
      <c r="S750" s="92"/>
      <c r="T750" s="92"/>
      <c r="U750" s="92"/>
      <c r="V750" s="92"/>
      <c r="W750" s="92"/>
      <c r="X750" s="92"/>
      <c r="Y750" s="92"/>
      <c r="Z750" s="92"/>
    </row>
    <row r="751" spans="1:26" ht="15.75" customHeight="1" x14ac:dyDescent="0.2">
      <c r="A751" s="92"/>
      <c r="B751" s="499">
        <f t="shared" si="22"/>
        <v>745</v>
      </c>
      <c r="C751" s="217">
        <v>45088</v>
      </c>
      <c r="D751" s="218">
        <f t="shared" si="23"/>
        <v>323</v>
      </c>
      <c r="E751" s="219" t="s">
        <v>565</v>
      </c>
      <c r="F751" s="219" t="s">
        <v>534</v>
      </c>
      <c r="G751" s="219" t="s">
        <v>598</v>
      </c>
      <c r="H751" s="219" t="s">
        <v>686</v>
      </c>
      <c r="I751" s="220">
        <v>-4195.5</v>
      </c>
      <c r="J751" s="220"/>
      <c r="K751" s="220"/>
      <c r="L751" s="220"/>
      <c r="M751" s="92"/>
      <c r="N751" s="92"/>
      <c r="O751" s="92"/>
      <c r="P751" s="92"/>
      <c r="Q751" s="92"/>
      <c r="R751" s="92"/>
      <c r="S751" s="92"/>
      <c r="T751" s="92"/>
      <c r="U751" s="92"/>
      <c r="V751" s="92"/>
      <c r="W751" s="92"/>
      <c r="X751" s="92"/>
      <c r="Y751" s="92"/>
      <c r="Z751" s="92"/>
    </row>
    <row r="752" spans="1:26" ht="15.75" customHeight="1" x14ac:dyDescent="0.2">
      <c r="A752" s="92"/>
      <c r="B752" s="499">
        <f t="shared" si="22"/>
        <v>746</v>
      </c>
      <c r="C752" s="217">
        <v>45088</v>
      </c>
      <c r="D752" s="218">
        <f t="shared" si="23"/>
        <v>323</v>
      </c>
      <c r="E752" s="219" t="s">
        <v>565</v>
      </c>
      <c r="F752" s="219" t="s">
        <v>541</v>
      </c>
      <c r="G752" s="219" t="s">
        <v>561</v>
      </c>
      <c r="H752" s="219" t="s">
        <v>802</v>
      </c>
      <c r="I752" s="220"/>
      <c r="J752" s="220"/>
      <c r="K752" s="220">
        <v>-70</v>
      </c>
      <c r="L752" s="220"/>
      <c r="M752" s="92"/>
      <c r="N752" s="92"/>
      <c r="O752" s="92"/>
      <c r="P752" s="92"/>
      <c r="Q752" s="92"/>
      <c r="R752" s="92"/>
      <c r="S752" s="92"/>
      <c r="T752" s="92"/>
      <c r="U752" s="92"/>
      <c r="V752" s="92"/>
      <c r="W752" s="92"/>
      <c r="X752" s="92"/>
      <c r="Y752" s="92"/>
      <c r="Z752" s="92"/>
    </row>
    <row r="753" spans="1:26" ht="15.75" customHeight="1" x14ac:dyDescent="0.2">
      <c r="A753" s="92"/>
      <c r="B753" s="499">
        <f t="shared" si="22"/>
        <v>747</v>
      </c>
      <c r="C753" s="217">
        <v>45088</v>
      </c>
      <c r="D753" s="218">
        <f t="shared" si="23"/>
        <v>323</v>
      </c>
      <c r="E753" s="219" t="s">
        <v>565</v>
      </c>
      <c r="F753" s="219" t="s">
        <v>541</v>
      </c>
      <c r="G753" s="219" t="s">
        <v>561</v>
      </c>
      <c r="H753" s="219" t="s">
        <v>953</v>
      </c>
      <c r="I753" s="220"/>
      <c r="J753" s="220"/>
      <c r="K753" s="220">
        <v>-12</v>
      </c>
      <c r="L753" s="220"/>
      <c r="M753" s="92"/>
      <c r="N753" s="92"/>
      <c r="O753" s="92"/>
      <c r="P753" s="92"/>
      <c r="Q753" s="92"/>
      <c r="R753" s="92"/>
      <c r="S753" s="92"/>
      <c r="T753" s="92"/>
      <c r="U753" s="92"/>
      <c r="V753" s="92"/>
      <c r="W753" s="92"/>
      <c r="X753" s="92"/>
      <c r="Y753" s="92"/>
      <c r="Z753" s="92"/>
    </row>
    <row r="754" spans="1:26" ht="15.75" customHeight="1" x14ac:dyDescent="0.2">
      <c r="A754" s="92"/>
      <c r="B754" s="499">
        <f t="shared" si="22"/>
        <v>748</v>
      </c>
      <c r="C754" s="217">
        <v>45088</v>
      </c>
      <c r="D754" s="218">
        <f t="shared" si="23"/>
        <v>323</v>
      </c>
      <c r="E754" s="219" t="s">
        <v>565</v>
      </c>
      <c r="F754" s="219" t="s">
        <v>541</v>
      </c>
      <c r="G754" s="219" t="s">
        <v>561</v>
      </c>
      <c r="H754" s="219" t="s">
        <v>1549</v>
      </c>
      <c r="I754" s="220"/>
      <c r="J754" s="220"/>
      <c r="K754" s="220">
        <v>-23</v>
      </c>
      <c r="L754" s="220"/>
      <c r="M754" s="92"/>
      <c r="N754" s="92"/>
      <c r="O754" s="92"/>
      <c r="P754" s="92"/>
      <c r="Q754" s="92"/>
      <c r="R754" s="92"/>
      <c r="S754" s="92"/>
      <c r="T754" s="92"/>
      <c r="U754" s="92"/>
      <c r="V754" s="92"/>
      <c r="W754" s="92"/>
      <c r="X754" s="92"/>
      <c r="Y754" s="92"/>
      <c r="Z754" s="92"/>
    </row>
    <row r="755" spans="1:26" ht="15.75" customHeight="1" x14ac:dyDescent="0.2">
      <c r="A755" s="92"/>
      <c r="B755" s="499">
        <f t="shared" si="22"/>
        <v>749</v>
      </c>
      <c r="C755" s="217">
        <v>45088</v>
      </c>
      <c r="D755" s="218">
        <f t="shared" si="23"/>
        <v>323</v>
      </c>
      <c r="E755" s="219" t="s">
        <v>565</v>
      </c>
      <c r="F755" s="219" t="s">
        <v>541</v>
      </c>
      <c r="G755" s="219" t="s">
        <v>561</v>
      </c>
      <c r="H755" s="219" t="s">
        <v>1550</v>
      </c>
      <c r="I755" s="220"/>
      <c r="J755" s="220"/>
      <c r="K755" s="220">
        <v>-107</v>
      </c>
      <c r="L755" s="220"/>
      <c r="M755" s="92"/>
      <c r="N755" s="92"/>
      <c r="O755" s="92"/>
      <c r="P755" s="92"/>
      <c r="Q755" s="92"/>
      <c r="R755" s="92"/>
      <c r="S755" s="92"/>
      <c r="T755" s="92"/>
      <c r="U755" s="92"/>
      <c r="V755" s="92"/>
      <c r="W755" s="92"/>
      <c r="X755" s="92"/>
      <c r="Y755" s="92"/>
      <c r="Z755" s="92"/>
    </row>
    <row r="756" spans="1:26" ht="15.75" customHeight="1" x14ac:dyDescent="0.2">
      <c r="A756" s="92"/>
      <c r="B756" s="499">
        <f t="shared" si="22"/>
        <v>750</v>
      </c>
      <c r="C756" s="217">
        <v>45088</v>
      </c>
      <c r="D756" s="218">
        <f t="shared" si="23"/>
        <v>323</v>
      </c>
      <c r="E756" s="219" t="s">
        <v>565</v>
      </c>
      <c r="F756" s="219" t="s">
        <v>541</v>
      </c>
      <c r="G756" s="219" t="s">
        <v>570</v>
      </c>
      <c r="H756" s="219" t="s">
        <v>1547</v>
      </c>
      <c r="I756" s="220"/>
      <c r="J756" s="220"/>
      <c r="K756" s="220">
        <v>-635.5</v>
      </c>
      <c r="L756" s="220" t="s">
        <v>1548</v>
      </c>
      <c r="M756" s="92"/>
      <c r="N756" s="92"/>
      <c r="O756" s="92"/>
      <c r="P756" s="92"/>
      <c r="Q756" s="92"/>
      <c r="R756" s="92"/>
      <c r="S756" s="92"/>
      <c r="T756" s="92"/>
      <c r="U756" s="92"/>
      <c r="V756" s="92"/>
      <c r="W756" s="92"/>
      <c r="X756" s="92"/>
      <c r="Y756" s="92"/>
      <c r="Z756" s="92"/>
    </row>
    <row r="757" spans="1:26" ht="15.75" customHeight="1" x14ac:dyDescent="0.2">
      <c r="A757" s="92"/>
      <c r="B757" s="499">
        <f t="shared" si="22"/>
        <v>751</v>
      </c>
      <c r="C757" s="217">
        <v>45089</v>
      </c>
      <c r="D757" s="218">
        <f t="shared" si="23"/>
        <v>324</v>
      </c>
      <c r="E757" s="219" t="s">
        <v>598</v>
      </c>
      <c r="F757" s="219" t="s">
        <v>533</v>
      </c>
      <c r="G757" s="219" t="s">
        <v>553</v>
      </c>
      <c r="H757" s="219" t="s">
        <v>1556</v>
      </c>
      <c r="I757" s="220"/>
      <c r="J757" s="220"/>
      <c r="K757" s="220">
        <v>-300</v>
      </c>
      <c r="L757" s="220"/>
      <c r="M757" s="92"/>
      <c r="N757" s="92"/>
      <c r="O757" s="92"/>
      <c r="P757" s="92"/>
      <c r="Q757" s="92"/>
      <c r="R757" s="92"/>
      <c r="S757" s="92"/>
      <c r="T757" s="92"/>
      <c r="U757" s="92"/>
      <c r="V757" s="92"/>
      <c r="W757" s="92"/>
      <c r="X757" s="92"/>
      <c r="Y757" s="92"/>
      <c r="Z757" s="92"/>
    </row>
    <row r="758" spans="1:26" ht="15.75" customHeight="1" x14ac:dyDescent="0.2">
      <c r="A758" s="92"/>
      <c r="B758" s="499">
        <f t="shared" si="22"/>
        <v>752</v>
      </c>
      <c r="C758" s="217">
        <v>45089</v>
      </c>
      <c r="D758" s="218">
        <f t="shared" si="23"/>
        <v>324</v>
      </c>
      <c r="E758" s="219" t="s">
        <v>598</v>
      </c>
      <c r="F758" s="219" t="s">
        <v>533</v>
      </c>
      <c r="G758" s="219" t="s">
        <v>587</v>
      </c>
      <c r="H758" s="219" t="s">
        <v>1555</v>
      </c>
      <c r="I758" s="220"/>
      <c r="J758" s="220"/>
      <c r="K758" s="220">
        <v>-650</v>
      </c>
      <c r="L758" s="220"/>
      <c r="M758" s="92"/>
      <c r="N758" s="92"/>
      <c r="O758" s="92"/>
      <c r="P758" s="92"/>
      <c r="Q758" s="92"/>
      <c r="R758" s="92"/>
      <c r="S758" s="92"/>
      <c r="T758" s="92"/>
      <c r="U758" s="92"/>
      <c r="V758" s="92"/>
      <c r="W758" s="92"/>
      <c r="X758" s="92"/>
      <c r="Y758" s="92"/>
      <c r="Z758" s="92"/>
    </row>
    <row r="759" spans="1:26" ht="15.75" customHeight="1" x14ac:dyDescent="0.2">
      <c r="A759" s="92"/>
      <c r="B759" s="499">
        <f t="shared" si="22"/>
        <v>753</v>
      </c>
      <c r="C759" s="217">
        <v>45089</v>
      </c>
      <c r="D759" s="218">
        <f t="shared" si="23"/>
        <v>324</v>
      </c>
      <c r="E759" s="219" t="s">
        <v>47</v>
      </c>
      <c r="F759" s="219" t="s">
        <v>534</v>
      </c>
      <c r="G759" s="219" t="s">
        <v>554</v>
      </c>
      <c r="H759" s="219" t="s">
        <v>686</v>
      </c>
      <c r="I759" s="220">
        <v>-5000</v>
      </c>
      <c r="J759" s="220"/>
      <c r="K759" s="220"/>
      <c r="L759" s="220"/>
      <c r="M759" s="92"/>
      <c r="N759" s="92"/>
      <c r="O759" s="92"/>
      <c r="P759" s="92"/>
      <c r="Q759" s="92"/>
      <c r="R759" s="92"/>
      <c r="S759" s="92"/>
      <c r="T759" s="92"/>
      <c r="U759" s="92"/>
      <c r="V759" s="92"/>
      <c r="W759" s="92"/>
      <c r="X759" s="92"/>
      <c r="Y759" s="92"/>
      <c r="Z759" s="92"/>
    </row>
    <row r="760" spans="1:26" ht="15.75" customHeight="1" x14ac:dyDescent="0.2">
      <c r="A760" s="92"/>
      <c r="B760" s="499">
        <f t="shared" si="22"/>
        <v>754</v>
      </c>
      <c r="C760" s="217">
        <v>45089</v>
      </c>
      <c r="D760" s="218">
        <f t="shared" si="23"/>
        <v>324</v>
      </c>
      <c r="E760" s="219" t="s">
        <v>593</v>
      </c>
      <c r="F760" s="219" t="s">
        <v>534</v>
      </c>
      <c r="G760" s="219" t="s">
        <v>565</v>
      </c>
      <c r="H760" s="219" t="s">
        <v>686</v>
      </c>
      <c r="I760" s="220">
        <v>500</v>
      </c>
      <c r="J760" s="220"/>
      <c r="K760" s="220"/>
      <c r="L760" s="220"/>
      <c r="M760" s="92"/>
      <c r="N760" s="92"/>
      <c r="O760" s="92"/>
      <c r="P760" s="92"/>
      <c r="Q760" s="92"/>
      <c r="R760" s="92"/>
      <c r="S760" s="92"/>
      <c r="T760" s="92"/>
      <c r="U760" s="92"/>
      <c r="V760" s="92"/>
      <c r="W760" s="92"/>
      <c r="X760" s="92"/>
      <c r="Y760" s="92"/>
      <c r="Z760" s="92"/>
    </row>
    <row r="761" spans="1:26" ht="15.75" customHeight="1" x14ac:dyDescent="0.2">
      <c r="A761" s="92"/>
      <c r="B761" s="499">
        <f t="shared" si="22"/>
        <v>755</v>
      </c>
      <c r="C761" s="217">
        <v>45089</v>
      </c>
      <c r="D761" s="218">
        <f t="shared" si="23"/>
        <v>324</v>
      </c>
      <c r="E761" s="219" t="s">
        <v>565</v>
      </c>
      <c r="F761" s="219" t="s">
        <v>534</v>
      </c>
      <c r="G761" s="219" t="s">
        <v>593</v>
      </c>
      <c r="H761" s="219" t="s">
        <v>686</v>
      </c>
      <c r="I761" s="220">
        <v>-500</v>
      </c>
      <c r="J761" s="220"/>
      <c r="K761" s="220"/>
      <c r="L761" s="220"/>
      <c r="M761" s="92"/>
      <c r="N761" s="92"/>
      <c r="O761" s="92"/>
      <c r="P761" s="92"/>
      <c r="Q761" s="92"/>
      <c r="R761" s="92"/>
      <c r="S761" s="92"/>
      <c r="T761" s="92"/>
      <c r="U761" s="92"/>
      <c r="V761" s="92"/>
      <c r="W761" s="92"/>
      <c r="X761" s="92"/>
      <c r="Y761" s="92"/>
      <c r="Z761" s="92"/>
    </row>
    <row r="762" spans="1:26" ht="15.75" customHeight="1" x14ac:dyDescent="0.2">
      <c r="A762" s="92"/>
      <c r="B762" s="499">
        <f t="shared" si="22"/>
        <v>756</v>
      </c>
      <c r="C762" s="217">
        <v>45089</v>
      </c>
      <c r="D762" s="218">
        <f t="shared" si="23"/>
        <v>324</v>
      </c>
      <c r="E762" s="219" t="s">
        <v>554</v>
      </c>
      <c r="F762" s="219" t="s">
        <v>534</v>
      </c>
      <c r="G762" s="219" t="s">
        <v>47</v>
      </c>
      <c r="H762" s="219" t="s">
        <v>686</v>
      </c>
      <c r="I762" s="220">
        <v>5000</v>
      </c>
      <c r="J762" s="220"/>
      <c r="K762" s="220"/>
      <c r="L762" s="220"/>
      <c r="M762" s="92"/>
      <c r="N762" s="92"/>
      <c r="O762" s="92"/>
      <c r="P762" s="92"/>
      <c r="Q762" s="92"/>
      <c r="R762" s="92"/>
      <c r="S762" s="92"/>
      <c r="T762" s="92"/>
      <c r="U762" s="92"/>
      <c r="V762" s="92"/>
      <c r="W762" s="92"/>
      <c r="X762" s="92"/>
      <c r="Y762" s="92"/>
      <c r="Z762" s="92"/>
    </row>
    <row r="763" spans="1:26" ht="15.75" customHeight="1" x14ac:dyDescent="0.2">
      <c r="A763" s="92"/>
      <c r="B763" s="499">
        <f t="shared" si="22"/>
        <v>757</v>
      </c>
      <c r="C763" s="217">
        <v>45089</v>
      </c>
      <c r="D763" s="218">
        <f t="shared" si="23"/>
        <v>324</v>
      </c>
      <c r="E763" s="219" t="s">
        <v>598</v>
      </c>
      <c r="F763" s="219" t="s">
        <v>534</v>
      </c>
      <c r="G763" s="219" t="s">
        <v>47</v>
      </c>
      <c r="H763" s="219" t="s">
        <v>686</v>
      </c>
      <c r="I763" s="220">
        <v>4800</v>
      </c>
      <c r="J763" s="220"/>
      <c r="K763" s="220"/>
      <c r="L763" s="220"/>
      <c r="M763" s="92"/>
      <c r="N763" s="92"/>
      <c r="O763" s="92"/>
      <c r="P763" s="92"/>
      <c r="Q763" s="92"/>
      <c r="R763" s="92"/>
      <c r="S763" s="92"/>
      <c r="T763" s="92"/>
      <c r="U763" s="92"/>
      <c r="V763" s="92"/>
      <c r="W763" s="92"/>
      <c r="X763" s="92"/>
      <c r="Y763" s="92"/>
      <c r="Z763" s="92"/>
    </row>
    <row r="764" spans="1:26" ht="15.75" customHeight="1" x14ac:dyDescent="0.2">
      <c r="A764" s="92"/>
      <c r="B764" s="499">
        <f t="shared" si="22"/>
        <v>758</v>
      </c>
      <c r="C764" s="217">
        <v>45089</v>
      </c>
      <c r="D764" s="218">
        <f t="shared" si="23"/>
        <v>324</v>
      </c>
      <c r="E764" s="219" t="s">
        <v>47</v>
      </c>
      <c r="F764" s="219" t="s">
        <v>534</v>
      </c>
      <c r="G764" s="219" t="s">
        <v>598</v>
      </c>
      <c r="H764" s="219" t="s">
        <v>686</v>
      </c>
      <c r="I764" s="220">
        <v>-4800</v>
      </c>
      <c r="J764" s="220"/>
      <c r="K764" s="220"/>
      <c r="L764" s="220"/>
      <c r="M764" s="92"/>
      <c r="N764" s="92"/>
      <c r="O764" s="92"/>
      <c r="P764" s="92"/>
      <c r="Q764" s="92"/>
      <c r="R764" s="92"/>
      <c r="S764" s="92"/>
      <c r="T764" s="92"/>
      <c r="U764" s="92"/>
      <c r="V764" s="92"/>
      <c r="W764" s="92"/>
      <c r="X764" s="92"/>
      <c r="Y764" s="92"/>
      <c r="Z764" s="92"/>
    </row>
    <row r="765" spans="1:26" ht="15.75" customHeight="1" x14ac:dyDescent="0.2">
      <c r="A765" s="92"/>
      <c r="B765" s="499">
        <f t="shared" si="22"/>
        <v>759</v>
      </c>
      <c r="C765" s="217">
        <v>45089</v>
      </c>
      <c r="D765" s="218">
        <f t="shared" si="23"/>
        <v>324</v>
      </c>
      <c r="E765" s="219" t="s">
        <v>565</v>
      </c>
      <c r="F765" s="219" t="s">
        <v>543</v>
      </c>
      <c r="G765" s="219" t="s">
        <v>592</v>
      </c>
      <c r="H765" s="219" t="s">
        <v>1045</v>
      </c>
      <c r="I765" s="220"/>
      <c r="J765" s="220"/>
      <c r="K765" s="220">
        <v>-1500</v>
      </c>
      <c r="L765" s="220"/>
      <c r="M765" s="92"/>
      <c r="N765" s="92"/>
      <c r="O765" s="92"/>
      <c r="P765" s="92"/>
      <c r="Q765" s="92"/>
      <c r="R765" s="92"/>
      <c r="S765" s="92"/>
      <c r="T765" s="92"/>
      <c r="U765" s="92"/>
      <c r="V765" s="92"/>
      <c r="W765" s="92"/>
      <c r="X765" s="92"/>
      <c r="Y765" s="92"/>
      <c r="Z765" s="92"/>
    </row>
    <row r="766" spans="1:26" ht="15.75" customHeight="1" x14ac:dyDescent="0.2">
      <c r="A766" s="92"/>
      <c r="B766" s="499">
        <f t="shared" si="22"/>
        <v>760</v>
      </c>
      <c r="C766" s="217">
        <v>45089</v>
      </c>
      <c r="D766" s="218">
        <f t="shared" si="23"/>
        <v>324</v>
      </c>
      <c r="E766" s="219" t="s">
        <v>554</v>
      </c>
      <c r="F766" s="219" t="s">
        <v>539</v>
      </c>
      <c r="G766" s="219" t="s">
        <v>559</v>
      </c>
      <c r="H766" s="219" t="s">
        <v>1048</v>
      </c>
      <c r="I766" s="220"/>
      <c r="J766" s="220"/>
      <c r="K766" s="220">
        <v>-2590</v>
      </c>
      <c r="L766" s="220"/>
      <c r="M766" s="92"/>
      <c r="N766" s="92"/>
      <c r="O766" s="92"/>
      <c r="P766" s="92"/>
      <c r="Q766" s="92"/>
      <c r="R766" s="92"/>
      <c r="S766" s="92"/>
      <c r="T766" s="92"/>
      <c r="U766" s="92"/>
      <c r="V766" s="92"/>
      <c r="W766" s="92"/>
      <c r="X766" s="92"/>
      <c r="Y766" s="92"/>
      <c r="Z766" s="92"/>
    </row>
    <row r="767" spans="1:26" ht="15.75" customHeight="1" x14ac:dyDescent="0.2">
      <c r="A767" s="92"/>
      <c r="B767" s="499">
        <f t="shared" si="22"/>
        <v>761</v>
      </c>
      <c r="C767" s="217">
        <v>45089</v>
      </c>
      <c r="D767" s="218">
        <f t="shared" si="23"/>
        <v>324</v>
      </c>
      <c r="E767" s="219" t="s">
        <v>598</v>
      </c>
      <c r="F767" s="219" t="s">
        <v>541</v>
      </c>
      <c r="G767" s="219" t="s">
        <v>550</v>
      </c>
      <c r="H767" s="219" t="s">
        <v>703</v>
      </c>
      <c r="I767" s="220"/>
      <c r="J767" s="220"/>
      <c r="K767" s="220">
        <v>-107</v>
      </c>
      <c r="L767" s="220"/>
      <c r="M767" s="92"/>
      <c r="N767" s="92"/>
      <c r="O767" s="92"/>
      <c r="P767" s="92"/>
      <c r="Q767" s="92"/>
      <c r="R767" s="92"/>
      <c r="S767" s="92"/>
      <c r="T767" s="92"/>
      <c r="U767" s="92"/>
      <c r="V767" s="92"/>
      <c r="W767" s="92"/>
      <c r="X767" s="92"/>
      <c r="Y767" s="92"/>
      <c r="Z767" s="92"/>
    </row>
    <row r="768" spans="1:26" ht="15.75" customHeight="1" x14ac:dyDescent="0.2">
      <c r="A768" s="92"/>
      <c r="B768" s="499">
        <f t="shared" si="22"/>
        <v>762</v>
      </c>
      <c r="C768" s="217">
        <v>45089</v>
      </c>
      <c r="D768" s="218">
        <f t="shared" si="23"/>
        <v>324</v>
      </c>
      <c r="E768" s="219" t="s">
        <v>598</v>
      </c>
      <c r="F768" s="219" t="s">
        <v>541</v>
      </c>
      <c r="G768" s="219" t="s">
        <v>550</v>
      </c>
      <c r="H768" s="219" t="s">
        <v>1557</v>
      </c>
      <c r="I768" s="220"/>
      <c r="J768" s="220"/>
      <c r="K768" s="220">
        <v>-60</v>
      </c>
      <c r="L768" s="220"/>
      <c r="M768" s="92"/>
      <c r="N768" s="92"/>
      <c r="O768" s="92"/>
      <c r="P768" s="92"/>
      <c r="Q768" s="92"/>
      <c r="R768" s="92"/>
      <c r="S768" s="92"/>
      <c r="T768" s="92"/>
      <c r="U768" s="92"/>
      <c r="V768" s="92"/>
      <c r="W768" s="92"/>
      <c r="X768" s="92"/>
      <c r="Y768" s="92"/>
      <c r="Z768" s="92"/>
    </row>
    <row r="769" spans="1:26" ht="15.75" customHeight="1" x14ac:dyDescent="0.2">
      <c r="A769" s="92"/>
      <c r="B769" s="499">
        <f t="shared" si="22"/>
        <v>763</v>
      </c>
      <c r="C769" s="217">
        <v>45089</v>
      </c>
      <c r="D769" s="218">
        <f t="shared" si="23"/>
        <v>324</v>
      </c>
      <c r="E769" s="219" t="s">
        <v>598</v>
      </c>
      <c r="F769" s="219" t="s">
        <v>541</v>
      </c>
      <c r="G769" s="219" t="s">
        <v>550</v>
      </c>
      <c r="H769" s="219" t="s">
        <v>1558</v>
      </c>
      <c r="I769" s="220"/>
      <c r="J769" s="220"/>
      <c r="K769" s="220">
        <v>-5</v>
      </c>
      <c r="L769" s="220"/>
      <c r="M769" s="92"/>
      <c r="N769" s="92"/>
      <c r="O769" s="92"/>
      <c r="P769" s="92"/>
      <c r="Q769" s="92"/>
      <c r="R769" s="92"/>
      <c r="S769" s="92"/>
      <c r="T769" s="92"/>
      <c r="U769" s="92"/>
      <c r="V769" s="92"/>
      <c r="W769" s="92"/>
      <c r="X769" s="92"/>
      <c r="Y769" s="92"/>
      <c r="Z769" s="92"/>
    </row>
    <row r="770" spans="1:26" ht="15.75" customHeight="1" x14ac:dyDescent="0.2">
      <c r="A770" s="92"/>
      <c r="B770" s="499">
        <f t="shared" si="22"/>
        <v>764</v>
      </c>
      <c r="C770" s="217">
        <v>45089</v>
      </c>
      <c r="D770" s="218">
        <f t="shared" si="23"/>
        <v>324</v>
      </c>
      <c r="E770" s="219" t="s">
        <v>598</v>
      </c>
      <c r="F770" s="219" t="s">
        <v>541</v>
      </c>
      <c r="G770" s="219" t="s">
        <v>550</v>
      </c>
      <c r="H770" s="219" t="s">
        <v>704</v>
      </c>
      <c r="I770" s="220"/>
      <c r="J770" s="220"/>
      <c r="K770" s="220">
        <v>-205</v>
      </c>
      <c r="L770" s="220"/>
      <c r="M770" s="92"/>
      <c r="N770" s="92"/>
      <c r="O770" s="92"/>
      <c r="P770" s="92"/>
      <c r="Q770" s="92"/>
      <c r="R770" s="92"/>
      <c r="S770" s="92"/>
      <c r="T770" s="92"/>
      <c r="U770" s="92"/>
      <c r="V770" s="92"/>
      <c r="W770" s="92"/>
      <c r="X770" s="92"/>
      <c r="Y770" s="92"/>
      <c r="Z770" s="92"/>
    </row>
    <row r="771" spans="1:26" ht="15.75" customHeight="1" x14ac:dyDescent="0.2">
      <c r="A771" s="92"/>
      <c r="B771" s="499">
        <f t="shared" si="22"/>
        <v>765</v>
      </c>
      <c r="C771" s="217">
        <v>45089</v>
      </c>
      <c r="D771" s="218">
        <f t="shared" si="23"/>
        <v>324</v>
      </c>
      <c r="E771" s="219" t="s">
        <v>598</v>
      </c>
      <c r="F771" s="219" t="s">
        <v>541</v>
      </c>
      <c r="G771" s="219" t="s">
        <v>550</v>
      </c>
      <c r="H771" s="219" t="s">
        <v>1559</v>
      </c>
      <c r="I771" s="220"/>
      <c r="J771" s="220"/>
      <c r="K771" s="220">
        <v>-5</v>
      </c>
      <c r="L771" s="220"/>
      <c r="M771" s="92"/>
      <c r="N771" s="92"/>
      <c r="O771" s="92"/>
      <c r="P771" s="92"/>
      <c r="Q771" s="92"/>
      <c r="R771" s="92"/>
      <c r="S771" s="92"/>
      <c r="T771" s="92"/>
      <c r="U771" s="92"/>
      <c r="V771" s="92"/>
      <c r="W771" s="92"/>
      <c r="X771" s="92"/>
      <c r="Y771" s="92"/>
      <c r="Z771" s="92"/>
    </row>
    <row r="772" spans="1:26" ht="15.75" customHeight="1" x14ac:dyDescent="0.2">
      <c r="A772" s="92"/>
      <c r="B772" s="499">
        <f t="shared" si="22"/>
        <v>766</v>
      </c>
      <c r="C772" s="217">
        <v>45089</v>
      </c>
      <c r="D772" s="218">
        <f t="shared" si="23"/>
        <v>324</v>
      </c>
      <c r="E772" s="219" t="s">
        <v>598</v>
      </c>
      <c r="F772" s="219" t="s">
        <v>541</v>
      </c>
      <c r="G772" s="219" t="s">
        <v>550</v>
      </c>
      <c r="H772" s="219" t="s">
        <v>1560</v>
      </c>
      <c r="I772" s="220"/>
      <c r="J772" s="220"/>
      <c r="K772" s="220">
        <v>-157</v>
      </c>
      <c r="L772" s="220"/>
      <c r="M772" s="92"/>
      <c r="N772" s="92"/>
      <c r="O772" s="92"/>
      <c r="P772" s="92"/>
      <c r="Q772" s="92"/>
      <c r="R772" s="92"/>
      <c r="S772" s="92"/>
      <c r="T772" s="92"/>
      <c r="U772" s="92"/>
      <c r="V772" s="92"/>
      <c r="W772" s="92"/>
      <c r="X772" s="92"/>
      <c r="Y772" s="92"/>
      <c r="Z772" s="92"/>
    </row>
    <row r="773" spans="1:26" ht="15.75" customHeight="1" x14ac:dyDescent="0.2">
      <c r="A773" s="92"/>
      <c r="B773" s="499">
        <f t="shared" si="22"/>
        <v>767</v>
      </c>
      <c r="C773" s="217">
        <v>45089</v>
      </c>
      <c r="D773" s="218">
        <f t="shared" si="23"/>
        <v>324</v>
      </c>
      <c r="E773" s="219" t="s">
        <v>598</v>
      </c>
      <c r="F773" s="219" t="s">
        <v>541</v>
      </c>
      <c r="G773" s="219" t="s">
        <v>570</v>
      </c>
      <c r="H773" s="219" t="s">
        <v>1559</v>
      </c>
      <c r="I773" s="220"/>
      <c r="J773" s="220"/>
      <c r="K773" s="220">
        <v>-100</v>
      </c>
      <c r="L773" s="220"/>
      <c r="M773" s="92"/>
      <c r="N773" s="92"/>
      <c r="O773" s="92"/>
      <c r="P773" s="92"/>
      <c r="Q773" s="92"/>
      <c r="R773" s="92"/>
      <c r="S773" s="92"/>
      <c r="T773" s="92"/>
      <c r="U773" s="92"/>
      <c r="V773" s="92"/>
      <c r="W773" s="92"/>
      <c r="X773" s="92"/>
      <c r="Y773" s="92"/>
      <c r="Z773" s="92"/>
    </row>
    <row r="774" spans="1:26" ht="15.75" customHeight="1" x14ac:dyDescent="0.2">
      <c r="A774" s="92"/>
      <c r="B774" s="499">
        <f t="shared" si="22"/>
        <v>768</v>
      </c>
      <c r="C774" s="217">
        <v>45089</v>
      </c>
      <c r="D774" s="218">
        <f t="shared" si="23"/>
        <v>324</v>
      </c>
      <c r="E774" s="219" t="s">
        <v>598</v>
      </c>
      <c r="F774" s="219" t="s">
        <v>541</v>
      </c>
      <c r="G774" s="219" t="s">
        <v>570</v>
      </c>
      <c r="H774" s="219" t="s">
        <v>1561</v>
      </c>
      <c r="I774" s="220"/>
      <c r="J774" s="220">
        <v>12</v>
      </c>
      <c r="K774" s="220"/>
      <c r="L774" s="220"/>
      <c r="M774" s="92"/>
      <c r="N774" s="92"/>
      <c r="O774" s="92"/>
      <c r="P774" s="92"/>
      <c r="Q774" s="92"/>
      <c r="R774" s="92"/>
      <c r="S774" s="92"/>
      <c r="T774" s="92"/>
      <c r="U774" s="92"/>
      <c r="V774" s="92"/>
      <c r="W774" s="92"/>
      <c r="X774" s="92"/>
      <c r="Y774" s="92"/>
      <c r="Z774" s="92"/>
    </row>
    <row r="775" spans="1:26" ht="15.75" customHeight="1" x14ac:dyDescent="0.2">
      <c r="A775" s="92"/>
      <c r="B775" s="499">
        <f t="shared" ref="B775:B838" si="24">B774+1</f>
        <v>769</v>
      </c>
      <c r="C775" s="217">
        <v>45090</v>
      </c>
      <c r="D775" s="218">
        <f t="shared" ref="D775:D838" si="25">(WEEKNUM(C775,2)+(YEAR(C775)-2020)*100)-1</f>
        <v>324</v>
      </c>
      <c r="E775" s="219" t="s">
        <v>598</v>
      </c>
      <c r="F775" s="219" t="s">
        <v>540</v>
      </c>
      <c r="G775" s="219" t="s">
        <v>549</v>
      </c>
      <c r="H775" s="219" t="s">
        <v>1562</v>
      </c>
      <c r="I775" s="220"/>
      <c r="J775" s="220"/>
      <c r="K775" s="220">
        <v>-180</v>
      </c>
      <c r="L775" s="220"/>
      <c r="M775" s="92"/>
      <c r="N775" s="92"/>
      <c r="O775" s="92"/>
      <c r="P775" s="92"/>
      <c r="Q775" s="92"/>
      <c r="R775" s="92"/>
      <c r="S775" s="92"/>
      <c r="T775" s="92"/>
      <c r="U775" s="92"/>
      <c r="V775" s="92"/>
      <c r="W775" s="92"/>
      <c r="X775" s="92"/>
      <c r="Y775" s="92"/>
      <c r="Z775" s="92"/>
    </row>
    <row r="776" spans="1:26" ht="15.75" customHeight="1" x14ac:dyDescent="0.2">
      <c r="A776" s="92"/>
      <c r="B776" s="499">
        <f t="shared" si="24"/>
        <v>770</v>
      </c>
      <c r="C776" s="217">
        <v>45090</v>
      </c>
      <c r="D776" s="218">
        <f t="shared" si="25"/>
        <v>324</v>
      </c>
      <c r="E776" s="219" t="s">
        <v>598</v>
      </c>
      <c r="F776" s="219" t="s">
        <v>541</v>
      </c>
      <c r="G776" s="219" t="s">
        <v>550</v>
      </c>
      <c r="H776" s="219" t="s">
        <v>703</v>
      </c>
      <c r="I776" s="220"/>
      <c r="J776" s="220"/>
      <c r="K776" s="220">
        <v>-150</v>
      </c>
      <c r="L776" s="220"/>
      <c r="M776" s="92"/>
      <c r="N776" s="92"/>
      <c r="O776" s="92"/>
      <c r="P776" s="92"/>
      <c r="Q776" s="92"/>
      <c r="R776" s="92"/>
      <c r="S776" s="92"/>
      <c r="T776" s="92"/>
      <c r="U776" s="92"/>
      <c r="V776" s="92"/>
      <c r="W776" s="92"/>
      <c r="X776" s="92"/>
      <c r="Y776" s="92"/>
      <c r="Z776" s="92"/>
    </row>
    <row r="777" spans="1:26" ht="15.75" customHeight="1" x14ac:dyDescent="0.2">
      <c r="A777" s="92"/>
      <c r="B777" s="499">
        <f t="shared" si="24"/>
        <v>771</v>
      </c>
      <c r="C777" s="217">
        <v>45090</v>
      </c>
      <c r="D777" s="218">
        <f t="shared" si="25"/>
        <v>324</v>
      </c>
      <c r="E777" s="219" t="s">
        <v>598</v>
      </c>
      <c r="F777" s="219" t="s">
        <v>541</v>
      </c>
      <c r="G777" s="219" t="s">
        <v>550</v>
      </c>
      <c r="H777" s="219" t="s">
        <v>704</v>
      </c>
      <c r="I777" s="220"/>
      <c r="J777" s="220"/>
      <c r="K777" s="220">
        <v>-265</v>
      </c>
      <c r="L777" s="220"/>
      <c r="M777" s="92"/>
      <c r="N777" s="92"/>
      <c r="O777" s="92"/>
      <c r="P777" s="92"/>
      <c r="Q777" s="92"/>
      <c r="R777" s="92"/>
      <c r="S777" s="92"/>
      <c r="T777" s="92"/>
      <c r="U777" s="92"/>
      <c r="V777" s="92"/>
      <c r="W777" s="92"/>
      <c r="X777" s="92"/>
      <c r="Y777" s="92"/>
      <c r="Z777" s="92"/>
    </row>
    <row r="778" spans="1:26" ht="15.75" customHeight="1" x14ac:dyDescent="0.2">
      <c r="A778" s="92"/>
      <c r="B778" s="499">
        <f t="shared" si="24"/>
        <v>772</v>
      </c>
      <c r="C778" s="217">
        <v>45090</v>
      </c>
      <c r="D778" s="218">
        <f t="shared" si="25"/>
        <v>324</v>
      </c>
      <c r="E778" s="219" t="s">
        <v>598</v>
      </c>
      <c r="F778" s="219" t="s">
        <v>541</v>
      </c>
      <c r="G778" s="219" t="s">
        <v>550</v>
      </c>
      <c r="H778" s="219" t="s">
        <v>1563</v>
      </c>
      <c r="I778" s="220"/>
      <c r="J778" s="220"/>
      <c r="K778" s="220">
        <v>-75</v>
      </c>
      <c r="L778" s="220"/>
      <c r="M778" s="92"/>
      <c r="N778" s="92"/>
      <c r="O778" s="92"/>
      <c r="P778" s="92"/>
      <c r="Q778" s="92"/>
      <c r="R778" s="92"/>
      <c r="S778" s="92"/>
      <c r="T778" s="92"/>
      <c r="U778" s="92"/>
      <c r="V778" s="92"/>
      <c r="W778" s="92"/>
      <c r="X778" s="92"/>
      <c r="Y778" s="92"/>
      <c r="Z778" s="92"/>
    </row>
    <row r="779" spans="1:26" ht="15.75" customHeight="1" x14ac:dyDescent="0.2">
      <c r="A779" s="92"/>
      <c r="B779" s="499">
        <f t="shared" si="24"/>
        <v>773</v>
      </c>
      <c r="C779" s="217">
        <v>45090</v>
      </c>
      <c r="D779" s="218">
        <f t="shared" si="25"/>
        <v>324</v>
      </c>
      <c r="E779" s="219" t="s">
        <v>598</v>
      </c>
      <c r="F779" s="219" t="s">
        <v>541</v>
      </c>
      <c r="G779" s="219" t="s">
        <v>550</v>
      </c>
      <c r="H779" s="219" t="s">
        <v>1559</v>
      </c>
      <c r="I779" s="220"/>
      <c r="J779" s="220"/>
      <c r="K779" s="220">
        <v>-76</v>
      </c>
      <c r="L779" s="220"/>
      <c r="M779" s="92"/>
      <c r="N779" s="92"/>
      <c r="O779" s="92"/>
      <c r="P779" s="92"/>
      <c r="Q779" s="92"/>
      <c r="R779" s="92"/>
      <c r="S779" s="92"/>
      <c r="T779" s="92"/>
      <c r="U779" s="92"/>
      <c r="V779" s="92"/>
      <c r="W779" s="92"/>
      <c r="X779" s="92"/>
      <c r="Y779" s="92"/>
      <c r="Z779" s="92"/>
    </row>
    <row r="780" spans="1:26" ht="15.75" customHeight="1" x14ac:dyDescent="0.2">
      <c r="A780" s="92"/>
      <c r="B780" s="499">
        <f t="shared" si="24"/>
        <v>774</v>
      </c>
      <c r="C780" s="217">
        <v>45090</v>
      </c>
      <c r="D780" s="218">
        <f t="shared" si="25"/>
        <v>324</v>
      </c>
      <c r="E780" s="219" t="s">
        <v>598</v>
      </c>
      <c r="F780" s="219" t="s">
        <v>541</v>
      </c>
      <c r="G780" s="219" t="s">
        <v>550</v>
      </c>
      <c r="H780" s="219" t="s">
        <v>1560</v>
      </c>
      <c r="I780" s="220"/>
      <c r="J780" s="220"/>
      <c r="K780" s="220">
        <v>-99</v>
      </c>
      <c r="L780" s="220"/>
      <c r="M780" s="92"/>
      <c r="N780" s="92"/>
      <c r="O780" s="92"/>
      <c r="P780" s="92"/>
      <c r="Q780" s="92"/>
      <c r="R780" s="92"/>
      <c r="S780" s="92"/>
      <c r="T780" s="92"/>
      <c r="U780" s="92"/>
      <c r="V780" s="92"/>
      <c r="W780" s="92"/>
      <c r="X780" s="92"/>
      <c r="Y780" s="92"/>
      <c r="Z780" s="92"/>
    </row>
    <row r="781" spans="1:26" ht="15.75" customHeight="1" x14ac:dyDescent="0.2">
      <c r="A781" s="92"/>
      <c r="B781" s="499">
        <f t="shared" si="24"/>
        <v>775</v>
      </c>
      <c r="C781" s="217">
        <v>45091</v>
      </c>
      <c r="D781" s="218">
        <f t="shared" si="25"/>
        <v>324</v>
      </c>
      <c r="E781" s="219" t="s">
        <v>598</v>
      </c>
      <c r="F781" s="219" t="s">
        <v>541</v>
      </c>
      <c r="G781" s="219" t="s">
        <v>550</v>
      </c>
      <c r="H781" s="219" t="s">
        <v>703</v>
      </c>
      <c r="I781" s="220"/>
      <c r="J781" s="220"/>
      <c r="K781" s="220">
        <v>-180</v>
      </c>
      <c r="L781" s="220"/>
      <c r="M781" s="92"/>
      <c r="N781" s="92"/>
      <c r="O781" s="92"/>
      <c r="P781" s="92"/>
      <c r="Q781" s="92"/>
      <c r="R781" s="92"/>
      <c r="S781" s="92"/>
      <c r="T781" s="92"/>
      <c r="U781" s="92"/>
      <c r="V781" s="92"/>
      <c r="W781" s="92"/>
      <c r="X781" s="92"/>
      <c r="Y781" s="92"/>
      <c r="Z781" s="92"/>
    </row>
    <row r="782" spans="1:26" ht="15.75" customHeight="1" x14ac:dyDescent="0.2">
      <c r="A782" s="92"/>
      <c r="B782" s="499">
        <f t="shared" si="24"/>
        <v>776</v>
      </c>
      <c r="C782" s="217">
        <v>45091</v>
      </c>
      <c r="D782" s="218">
        <f t="shared" si="25"/>
        <v>324</v>
      </c>
      <c r="E782" s="219" t="s">
        <v>598</v>
      </c>
      <c r="F782" s="219" t="s">
        <v>541</v>
      </c>
      <c r="G782" s="219" t="s">
        <v>550</v>
      </c>
      <c r="H782" s="219" t="s">
        <v>1564</v>
      </c>
      <c r="I782" s="220"/>
      <c r="J782" s="220"/>
      <c r="K782" s="220">
        <v>-130</v>
      </c>
      <c r="L782" s="220" t="s">
        <v>1565</v>
      </c>
      <c r="M782" s="92"/>
      <c r="N782" s="92"/>
      <c r="O782" s="92"/>
      <c r="P782" s="92"/>
      <c r="Q782" s="92"/>
      <c r="R782" s="92"/>
      <c r="S782" s="92"/>
      <c r="T782" s="92"/>
      <c r="U782" s="92"/>
      <c r="V782" s="92"/>
      <c r="W782" s="92"/>
      <c r="X782" s="92"/>
      <c r="Y782" s="92"/>
      <c r="Z782" s="92"/>
    </row>
    <row r="783" spans="1:26" ht="15.75" customHeight="1" x14ac:dyDescent="0.2">
      <c r="A783" s="92"/>
      <c r="B783" s="499">
        <f t="shared" si="24"/>
        <v>777</v>
      </c>
      <c r="C783" s="217">
        <v>45091</v>
      </c>
      <c r="D783" s="218">
        <f t="shared" si="25"/>
        <v>324</v>
      </c>
      <c r="E783" s="219" t="s">
        <v>598</v>
      </c>
      <c r="F783" s="219" t="s">
        <v>541</v>
      </c>
      <c r="G783" s="219" t="s">
        <v>550</v>
      </c>
      <c r="H783" s="219" t="s">
        <v>1566</v>
      </c>
      <c r="I783" s="220"/>
      <c r="J783" s="220"/>
      <c r="K783" s="220">
        <v>-140</v>
      </c>
      <c r="L783" s="220"/>
      <c r="M783" s="92"/>
      <c r="N783" s="92"/>
      <c r="O783" s="92"/>
      <c r="P783" s="92"/>
      <c r="Q783" s="92"/>
      <c r="R783" s="92"/>
      <c r="S783" s="92"/>
      <c r="T783" s="92"/>
      <c r="U783" s="92"/>
      <c r="V783" s="92"/>
      <c r="W783" s="92"/>
      <c r="X783" s="92"/>
      <c r="Y783" s="92"/>
      <c r="Z783" s="92"/>
    </row>
    <row r="784" spans="1:26" ht="15.75" customHeight="1" x14ac:dyDescent="0.2">
      <c r="A784" s="92"/>
      <c r="B784" s="499">
        <f t="shared" si="24"/>
        <v>778</v>
      </c>
      <c r="C784" s="217">
        <v>45091</v>
      </c>
      <c r="D784" s="218">
        <f t="shared" si="25"/>
        <v>324</v>
      </c>
      <c r="E784" s="219" t="s">
        <v>598</v>
      </c>
      <c r="F784" s="219" t="s">
        <v>541</v>
      </c>
      <c r="G784" s="219" t="s">
        <v>570</v>
      </c>
      <c r="H784" s="219" t="s">
        <v>704</v>
      </c>
      <c r="I784" s="220"/>
      <c r="J784" s="220"/>
      <c r="K784" s="220">
        <v>-255</v>
      </c>
      <c r="L784" s="220"/>
      <c r="M784" s="92"/>
      <c r="N784" s="92"/>
      <c r="O784" s="92"/>
      <c r="P784" s="92"/>
      <c r="Q784" s="92"/>
      <c r="R784" s="92"/>
      <c r="S784" s="92"/>
      <c r="T784" s="92"/>
      <c r="U784" s="92"/>
      <c r="V784" s="92"/>
      <c r="W784" s="92"/>
      <c r="X784" s="92"/>
      <c r="Y784" s="92"/>
      <c r="Z784" s="92"/>
    </row>
    <row r="785" spans="1:26" ht="15.75" customHeight="1" x14ac:dyDescent="0.2">
      <c r="A785" s="92"/>
      <c r="B785" s="499">
        <f t="shared" si="24"/>
        <v>779</v>
      </c>
      <c r="C785" s="217">
        <v>45091</v>
      </c>
      <c r="D785" s="218">
        <f t="shared" si="25"/>
        <v>324</v>
      </c>
      <c r="E785" s="219" t="s">
        <v>598</v>
      </c>
      <c r="F785" s="219" t="s">
        <v>541</v>
      </c>
      <c r="G785" s="219" t="s">
        <v>570</v>
      </c>
      <c r="H785" s="219" t="s">
        <v>874</v>
      </c>
      <c r="I785" s="220"/>
      <c r="J785" s="220"/>
      <c r="K785" s="220">
        <v>-40</v>
      </c>
      <c r="L785" s="220"/>
      <c r="M785" s="92"/>
      <c r="N785" s="92"/>
      <c r="O785" s="92"/>
      <c r="P785" s="92"/>
      <c r="Q785" s="92"/>
      <c r="R785" s="92"/>
      <c r="S785" s="92"/>
      <c r="T785" s="92"/>
      <c r="U785" s="92"/>
      <c r="V785" s="92"/>
      <c r="W785" s="92"/>
      <c r="X785" s="92"/>
      <c r="Y785" s="92"/>
      <c r="Z785" s="92"/>
    </row>
    <row r="786" spans="1:26" ht="15.75" customHeight="1" x14ac:dyDescent="0.2">
      <c r="A786" s="92"/>
      <c r="B786" s="499">
        <f t="shared" si="24"/>
        <v>780</v>
      </c>
      <c r="C786" s="217">
        <v>45091</v>
      </c>
      <c r="D786" s="218">
        <f t="shared" si="25"/>
        <v>324</v>
      </c>
      <c r="E786" s="219" t="s">
        <v>598</v>
      </c>
      <c r="F786" s="219" t="s">
        <v>541</v>
      </c>
      <c r="G786" s="219" t="s">
        <v>570</v>
      </c>
      <c r="H786" s="219" t="s">
        <v>1567</v>
      </c>
      <c r="I786" s="220"/>
      <c r="J786" s="220"/>
      <c r="K786" s="220">
        <v>-25</v>
      </c>
      <c r="L786" s="220"/>
      <c r="M786" s="92"/>
      <c r="N786" s="92"/>
      <c r="O786" s="92"/>
      <c r="P786" s="92"/>
      <c r="Q786" s="92"/>
      <c r="R786" s="92"/>
      <c r="S786" s="92"/>
      <c r="T786" s="92"/>
      <c r="U786" s="92"/>
      <c r="V786" s="92"/>
      <c r="W786" s="92"/>
      <c r="X786" s="92"/>
      <c r="Y786" s="92"/>
      <c r="Z786" s="92"/>
    </row>
    <row r="787" spans="1:26" ht="15.75" customHeight="1" x14ac:dyDescent="0.2">
      <c r="A787" s="92"/>
      <c r="B787" s="499">
        <f t="shared" si="24"/>
        <v>781</v>
      </c>
      <c r="C787" s="217">
        <v>45091</v>
      </c>
      <c r="D787" s="218">
        <f t="shared" si="25"/>
        <v>324</v>
      </c>
      <c r="E787" s="219" t="s">
        <v>598</v>
      </c>
      <c r="F787" s="219" t="s">
        <v>542</v>
      </c>
      <c r="G787" s="219" t="s">
        <v>599</v>
      </c>
      <c r="H787" s="219" t="s">
        <v>946</v>
      </c>
      <c r="I787" s="220"/>
      <c r="J787" s="220"/>
      <c r="K787" s="220">
        <v>-134</v>
      </c>
      <c r="L787" s="220"/>
      <c r="M787" s="92"/>
      <c r="N787" s="92"/>
      <c r="O787" s="92"/>
      <c r="P787" s="92"/>
      <c r="Q787" s="92"/>
      <c r="R787" s="92"/>
      <c r="S787" s="92"/>
      <c r="T787" s="92"/>
      <c r="U787" s="92"/>
      <c r="V787" s="92"/>
      <c r="W787" s="92"/>
      <c r="X787" s="92"/>
      <c r="Y787" s="92"/>
      <c r="Z787" s="92"/>
    </row>
    <row r="788" spans="1:26" ht="15.75" customHeight="1" x14ac:dyDescent="0.2">
      <c r="A788" s="92"/>
      <c r="B788" s="499">
        <f t="shared" si="24"/>
        <v>782</v>
      </c>
      <c r="C788" s="217">
        <v>45091</v>
      </c>
      <c r="D788" s="218">
        <f t="shared" si="25"/>
        <v>324</v>
      </c>
      <c r="E788" s="219" t="s">
        <v>598</v>
      </c>
      <c r="F788" s="219" t="s">
        <v>542</v>
      </c>
      <c r="G788" s="219" t="s">
        <v>57</v>
      </c>
      <c r="H788" s="219" t="s">
        <v>1043</v>
      </c>
      <c r="I788" s="220"/>
      <c r="J788" s="220"/>
      <c r="K788" s="220">
        <v>-1600</v>
      </c>
      <c r="L788" s="220" t="s">
        <v>1568</v>
      </c>
      <c r="M788" s="92"/>
      <c r="N788" s="92"/>
      <c r="O788" s="92"/>
      <c r="P788" s="92"/>
      <c r="Q788" s="92"/>
      <c r="R788" s="92"/>
      <c r="S788" s="92"/>
      <c r="T788" s="92"/>
      <c r="U788" s="92"/>
      <c r="V788" s="92"/>
      <c r="W788" s="92"/>
      <c r="X788" s="92"/>
      <c r="Y788" s="92"/>
      <c r="Z788" s="92"/>
    </row>
    <row r="789" spans="1:26" ht="15.75" customHeight="1" x14ac:dyDescent="0.2">
      <c r="A789" s="92"/>
      <c r="B789" s="499">
        <f t="shared" si="24"/>
        <v>783</v>
      </c>
      <c r="C789" s="217">
        <v>45092</v>
      </c>
      <c r="D789" s="218">
        <f t="shared" si="25"/>
        <v>324</v>
      </c>
      <c r="E789" s="219" t="s">
        <v>598</v>
      </c>
      <c r="F789" s="219" t="s">
        <v>541</v>
      </c>
      <c r="G789" s="219" t="s">
        <v>550</v>
      </c>
      <c r="H789" s="219" t="s">
        <v>753</v>
      </c>
      <c r="I789" s="220"/>
      <c r="J789" s="220"/>
      <c r="K789" s="220">
        <v>-23</v>
      </c>
      <c r="L789" s="220"/>
      <c r="M789" s="92"/>
      <c r="N789" s="92"/>
      <c r="O789" s="92"/>
      <c r="P789" s="92"/>
      <c r="Q789" s="92"/>
      <c r="R789" s="92"/>
      <c r="S789" s="92"/>
      <c r="T789" s="92"/>
      <c r="U789" s="92"/>
      <c r="V789" s="92"/>
      <c r="W789" s="92"/>
      <c r="X789" s="92"/>
      <c r="Y789" s="92"/>
      <c r="Z789" s="92"/>
    </row>
    <row r="790" spans="1:26" ht="15.75" customHeight="1" x14ac:dyDescent="0.2">
      <c r="A790" s="92"/>
      <c r="B790" s="499">
        <f t="shared" si="24"/>
        <v>784</v>
      </c>
      <c r="C790" s="217">
        <v>45092</v>
      </c>
      <c r="D790" s="218">
        <f t="shared" si="25"/>
        <v>324</v>
      </c>
      <c r="E790" s="219" t="s">
        <v>598</v>
      </c>
      <c r="F790" s="219" t="s">
        <v>541</v>
      </c>
      <c r="G790" s="219" t="s">
        <v>550</v>
      </c>
      <c r="H790" s="219" t="s">
        <v>1569</v>
      </c>
      <c r="I790" s="220"/>
      <c r="J790" s="220"/>
      <c r="K790" s="220">
        <v>-93</v>
      </c>
      <c r="L790" s="220"/>
      <c r="M790" s="92"/>
      <c r="N790" s="92"/>
      <c r="O790" s="92"/>
      <c r="P790" s="92"/>
      <c r="Q790" s="92"/>
      <c r="R790" s="92"/>
      <c r="S790" s="92"/>
      <c r="T790" s="92"/>
      <c r="U790" s="92"/>
      <c r="V790" s="92"/>
      <c r="W790" s="92"/>
      <c r="X790" s="92"/>
      <c r="Y790" s="92"/>
      <c r="Z790" s="92"/>
    </row>
    <row r="791" spans="1:26" ht="15.75" customHeight="1" x14ac:dyDescent="0.2">
      <c r="A791" s="92"/>
      <c r="B791" s="499">
        <f t="shared" si="24"/>
        <v>785</v>
      </c>
      <c r="C791" s="217">
        <v>45093</v>
      </c>
      <c r="D791" s="218">
        <f t="shared" si="25"/>
        <v>324</v>
      </c>
      <c r="E791" s="219" t="s">
        <v>47</v>
      </c>
      <c r="F791" s="219" t="s">
        <v>534</v>
      </c>
      <c r="G791" s="219" t="s">
        <v>554</v>
      </c>
      <c r="H791" s="219" t="s">
        <v>686</v>
      </c>
      <c r="I791" s="220">
        <v>-2000</v>
      </c>
      <c r="J791" s="220"/>
      <c r="K791" s="220"/>
      <c r="L791" s="220"/>
      <c r="M791" s="92"/>
      <c r="N791" s="92"/>
      <c r="O791" s="92"/>
      <c r="P791" s="92"/>
      <c r="Q791" s="92"/>
      <c r="R791" s="92"/>
      <c r="S791" s="92"/>
      <c r="T791" s="92"/>
      <c r="U791" s="92"/>
      <c r="V791" s="92"/>
      <c r="W791" s="92"/>
      <c r="X791" s="92"/>
      <c r="Y791" s="92"/>
      <c r="Z791" s="92"/>
    </row>
    <row r="792" spans="1:26" ht="15.75" customHeight="1" x14ac:dyDescent="0.2">
      <c r="A792" s="92"/>
      <c r="B792" s="499">
        <f t="shared" si="24"/>
        <v>786</v>
      </c>
      <c r="C792" s="217">
        <v>45093</v>
      </c>
      <c r="D792" s="218">
        <f t="shared" si="25"/>
        <v>324</v>
      </c>
      <c r="E792" s="219" t="s">
        <v>47</v>
      </c>
      <c r="F792" s="219" t="s">
        <v>534</v>
      </c>
      <c r="G792" s="219" t="s">
        <v>565</v>
      </c>
      <c r="H792" s="219" t="s">
        <v>686</v>
      </c>
      <c r="I792" s="220">
        <v>-4800</v>
      </c>
      <c r="J792" s="220"/>
      <c r="K792" s="220"/>
      <c r="L792" s="220"/>
      <c r="M792" s="92"/>
      <c r="N792" s="92"/>
      <c r="O792" s="92"/>
      <c r="P792" s="92"/>
      <c r="Q792" s="92"/>
      <c r="R792" s="92"/>
      <c r="S792" s="92"/>
      <c r="T792" s="92"/>
      <c r="U792" s="92"/>
      <c r="V792" s="92"/>
      <c r="W792" s="92"/>
      <c r="X792" s="92"/>
      <c r="Y792" s="92"/>
      <c r="Z792" s="92"/>
    </row>
    <row r="793" spans="1:26" ht="15.75" customHeight="1" x14ac:dyDescent="0.2">
      <c r="A793" s="92"/>
      <c r="B793" s="499">
        <f t="shared" si="24"/>
        <v>787</v>
      </c>
      <c r="C793" s="217">
        <v>45093</v>
      </c>
      <c r="D793" s="218">
        <f t="shared" si="25"/>
        <v>324</v>
      </c>
      <c r="E793" s="219" t="s">
        <v>554</v>
      </c>
      <c r="F793" s="219" t="s">
        <v>534</v>
      </c>
      <c r="G793" s="219" t="s">
        <v>47</v>
      </c>
      <c r="H793" s="219" t="s">
        <v>686</v>
      </c>
      <c r="I793" s="220">
        <v>2000</v>
      </c>
      <c r="J793" s="220"/>
      <c r="K793" s="220"/>
      <c r="L793" s="220"/>
      <c r="M793" s="92"/>
      <c r="N793" s="92"/>
      <c r="O793" s="92"/>
      <c r="P793" s="92"/>
      <c r="Q793" s="92"/>
      <c r="R793" s="92"/>
      <c r="S793" s="92"/>
      <c r="T793" s="92"/>
      <c r="U793" s="92"/>
      <c r="V793" s="92"/>
      <c r="W793" s="92"/>
      <c r="X793" s="92"/>
      <c r="Y793" s="92"/>
      <c r="Z793" s="92"/>
    </row>
    <row r="794" spans="1:26" ht="15.75" customHeight="1" x14ac:dyDescent="0.2">
      <c r="A794" s="92"/>
      <c r="B794" s="499">
        <f t="shared" si="24"/>
        <v>788</v>
      </c>
      <c r="C794" s="217">
        <v>45093</v>
      </c>
      <c r="D794" s="218">
        <f t="shared" si="25"/>
        <v>324</v>
      </c>
      <c r="E794" s="219" t="s">
        <v>565</v>
      </c>
      <c r="F794" s="219" t="s">
        <v>534</v>
      </c>
      <c r="G794" s="219" t="s">
        <v>47</v>
      </c>
      <c r="H794" s="219" t="s">
        <v>686</v>
      </c>
      <c r="I794" s="220">
        <v>4800</v>
      </c>
      <c r="J794" s="220"/>
      <c r="K794" s="220"/>
      <c r="L794" s="220"/>
      <c r="M794" s="92"/>
      <c r="N794" s="92"/>
      <c r="O794" s="92"/>
      <c r="P794" s="92"/>
      <c r="Q794" s="92"/>
      <c r="R794" s="92"/>
      <c r="S794" s="92"/>
      <c r="T794" s="92"/>
      <c r="U794" s="92"/>
      <c r="V794" s="92"/>
      <c r="W794" s="92"/>
      <c r="X794" s="92"/>
      <c r="Y794" s="92"/>
      <c r="Z794" s="92"/>
    </row>
    <row r="795" spans="1:26" ht="15.75" customHeight="1" x14ac:dyDescent="0.2">
      <c r="A795" s="92"/>
      <c r="B795" s="499">
        <f t="shared" si="24"/>
        <v>789</v>
      </c>
      <c r="C795" s="217">
        <v>45093</v>
      </c>
      <c r="D795" s="218">
        <f t="shared" si="25"/>
        <v>324</v>
      </c>
      <c r="E795" s="219" t="s">
        <v>47</v>
      </c>
      <c r="F795" s="219" t="s">
        <v>538</v>
      </c>
      <c r="G795" s="219" t="s">
        <v>568</v>
      </c>
      <c r="H795" s="219" t="s">
        <v>1554</v>
      </c>
      <c r="I795" s="220"/>
      <c r="J795" s="220">
        <v>5692.2</v>
      </c>
      <c r="K795" s="220"/>
      <c r="L795" s="220"/>
      <c r="M795" s="92"/>
      <c r="N795" s="92"/>
      <c r="O795" s="92"/>
      <c r="P795" s="92"/>
      <c r="Q795" s="92"/>
      <c r="R795" s="92"/>
      <c r="S795" s="92"/>
      <c r="T795" s="92"/>
      <c r="U795" s="92"/>
      <c r="V795" s="92"/>
      <c r="W795" s="92"/>
      <c r="X795" s="92"/>
      <c r="Y795" s="92"/>
      <c r="Z795" s="92"/>
    </row>
    <row r="796" spans="1:26" ht="15.75" customHeight="1" x14ac:dyDescent="0.2">
      <c r="A796" s="92"/>
      <c r="B796" s="499">
        <f t="shared" si="24"/>
        <v>790</v>
      </c>
      <c r="C796" s="217">
        <v>45093</v>
      </c>
      <c r="D796" s="218">
        <f t="shared" si="25"/>
        <v>324</v>
      </c>
      <c r="E796" s="219" t="s">
        <v>598</v>
      </c>
      <c r="F796" s="219" t="s">
        <v>541</v>
      </c>
      <c r="G796" s="219" t="s">
        <v>550</v>
      </c>
      <c r="H796" s="219" t="s">
        <v>1570</v>
      </c>
      <c r="I796" s="220"/>
      <c r="J796" s="220"/>
      <c r="K796" s="220">
        <v>-56</v>
      </c>
      <c r="L796" s="220"/>
      <c r="M796" s="92"/>
      <c r="N796" s="92"/>
      <c r="O796" s="92"/>
      <c r="P796" s="92"/>
      <c r="Q796" s="92"/>
      <c r="R796" s="92"/>
      <c r="S796" s="92"/>
      <c r="T796" s="92"/>
      <c r="U796" s="92"/>
      <c r="V796" s="92"/>
      <c r="W796" s="92"/>
      <c r="X796" s="92"/>
      <c r="Y796" s="92"/>
      <c r="Z796" s="92"/>
    </row>
    <row r="797" spans="1:26" ht="15.75" customHeight="1" x14ac:dyDescent="0.2">
      <c r="A797" s="92"/>
      <c r="B797" s="499">
        <f t="shared" si="24"/>
        <v>791</v>
      </c>
      <c r="C797" s="217">
        <v>45093</v>
      </c>
      <c r="D797" s="218">
        <f t="shared" si="25"/>
        <v>324</v>
      </c>
      <c r="E797" s="219" t="s">
        <v>598</v>
      </c>
      <c r="F797" s="219" t="s">
        <v>541</v>
      </c>
      <c r="G797" s="219" t="s">
        <v>550</v>
      </c>
      <c r="H797" s="219" t="s">
        <v>1571</v>
      </c>
      <c r="I797" s="220"/>
      <c r="J797" s="220"/>
      <c r="K797" s="220">
        <v>-89</v>
      </c>
      <c r="L797" s="220"/>
      <c r="M797" s="92"/>
      <c r="N797" s="92"/>
      <c r="O797" s="92"/>
      <c r="P797" s="92"/>
      <c r="Q797" s="92"/>
      <c r="R797" s="92"/>
      <c r="S797" s="92"/>
      <c r="T797" s="92"/>
      <c r="U797" s="92"/>
      <c r="V797" s="92"/>
      <c r="W797" s="92"/>
      <c r="X797" s="92"/>
      <c r="Y797" s="92"/>
      <c r="Z797" s="92"/>
    </row>
    <row r="798" spans="1:26" ht="15.75" customHeight="1" x14ac:dyDescent="0.2">
      <c r="A798" s="92"/>
      <c r="B798" s="499">
        <f t="shared" si="24"/>
        <v>792</v>
      </c>
      <c r="C798" s="217">
        <v>45093</v>
      </c>
      <c r="D798" s="218">
        <f t="shared" si="25"/>
        <v>324</v>
      </c>
      <c r="E798" s="219" t="s">
        <v>598</v>
      </c>
      <c r="F798" s="219" t="s">
        <v>541</v>
      </c>
      <c r="G798" s="219" t="s">
        <v>550</v>
      </c>
      <c r="H798" s="219" t="s">
        <v>1575</v>
      </c>
      <c r="I798" s="220"/>
      <c r="J798" s="220"/>
      <c r="K798" s="220">
        <v>-56</v>
      </c>
      <c r="L798" s="220"/>
      <c r="M798" s="92"/>
      <c r="N798" s="92"/>
      <c r="O798" s="92"/>
      <c r="P798" s="92"/>
      <c r="Q798" s="92"/>
      <c r="R798" s="92"/>
      <c r="S798" s="92"/>
      <c r="T798" s="92"/>
      <c r="U798" s="92"/>
      <c r="V798" s="92"/>
      <c r="W798" s="92"/>
      <c r="X798" s="92"/>
      <c r="Y798" s="92"/>
      <c r="Z798" s="92"/>
    </row>
    <row r="799" spans="1:26" ht="15.75" customHeight="1" x14ac:dyDescent="0.2">
      <c r="A799" s="92"/>
      <c r="B799" s="499">
        <f t="shared" si="24"/>
        <v>793</v>
      </c>
      <c r="C799" s="217">
        <v>45093</v>
      </c>
      <c r="D799" s="218">
        <f t="shared" si="25"/>
        <v>324</v>
      </c>
      <c r="E799" s="219" t="s">
        <v>598</v>
      </c>
      <c r="F799" s="219" t="s">
        <v>541</v>
      </c>
      <c r="G799" s="219" t="s">
        <v>550</v>
      </c>
      <c r="H799" s="219" t="s">
        <v>1576</v>
      </c>
      <c r="I799" s="220"/>
      <c r="J799" s="220"/>
      <c r="K799" s="220">
        <v>-18</v>
      </c>
      <c r="L799" s="220"/>
      <c r="M799" s="92"/>
      <c r="N799" s="92"/>
      <c r="O799" s="92"/>
      <c r="P799" s="92"/>
      <c r="Q799" s="92"/>
      <c r="R799" s="92"/>
      <c r="S799" s="92"/>
      <c r="T799" s="92"/>
      <c r="U799" s="92"/>
      <c r="V799" s="92"/>
      <c r="W799" s="92"/>
      <c r="X799" s="92"/>
      <c r="Y799" s="92"/>
      <c r="Z799" s="92"/>
    </row>
    <row r="800" spans="1:26" ht="15.75" customHeight="1" x14ac:dyDescent="0.2">
      <c r="A800" s="92"/>
      <c r="B800" s="499">
        <f t="shared" si="24"/>
        <v>794</v>
      </c>
      <c r="C800" s="217">
        <v>45093</v>
      </c>
      <c r="D800" s="218">
        <f t="shared" si="25"/>
        <v>324</v>
      </c>
      <c r="E800" s="219" t="s">
        <v>598</v>
      </c>
      <c r="F800" s="219" t="s">
        <v>541</v>
      </c>
      <c r="G800" s="219" t="s">
        <v>550</v>
      </c>
      <c r="H800" s="219" t="s">
        <v>698</v>
      </c>
      <c r="I800" s="220"/>
      <c r="J800" s="220"/>
      <c r="K800" s="220">
        <v>-1</v>
      </c>
      <c r="M800" s="92"/>
      <c r="N800" s="92"/>
      <c r="O800" s="92"/>
      <c r="P800" s="92"/>
      <c r="Q800" s="92"/>
      <c r="R800" s="92"/>
      <c r="S800" s="92"/>
      <c r="T800" s="92"/>
      <c r="U800" s="92"/>
      <c r="V800" s="92"/>
      <c r="W800" s="92"/>
      <c r="X800" s="92"/>
      <c r="Y800" s="92"/>
      <c r="Z800" s="92"/>
    </row>
    <row r="801" spans="1:26" ht="15.75" customHeight="1" x14ac:dyDescent="0.2">
      <c r="A801" s="92"/>
      <c r="B801" s="499">
        <f t="shared" si="24"/>
        <v>795</v>
      </c>
      <c r="C801" s="217">
        <v>45093</v>
      </c>
      <c r="D801" s="218">
        <f t="shared" si="25"/>
        <v>324</v>
      </c>
      <c r="E801" s="219" t="s">
        <v>598</v>
      </c>
      <c r="F801" s="219" t="s">
        <v>541</v>
      </c>
      <c r="G801" s="219" t="s">
        <v>550</v>
      </c>
      <c r="H801" s="219" t="s">
        <v>725</v>
      </c>
      <c r="I801" s="220"/>
      <c r="J801" s="220"/>
      <c r="K801" s="220">
        <v>0</v>
      </c>
      <c r="M801" s="92"/>
      <c r="N801" s="92"/>
      <c r="O801" s="92"/>
      <c r="P801" s="92"/>
      <c r="Q801" s="92"/>
      <c r="R801" s="92"/>
      <c r="S801" s="92"/>
      <c r="T801" s="92"/>
      <c r="U801" s="92"/>
      <c r="V801" s="92"/>
      <c r="W801" s="92"/>
      <c r="X801" s="92"/>
      <c r="Y801" s="92"/>
      <c r="Z801" s="92"/>
    </row>
    <row r="802" spans="1:26" ht="15.75" customHeight="1" x14ac:dyDescent="0.2">
      <c r="A802" s="92"/>
      <c r="B802" s="499">
        <f t="shared" si="24"/>
        <v>796</v>
      </c>
      <c r="C802" s="217">
        <v>45093</v>
      </c>
      <c r="D802" s="218">
        <f t="shared" si="25"/>
        <v>324</v>
      </c>
      <c r="E802" s="219" t="s">
        <v>598</v>
      </c>
      <c r="F802" s="219" t="s">
        <v>541</v>
      </c>
      <c r="G802" s="219" t="s">
        <v>550</v>
      </c>
      <c r="H802" s="219" t="s">
        <v>1564</v>
      </c>
      <c r="I802" s="220"/>
      <c r="J802" s="220"/>
      <c r="K802" s="220">
        <v>-44</v>
      </c>
      <c r="M802" s="92"/>
      <c r="N802" s="92"/>
      <c r="O802" s="92"/>
      <c r="P802" s="92"/>
      <c r="Q802" s="92"/>
      <c r="R802" s="92"/>
      <c r="S802" s="92"/>
      <c r="T802" s="92"/>
      <c r="U802" s="92"/>
      <c r="V802" s="92"/>
      <c r="W802" s="92"/>
      <c r="X802" s="92"/>
      <c r="Y802" s="92"/>
      <c r="Z802" s="92"/>
    </row>
    <row r="803" spans="1:26" ht="15.75" customHeight="1" x14ac:dyDescent="0.2">
      <c r="A803" s="92"/>
      <c r="B803" s="499">
        <f t="shared" si="24"/>
        <v>797</v>
      </c>
      <c r="C803" s="217">
        <v>45093</v>
      </c>
      <c r="D803" s="218">
        <f t="shared" si="25"/>
        <v>324</v>
      </c>
      <c r="E803" s="219" t="s">
        <v>598</v>
      </c>
      <c r="F803" s="219" t="s">
        <v>541</v>
      </c>
      <c r="G803" s="219" t="s">
        <v>550</v>
      </c>
      <c r="H803" s="219" t="s">
        <v>1578</v>
      </c>
      <c r="I803" s="220"/>
      <c r="J803" s="220"/>
      <c r="K803" s="220">
        <v>-10</v>
      </c>
      <c r="M803" s="92"/>
      <c r="N803" s="92"/>
      <c r="O803" s="92"/>
      <c r="P803" s="92"/>
      <c r="Q803" s="92"/>
      <c r="R803" s="92"/>
      <c r="S803" s="92"/>
      <c r="T803" s="92"/>
      <c r="U803" s="92"/>
      <c r="V803" s="92"/>
      <c r="W803" s="92"/>
      <c r="X803" s="92"/>
      <c r="Y803" s="92"/>
      <c r="Z803" s="92"/>
    </row>
    <row r="804" spans="1:26" ht="15.75" customHeight="1" x14ac:dyDescent="0.2">
      <c r="A804" s="92"/>
      <c r="B804" s="499">
        <f t="shared" si="24"/>
        <v>798</v>
      </c>
      <c r="C804" s="217">
        <v>45093</v>
      </c>
      <c r="D804" s="218">
        <f t="shared" si="25"/>
        <v>324</v>
      </c>
      <c r="E804" s="219" t="s">
        <v>598</v>
      </c>
      <c r="F804" s="219" t="s">
        <v>541</v>
      </c>
      <c r="G804" s="219" t="s">
        <v>570</v>
      </c>
      <c r="H804" s="219" t="s">
        <v>1013</v>
      </c>
      <c r="I804" s="220"/>
      <c r="J804" s="220"/>
      <c r="K804" s="220">
        <v>-215</v>
      </c>
      <c r="L804" s="220"/>
      <c r="M804" s="92"/>
      <c r="N804" s="92"/>
      <c r="O804" s="92"/>
      <c r="P804" s="92"/>
      <c r="Q804" s="92"/>
      <c r="R804" s="92"/>
      <c r="S804" s="92"/>
      <c r="T804" s="92"/>
      <c r="U804" s="92"/>
      <c r="V804" s="92"/>
      <c r="W804" s="92"/>
      <c r="X804" s="92"/>
      <c r="Y804" s="92"/>
      <c r="Z804" s="92"/>
    </row>
    <row r="805" spans="1:26" ht="15.75" customHeight="1" x14ac:dyDescent="0.2">
      <c r="A805" s="92"/>
      <c r="B805" s="499">
        <f t="shared" si="24"/>
        <v>799</v>
      </c>
      <c r="C805" s="217">
        <v>45093</v>
      </c>
      <c r="D805" s="218">
        <f t="shared" si="25"/>
        <v>324</v>
      </c>
      <c r="E805" s="219" t="s">
        <v>598</v>
      </c>
      <c r="F805" s="219" t="s">
        <v>541</v>
      </c>
      <c r="G805" s="219" t="s">
        <v>570</v>
      </c>
      <c r="H805" s="219" t="s">
        <v>1572</v>
      </c>
      <c r="I805" s="220"/>
      <c r="J805" s="220"/>
      <c r="K805" s="220">
        <v>-345</v>
      </c>
      <c r="L805" s="220"/>
      <c r="M805" s="92"/>
      <c r="N805" s="92"/>
      <c r="O805" s="92"/>
      <c r="P805" s="92"/>
      <c r="Q805" s="92"/>
      <c r="R805" s="92"/>
      <c r="S805" s="92"/>
      <c r="T805" s="92"/>
      <c r="U805" s="92"/>
      <c r="V805" s="92"/>
      <c r="W805" s="92"/>
      <c r="X805" s="92"/>
      <c r="Y805" s="92"/>
      <c r="Z805" s="92"/>
    </row>
    <row r="806" spans="1:26" ht="15.75" customHeight="1" x14ac:dyDescent="0.2">
      <c r="A806" s="92"/>
      <c r="B806" s="499">
        <f t="shared" si="24"/>
        <v>800</v>
      </c>
      <c r="C806" s="217">
        <v>45093</v>
      </c>
      <c r="D806" s="218">
        <f t="shared" si="25"/>
        <v>324</v>
      </c>
      <c r="E806" s="219" t="s">
        <v>598</v>
      </c>
      <c r="F806" s="219" t="s">
        <v>541</v>
      </c>
      <c r="G806" s="219" t="s">
        <v>570</v>
      </c>
      <c r="H806" s="219" t="s">
        <v>1573</v>
      </c>
      <c r="I806" s="220"/>
      <c r="J806" s="220"/>
      <c r="K806" s="220">
        <v>-108</v>
      </c>
      <c r="L806" s="220" t="s">
        <v>1574</v>
      </c>
      <c r="M806" s="92"/>
      <c r="N806" s="92"/>
      <c r="O806" s="92"/>
      <c r="P806" s="92"/>
      <c r="Q806" s="92"/>
      <c r="R806" s="92"/>
      <c r="S806" s="92"/>
      <c r="T806" s="92"/>
      <c r="U806" s="92"/>
      <c r="V806" s="92"/>
      <c r="W806" s="92"/>
      <c r="X806" s="92"/>
      <c r="Y806" s="92"/>
      <c r="Z806" s="92"/>
    </row>
    <row r="807" spans="1:26" ht="15.75" customHeight="1" x14ac:dyDescent="0.2">
      <c r="A807" s="92"/>
      <c r="B807" s="499">
        <f t="shared" si="24"/>
        <v>801</v>
      </c>
      <c r="C807" s="217">
        <v>45093</v>
      </c>
      <c r="D807" s="218">
        <f t="shared" si="25"/>
        <v>324</v>
      </c>
      <c r="E807" s="219" t="s">
        <v>598</v>
      </c>
      <c r="F807" s="219" t="s">
        <v>541</v>
      </c>
      <c r="G807" s="219" t="s">
        <v>570</v>
      </c>
      <c r="H807" s="219" t="s">
        <v>1577</v>
      </c>
      <c r="I807" s="220"/>
      <c r="J807" s="220"/>
      <c r="K807" s="220">
        <v>-187</v>
      </c>
      <c r="M807" s="92"/>
      <c r="N807" s="92"/>
      <c r="O807" s="92"/>
      <c r="P807" s="92"/>
      <c r="Q807" s="92"/>
      <c r="R807" s="92"/>
      <c r="S807" s="92"/>
      <c r="T807" s="92"/>
      <c r="U807" s="92"/>
      <c r="V807" s="92"/>
      <c r="W807" s="92"/>
      <c r="X807" s="92"/>
      <c r="Y807" s="92"/>
      <c r="Z807" s="92"/>
    </row>
    <row r="808" spans="1:26" ht="15.75" customHeight="1" x14ac:dyDescent="0.2">
      <c r="A808" s="92"/>
      <c r="B808" s="499">
        <f t="shared" si="24"/>
        <v>802</v>
      </c>
      <c r="C808" s="217">
        <v>45093</v>
      </c>
      <c r="D808" s="218">
        <f t="shared" si="25"/>
        <v>324</v>
      </c>
      <c r="E808" s="219" t="s">
        <v>598</v>
      </c>
      <c r="F808" s="219" t="s">
        <v>541</v>
      </c>
      <c r="G808" s="219" t="s">
        <v>570</v>
      </c>
      <c r="H808" s="219" t="s">
        <v>698</v>
      </c>
      <c r="I808" s="220"/>
      <c r="J808" s="220"/>
      <c r="K808" s="220">
        <v>-1</v>
      </c>
      <c r="M808" s="92"/>
      <c r="N808" s="92"/>
      <c r="O808" s="92"/>
      <c r="P808" s="92"/>
      <c r="Q808" s="92"/>
      <c r="R808" s="92"/>
      <c r="S808" s="92"/>
      <c r="T808" s="92"/>
      <c r="U808" s="92"/>
      <c r="V808" s="92"/>
      <c r="W808" s="92"/>
      <c r="X808" s="92"/>
      <c r="Y808" s="92"/>
      <c r="Z808" s="92"/>
    </row>
    <row r="809" spans="1:26" ht="15.75" customHeight="1" x14ac:dyDescent="0.2">
      <c r="A809" s="92"/>
      <c r="B809" s="499">
        <f t="shared" si="24"/>
        <v>803</v>
      </c>
      <c r="C809" s="217">
        <v>45094</v>
      </c>
      <c r="D809" s="218">
        <f t="shared" si="25"/>
        <v>324</v>
      </c>
      <c r="E809" s="219" t="s">
        <v>598</v>
      </c>
      <c r="F809" s="219" t="s">
        <v>541</v>
      </c>
      <c r="G809" s="219" t="s">
        <v>561</v>
      </c>
      <c r="H809" s="219" t="s">
        <v>720</v>
      </c>
      <c r="I809" s="220"/>
      <c r="J809" s="220"/>
      <c r="K809" s="220">
        <v>-173</v>
      </c>
      <c r="M809" s="92"/>
      <c r="N809" s="92"/>
      <c r="O809" s="92"/>
      <c r="P809" s="92"/>
      <c r="Q809" s="92"/>
      <c r="R809" s="92"/>
      <c r="S809" s="92"/>
      <c r="T809" s="92"/>
      <c r="U809" s="92"/>
      <c r="V809" s="92"/>
      <c r="W809" s="92"/>
      <c r="X809" s="92"/>
      <c r="Y809" s="92"/>
      <c r="Z809" s="92"/>
    </row>
    <row r="810" spans="1:26" ht="15.75" customHeight="1" x14ac:dyDescent="0.2">
      <c r="A810" s="92"/>
      <c r="B810" s="499">
        <f t="shared" si="24"/>
        <v>804</v>
      </c>
      <c r="C810" s="217">
        <v>45094</v>
      </c>
      <c r="D810" s="218">
        <f t="shared" si="25"/>
        <v>324</v>
      </c>
      <c r="E810" s="219" t="s">
        <v>598</v>
      </c>
      <c r="F810" s="219" t="s">
        <v>541</v>
      </c>
      <c r="G810" s="219" t="s">
        <v>561</v>
      </c>
      <c r="H810" s="219" t="s">
        <v>701</v>
      </c>
      <c r="I810" s="220"/>
      <c r="J810" s="220"/>
      <c r="K810" s="220">
        <v>-325</v>
      </c>
      <c r="M810" s="92"/>
      <c r="N810" s="92"/>
      <c r="O810" s="92"/>
      <c r="P810" s="92"/>
      <c r="Q810" s="92"/>
      <c r="R810" s="92"/>
      <c r="S810" s="92"/>
      <c r="T810" s="92"/>
      <c r="U810" s="92"/>
      <c r="V810" s="92"/>
      <c r="W810" s="92"/>
      <c r="X810" s="92"/>
      <c r="Y810" s="92"/>
      <c r="Z810" s="92"/>
    </row>
    <row r="811" spans="1:26" ht="15.75" customHeight="1" x14ac:dyDescent="0.2">
      <c r="A811" s="92"/>
      <c r="B811" s="499">
        <f t="shared" si="24"/>
        <v>805</v>
      </c>
      <c r="C811" s="217">
        <v>45094</v>
      </c>
      <c r="D811" s="218">
        <f t="shared" si="25"/>
        <v>324</v>
      </c>
      <c r="E811" s="219" t="s">
        <v>598</v>
      </c>
      <c r="F811" s="219" t="s">
        <v>541</v>
      </c>
      <c r="G811" s="219" t="s">
        <v>561</v>
      </c>
      <c r="H811" s="219" t="s">
        <v>770</v>
      </c>
      <c r="I811" s="220"/>
      <c r="J811" s="220"/>
      <c r="K811" s="220">
        <v>-23</v>
      </c>
      <c r="M811" s="92"/>
      <c r="N811" s="92"/>
      <c r="O811" s="92"/>
      <c r="P811" s="92"/>
      <c r="Q811" s="92"/>
      <c r="R811" s="92"/>
      <c r="S811" s="92"/>
      <c r="T811" s="92"/>
      <c r="U811" s="92"/>
      <c r="V811" s="92"/>
      <c r="W811" s="92"/>
      <c r="X811" s="92"/>
      <c r="Y811" s="92"/>
      <c r="Z811" s="92"/>
    </row>
    <row r="812" spans="1:26" ht="15.75" customHeight="1" x14ac:dyDescent="0.2">
      <c r="A812" s="92"/>
      <c r="B812" s="499">
        <f t="shared" si="24"/>
        <v>806</v>
      </c>
      <c r="C812" s="217">
        <v>45095</v>
      </c>
      <c r="D812" s="218">
        <f t="shared" si="25"/>
        <v>324</v>
      </c>
      <c r="E812" s="219" t="s">
        <v>598</v>
      </c>
      <c r="F812" s="219" t="s">
        <v>534</v>
      </c>
      <c r="G812" s="219" t="s">
        <v>565</v>
      </c>
      <c r="H812" s="219" t="s">
        <v>686</v>
      </c>
      <c r="I812" s="220">
        <v>800</v>
      </c>
      <c r="J812" s="220"/>
      <c r="K812" s="220"/>
      <c r="M812" s="92"/>
      <c r="N812" s="92"/>
      <c r="O812" s="92"/>
      <c r="P812" s="92"/>
      <c r="Q812" s="92"/>
      <c r="R812" s="92"/>
      <c r="S812" s="92"/>
      <c r="T812" s="92"/>
      <c r="U812" s="92"/>
      <c r="V812" s="92"/>
      <c r="W812" s="92"/>
      <c r="X812" s="92"/>
      <c r="Y812" s="92"/>
      <c r="Z812" s="92"/>
    </row>
    <row r="813" spans="1:26" ht="15.75" customHeight="1" x14ac:dyDescent="0.2">
      <c r="A813" s="92"/>
      <c r="B813" s="499">
        <f t="shared" si="24"/>
        <v>807</v>
      </c>
      <c r="C813" s="217">
        <v>45095</v>
      </c>
      <c r="D813" s="218">
        <f t="shared" si="25"/>
        <v>324</v>
      </c>
      <c r="E813" s="219" t="s">
        <v>565</v>
      </c>
      <c r="F813" s="219" t="s">
        <v>534</v>
      </c>
      <c r="G813" s="219" t="s">
        <v>598</v>
      </c>
      <c r="H813" s="219" t="s">
        <v>686</v>
      </c>
      <c r="I813" s="220">
        <v>-800</v>
      </c>
      <c r="J813" s="220"/>
      <c r="K813" s="220"/>
      <c r="M813" s="92"/>
      <c r="N813" s="92"/>
      <c r="O813" s="92"/>
      <c r="P813" s="92"/>
      <c r="Q813" s="92"/>
      <c r="R813" s="92"/>
      <c r="S813" s="92"/>
      <c r="T813" s="92"/>
      <c r="U813" s="92"/>
      <c r="V813" s="92"/>
      <c r="W813" s="92"/>
      <c r="X813" s="92"/>
      <c r="Y813" s="92"/>
      <c r="Z813" s="92"/>
    </row>
    <row r="814" spans="1:26" ht="15.75" customHeight="1" x14ac:dyDescent="0.2">
      <c r="A814" s="92"/>
      <c r="B814" s="499">
        <f t="shared" si="24"/>
        <v>808</v>
      </c>
      <c r="C814" s="217">
        <v>45095</v>
      </c>
      <c r="D814" s="218">
        <f t="shared" si="25"/>
        <v>324</v>
      </c>
      <c r="E814" s="219" t="s">
        <v>598</v>
      </c>
      <c r="F814" s="219" t="s">
        <v>541</v>
      </c>
      <c r="G814" s="219" t="s">
        <v>561</v>
      </c>
      <c r="H814" s="219" t="s">
        <v>1579</v>
      </c>
      <c r="I814" s="220"/>
      <c r="J814" s="220"/>
      <c r="K814" s="220">
        <v>-83</v>
      </c>
      <c r="M814" s="92"/>
      <c r="N814" s="92"/>
      <c r="O814" s="92"/>
      <c r="P814" s="92"/>
      <c r="Q814" s="92"/>
      <c r="R814" s="92"/>
      <c r="S814" s="92"/>
      <c r="T814" s="92"/>
      <c r="U814" s="92"/>
      <c r="V814" s="92"/>
      <c r="W814" s="92"/>
      <c r="X814" s="92"/>
      <c r="Y814" s="92"/>
      <c r="Z814" s="92"/>
    </row>
    <row r="815" spans="1:26" ht="15.75" customHeight="1" x14ac:dyDescent="0.2">
      <c r="A815" s="92"/>
      <c r="B815" s="499">
        <f t="shared" si="24"/>
        <v>809</v>
      </c>
      <c r="C815" s="217">
        <v>45095</v>
      </c>
      <c r="D815" s="218">
        <f t="shared" si="25"/>
        <v>324</v>
      </c>
      <c r="E815" s="219" t="s">
        <v>598</v>
      </c>
      <c r="F815" s="219" t="s">
        <v>541</v>
      </c>
      <c r="G815" s="219" t="s">
        <v>561</v>
      </c>
      <c r="H815" s="219" t="s">
        <v>1580</v>
      </c>
      <c r="I815" s="220"/>
      <c r="J815" s="220"/>
      <c r="K815" s="220">
        <v>-39</v>
      </c>
      <c r="M815" s="92"/>
      <c r="N815" s="92"/>
      <c r="O815" s="92"/>
      <c r="P815" s="92"/>
      <c r="Q815" s="92"/>
      <c r="R815" s="92"/>
      <c r="S815" s="92"/>
      <c r="T815" s="92"/>
      <c r="U815" s="92"/>
      <c r="V815" s="92"/>
      <c r="W815" s="92"/>
      <c r="X815" s="92"/>
      <c r="Y815" s="92"/>
      <c r="Z815" s="92"/>
    </row>
    <row r="816" spans="1:26" ht="15.75" customHeight="1" x14ac:dyDescent="0.2">
      <c r="A816" s="92"/>
      <c r="B816" s="499">
        <f t="shared" si="24"/>
        <v>810</v>
      </c>
      <c r="C816" s="217">
        <v>45096</v>
      </c>
      <c r="D816" s="218">
        <f t="shared" si="25"/>
        <v>325</v>
      </c>
      <c r="E816" s="219" t="s">
        <v>554</v>
      </c>
      <c r="F816" s="219" t="s">
        <v>543</v>
      </c>
      <c r="G816" s="219" t="s">
        <v>572</v>
      </c>
      <c r="H816" s="219" t="s">
        <v>1043</v>
      </c>
      <c r="I816" s="220"/>
      <c r="J816" s="220"/>
      <c r="K816" s="220">
        <v>-500</v>
      </c>
      <c r="M816" s="92"/>
      <c r="N816" s="92"/>
      <c r="O816" s="92"/>
      <c r="P816" s="92"/>
      <c r="Q816" s="92"/>
      <c r="R816" s="92"/>
      <c r="S816" s="92"/>
      <c r="T816" s="92"/>
      <c r="U816" s="92"/>
      <c r="V816" s="92"/>
      <c r="W816" s="92"/>
      <c r="X816" s="92"/>
      <c r="Y816" s="92"/>
      <c r="Z816" s="92"/>
    </row>
    <row r="817" spans="1:26" ht="15.75" customHeight="1" x14ac:dyDescent="0.2">
      <c r="A817" s="92"/>
      <c r="B817" s="499">
        <f t="shared" si="24"/>
        <v>811</v>
      </c>
      <c r="C817" s="217">
        <v>45096</v>
      </c>
      <c r="D817" s="218">
        <f t="shared" si="25"/>
        <v>325</v>
      </c>
      <c r="E817" s="219" t="s">
        <v>598</v>
      </c>
      <c r="F817" s="219" t="s">
        <v>541</v>
      </c>
      <c r="G817" s="219" t="s">
        <v>550</v>
      </c>
      <c r="H817" s="219" t="s">
        <v>1582</v>
      </c>
      <c r="I817" s="220"/>
      <c r="J817" s="220"/>
      <c r="K817" s="220">
        <v>-2070</v>
      </c>
      <c r="M817" s="92"/>
      <c r="N817" s="92"/>
      <c r="O817" s="92"/>
      <c r="P817" s="92"/>
      <c r="Q817" s="92"/>
      <c r="R817" s="92"/>
      <c r="S817" s="92"/>
      <c r="T817" s="92"/>
      <c r="U817" s="92"/>
      <c r="V817" s="92"/>
      <c r="W817" s="92"/>
      <c r="X817" s="92"/>
      <c r="Y817" s="92"/>
      <c r="Z817" s="92"/>
    </row>
    <row r="818" spans="1:26" ht="15.75" customHeight="1" x14ac:dyDescent="0.2">
      <c r="A818" s="92"/>
      <c r="B818" s="499">
        <f t="shared" si="24"/>
        <v>812</v>
      </c>
      <c r="C818" s="217">
        <v>45096</v>
      </c>
      <c r="D818" s="218">
        <f t="shared" si="25"/>
        <v>325</v>
      </c>
      <c r="E818" s="219" t="s">
        <v>598</v>
      </c>
      <c r="F818" s="219" t="s">
        <v>541</v>
      </c>
      <c r="G818" s="219" t="s">
        <v>570</v>
      </c>
      <c r="H818" s="219" t="s">
        <v>930</v>
      </c>
      <c r="I818" s="220"/>
      <c r="J818" s="220"/>
      <c r="K818" s="220">
        <v>-45</v>
      </c>
      <c r="M818" s="92"/>
      <c r="N818" s="92"/>
      <c r="O818" s="92"/>
      <c r="P818" s="92"/>
      <c r="Q818" s="92"/>
      <c r="R818" s="92"/>
      <c r="S818" s="92"/>
      <c r="T818" s="92"/>
      <c r="U818" s="92"/>
      <c r="V818" s="92"/>
      <c r="W818" s="92"/>
      <c r="X818" s="92"/>
      <c r="Y818" s="92"/>
      <c r="Z818" s="92"/>
    </row>
    <row r="819" spans="1:26" ht="15.75" customHeight="1" x14ac:dyDescent="0.2">
      <c r="A819" s="92"/>
      <c r="B819" s="499">
        <f t="shared" si="24"/>
        <v>813</v>
      </c>
      <c r="C819" s="217">
        <v>45096</v>
      </c>
      <c r="D819" s="218">
        <f t="shared" si="25"/>
        <v>325</v>
      </c>
      <c r="E819" s="219" t="s">
        <v>598</v>
      </c>
      <c r="F819" s="219" t="s">
        <v>541</v>
      </c>
      <c r="G819" s="219" t="s">
        <v>570</v>
      </c>
      <c r="H819" s="219" t="s">
        <v>1583</v>
      </c>
      <c r="I819" s="220"/>
      <c r="J819" s="220"/>
      <c r="K819" s="220">
        <v>-45</v>
      </c>
      <c r="M819" s="92"/>
      <c r="N819" s="92"/>
      <c r="O819" s="92"/>
      <c r="P819" s="92"/>
      <c r="Q819" s="92"/>
      <c r="R819" s="92"/>
      <c r="S819" s="92"/>
      <c r="T819" s="92"/>
      <c r="U819" s="92"/>
      <c r="V819" s="92"/>
      <c r="W819" s="92"/>
      <c r="X819" s="92"/>
      <c r="Y819" s="92"/>
      <c r="Z819" s="92"/>
    </row>
    <row r="820" spans="1:26" ht="15.75" customHeight="1" x14ac:dyDescent="0.2">
      <c r="A820" s="92"/>
      <c r="B820" s="499">
        <f t="shared" si="24"/>
        <v>814</v>
      </c>
      <c r="C820" s="217">
        <v>45096</v>
      </c>
      <c r="D820" s="218">
        <f t="shared" si="25"/>
        <v>325</v>
      </c>
      <c r="E820" s="219" t="s">
        <v>554</v>
      </c>
      <c r="F820" s="219" t="s">
        <v>542</v>
      </c>
      <c r="G820" s="219" t="s">
        <v>585</v>
      </c>
      <c r="H820" s="219" t="s">
        <v>946</v>
      </c>
      <c r="I820" s="220"/>
      <c r="J820" s="220"/>
      <c r="K820" s="220">
        <v>-200</v>
      </c>
      <c r="M820" s="92"/>
      <c r="N820" s="92"/>
      <c r="O820" s="92"/>
      <c r="P820" s="92"/>
      <c r="Q820" s="92"/>
      <c r="R820" s="92"/>
      <c r="S820" s="92"/>
      <c r="T820" s="92"/>
      <c r="U820" s="92"/>
      <c r="V820" s="92"/>
      <c r="W820" s="92"/>
      <c r="X820" s="92"/>
      <c r="Y820" s="92"/>
      <c r="Z820" s="92"/>
    </row>
    <row r="821" spans="1:26" ht="15.75" customHeight="1" x14ac:dyDescent="0.2">
      <c r="A821" s="92"/>
      <c r="B821" s="499">
        <f t="shared" si="24"/>
        <v>815</v>
      </c>
      <c r="C821" s="217">
        <v>45097</v>
      </c>
      <c r="D821" s="218">
        <f t="shared" si="25"/>
        <v>325</v>
      </c>
      <c r="E821" s="219" t="s">
        <v>554</v>
      </c>
      <c r="F821" s="219" t="s">
        <v>543</v>
      </c>
      <c r="G821" s="219" t="s">
        <v>563</v>
      </c>
      <c r="H821" s="219" t="s">
        <v>946</v>
      </c>
      <c r="I821" s="220"/>
      <c r="J821" s="220"/>
      <c r="K821" s="220">
        <v>-769</v>
      </c>
      <c r="M821" s="92"/>
      <c r="N821" s="92"/>
      <c r="O821" s="92"/>
      <c r="P821" s="92"/>
      <c r="Q821" s="92"/>
      <c r="R821" s="92"/>
      <c r="S821" s="92"/>
      <c r="T821" s="92"/>
      <c r="U821" s="92"/>
      <c r="V821" s="92"/>
      <c r="W821" s="92"/>
      <c r="X821" s="92"/>
      <c r="Y821" s="92"/>
      <c r="Z821" s="92"/>
    </row>
    <row r="822" spans="1:26" ht="15.75" customHeight="1" x14ac:dyDescent="0.2">
      <c r="A822" s="92"/>
      <c r="B822" s="499">
        <f t="shared" si="24"/>
        <v>816</v>
      </c>
      <c r="C822" s="217">
        <v>45097</v>
      </c>
      <c r="D822" s="218">
        <f t="shared" si="25"/>
        <v>325</v>
      </c>
      <c r="E822" s="219" t="s">
        <v>554</v>
      </c>
      <c r="F822" s="219" t="s">
        <v>543</v>
      </c>
      <c r="G822" s="219" t="s">
        <v>603</v>
      </c>
      <c r="H822" s="219" t="s">
        <v>1043</v>
      </c>
      <c r="I822" s="220"/>
      <c r="J822" s="220"/>
      <c r="K822" s="220">
        <v>-1500</v>
      </c>
      <c r="M822" s="92"/>
      <c r="N822" s="92"/>
      <c r="O822" s="92"/>
      <c r="P822" s="92"/>
      <c r="Q822" s="92"/>
      <c r="R822" s="92"/>
      <c r="S822" s="92"/>
      <c r="T822" s="92"/>
      <c r="U822" s="92"/>
      <c r="V822" s="92"/>
      <c r="W822" s="92"/>
      <c r="X822" s="92"/>
      <c r="Y822" s="92"/>
      <c r="Z822" s="92"/>
    </row>
    <row r="823" spans="1:26" ht="15.75" customHeight="1" x14ac:dyDescent="0.2">
      <c r="A823" s="92"/>
      <c r="B823" s="499">
        <f t="shared" si="24"/>
        <v>817</v>
      </c>
      <c r="C823" s="217">
        <v>45097</v>
      </c>
      <c r="D823" s="218">
        <f t="shared" si="25"/>
        <v>325</v>
      </c>
      <c r="E823" s="219" t="s">
        <v>554</v>
      </c>
      <c r="F823" s="219" t="s">
        <v>542</v>
      </c>
      <c r="G823" s="219" t="s">
        <v>562</v>
      </c>
      <c r="H823" s="219" t="s">
        <v>946</v>
      </c>
      <c r="I823" s="220"/>
      <c r="J823" s="220"/>
      <c r="K823" s="220">
        <v>-290</v>
      </c>
      <c r="M823" s="92"/>
      <c r="N823" s="92"/>
      <c r="O823" s="92"/>
      <c r="P823" s="92"/>
      <c r="Q823" s="92"/>
      <c r="R823" s="92"/>
      <c r="S823" s="92"/>
      <c r="T823" s="92"/>
      <c r="U823" s="92"/>
      <c r="V823" s="92"/>
      <c r="W823" s="92"/>
      <c r="X823" s="92"/>
      <c r="Y823" s="92"/>
      <c r="Z823" s="92"/>
    </row>
    <row r="824" spans="1:26" ht="15.75" customHeight="1" x14ac:dyDescent="0.2">
      <c r="A824" s="92"/>
      <c r="B824" s="499">
        <f t="shared" si="24"/>
        <v>818</v>
      </c>
      <c r="C824" s="217">
        <v>45098</v>
      </c>
      <c r="D824" s="218">
        <f t="shared" si="25"/>
        <v>325</v>
      </c>
      <c r="E824" s="219" t="s">
        <v>598</v>
      </c>
      <c r="F824" s="219" t="s">
        <v>541</v>
      </c>
      <c r="G824" s="219" t="s">
        <v>570</v>
      </c>
      <c r="H824" s="219" t="s">
        <v>1585</v>
      </c>
      <c r="I824" s="220"/>
      <c r="J824" s="220"/>
      <c r="K824" s="220">
        <v>-35</v>
      </c>
      <c r="M824" s="92"/>
      <c r="N824" s="92"/>
      <c r="O824" s="92"/>
      <c r="P824" s="92"/>
      <c r="Q824" s="92"/>
      <c r="R824" s="92"/>
      <c r="S824" s="92"/>
      <c r="T824" s="92"/>
      <c r="U824" s="92"/>
      <c r="V824" s="92"/>
      <c r="W824" s="92"/>
      <c r="X824" s="92"/>
      <c r="Y824" s="92"/>
      <c r="Z824" s="92"/>
    </row>
    <row r="825" spans="1:26" ht="15.75" customHeight="1" x14ac:dyDescent="0.2">
      <c r="A825" s="92"/>
      <c r="B825" s="499">
        <f t="shared" si="24"/>
        <v>819</v>
      </c>
      <c r="C825" s="217">
        <v>45100</v>
      </c>
      <c r="D825" s="218">
        <f t="shared" si="25"/>
        <v>325</v>
      </c>
      <c r="E825" s="219" t="s">
        <v>582</v>
      </c>
      <c r="F825" s="219" t="s">
        <v>534</v>
      </c>
      <c r="G825" s="219" t="s">
        <v>582</v>
      </c>
      <c r="H825" s="219" t="s">
        <v>1043</v>
      </c>
      <c r="I825" s="220"/>
      <c r="J825" s="220">
        <v>316.67</v>
      </c>
      <c r="K825" s="220"/>
      <c r="M825" s="92"/>
      <c r="N825" s="92"/>
      <c r="O825" s="92"/>
      <c r="P825" s="92"/>
      <c r="Q825" s="92"/>
      <c r="R825" s="92"/>
      <c r="S825" s="92"/>
      <c r="T825" s="92"/>
      <c r="U825" s="92"/>
      <c r="V825" s="92"/>
      <c r="W825" s="92"/>
      <c r="X825" s="92"/>
      <c r="Y825" s="92"/>
      <c r="Z825" s="92"/>
    </row>
    <row r="826" spans="1:26" ht="15.75" customHeight="1" x14ac:dyDescent="0.2">
      <c r="A826" s="92"/>
      <c r="B826" s="499">
        <f t="shared" si="24"/>
        <v>820</v>
      </c>
      <c r="C826" s="217">
        <v>45100</v>
      </c>
      <c r="D826" s="218">
        <f t="shared" si="25"/>
        <v>325</v>
      </c>
      <c r="E826" s="219" t="s">
        <v>47</v>
      </c>
      <c r="F826" s="219" t="s">
        <v>538</v>
      </c>
      <c r="G826" s="219" t="s">
        <v>568</v>
      </c>
      <c r="H826" s="219" t="s">
        <v>1588</v>
      </c>
      <c r="I826" s="220"/>
      <c r="J826" s="220">
        <v>5692.2</v>
      </c>
      <c r="K826" s="220"/>
      <c r="M826" s="92"/>
      <c r="N826" s="92"/>
      <c r="O826" s="92"/>
      <c r="P826" s="92"/>
      <c r="Q826" s="92"/>
      <c r="R826" s="92"/>
      <c r="S826" s="92"/>
      <c r="T826" s="92"/>
      <c r="U826" s="92"/>
      <c r="V826" s="92"/>
      <c r="W826" s="92"/>
      <c r="X826" s="92"/>
      <c r="Y826" s="92"/>
      <c r="Z826" s="92"/>
    </row>
    <row r="827" spans="1:26" ht="15.75" customHeight="1" x14ac:dyDescent="0.2">
      <c r="A827" s="92"/>
      <c r="B827" s="499">
        <f t="shared" si="24"/>
        <v>821</v>
      </c>
      <c r="C827" s="217">
        <v>45100</v>
      </c>
      <c r="D827" s="218">
        <f t="shared" si="25"/>
        <v>325</v>
      </c>
      <c r="E827" s="219" t="s">
        <v>598</v>
      </c>
      <c r="F827" s="219" t="s">
        <v>540</v>
      </c>
      <c r="G827" s="219" t="s">
        <v>560</v>
      </c>
      <c r="H827" s="219" t="s">
        <v>1592</v>
      </c>
      <c r="I827" s="220"/>
      <c r="J827" s="220"/>
      <c r="K827" s="220">
        <v>-1000</v>
      </c>
      <c r="M827" s="92"/>
      <c r="N827" s="92"/>
      <c r="O827" s="92"/>
      <c r="P827" s="92"/>
      <c r="Q827" s="92"/>
      <c r="R827" s="92"/>
      <c r="S827" s="92"/>
      <c r="T827" s="92"/>
      <c r="U827" s="92"/>
      <c r="V827" s="92"/>
      <c r="W827" s="92"/>
      <c r="X827" s="92"/>
      <c r="Y827" s="92"/>
      <c r="Z827" s="92"/>
    </row>
    <row r="828" spans="1:26" ht="15.75" customHeight="1" x14ac:dyDescent="0.2">
      <c r="A828" s="92"/>
      <c r="B828" s="499">
        <f t="shared" si="24"/>
        <v>822</v>
      </c>
      <c r="C828" s="217">
        <v>45101</v>
      </c>
      <c r="D828" s="218">
        <f t="shared" si="25"/>
        <v>325</v>
      </c>
      <c r="E828" s="219" t="s">
        <v>565</v>
      </c>
      <c r="F828" s="219" t="s">
        <v>533</v>
      </c>
      <c r="G828" s="219" t="s">
        <v>553</v>
      </c>
      <c r="H828" s="219" t="s">
        <v>634</v>
      </c>
      <c r="I828" s="220"/>
      <c r="J828" s="220"/>
      <c r="K828" s="220">
        <v>-500</v>
      </c>
      <c r="M828" s="92"/>
      <c r="N828" s="92"/>
      <c r="O828" s="92"/>
      <c r="P828" s="92"/>
      <c r="Q828" s="92"/>
      <c r="R828" s="92"/>
      <c r="S828" s="92"/>
      <c r="T828" s="92"/>
      <c r="U828" s="92"/>
      <c r="V828" s="92"/>
      <c r="W828" s="92"/>
      <c r="X828" s="92"/>
      <c r="Y828" s="92"/>
      <c r="Z828" s="92"/>
    </row>
    <row r="829" spans="1:26" ht="15.75" customHeight="1" x14ac:dyDescent="0.2">
      <c r="A829" s="92"/>
      <c r="B829" s="499">
        <f t="shared" si="24"/>
        <v>823</v>
      </c>
      <c r="C829" s="217">
        <v>45101</v>
      </c>
      <c r="D829" s="218">
        <f t="shared" si="25"/>
        <v>325</v>
      </c>
      <c r="E829" s="219" t="s">
        <v>565</v>
      </c>
      <c r="F829" s="219" t="s">
        <v>540</v>
      </c>
      <c r="G829" s="219" t="s">
        <v>560</v>
      </c>
      <c r="H829" s="219" t="s">
        <v>1597</v>
      </c>
      <c r="I829" s="220"/>
      <c r="J829" s="220"/>
      <c r="K829" s="220">
        <f>-79-149</f>
        <v>-228</v>
      </c>
      <c r="M829" s="92"/>
      <c r="N829" s="92"/>
      <c r="O829" s="92"/>
      <c r="P829" s="92"/>
      <c r="Q829" s="92"/>
      <c r="R829" s="92"/>
      <c r="S829" s="92"/>
      <c r="T829" s="92"/>
      <c r="U829" s="92"/>
      <c r="V829" s="92"/>
      <c r="W829" s="92"/>
      <c r="X829" s="92"/>
      <c r="Y829" s="92"/>
      <c r="Z829" s="92"/>
    </row>
    <row r="830" spans="1:26" ht="15.75" customHeight="1" x14ac:dyDescent="0.2">
      <c r="A830" s="92"/>
      <c r="B830" s="499">
        <f t="shared" si="24"/>
        <v>824</v>
      </c>
      <c r="C830" s="217">
        <v>45101</v>
      </c>
      <c r="D830" s="218">
        <f t="shared" si="25"/>
        <v>325</v>
      </c>
      <c r="E830" s="219" t="s">
        <v>565</v>
      </c>
      <c r="F830" s="219" t="s">
        <v>541</v>
      </c>
      <c r="G830" s="219" t="s">
        <v>561</v>
      </c>
      <c r="H830" s="219" t="s">
        <v>720</v>
      </c>
      <c r="I830" s="220"/>
      <c r="J830" s="220"/>
      <c r="K830" s="220">
        <v>-93</v>
      </c>
      <c r="M830" s="92"/>
      <c r="N830" s="92"/>
      <c r="O830" s="92"/>
      <c r="P830" s="92"/>
      <c r="Q830" s="92"/>
      <c r="R830" s="92"/>
      <c r="S830" s="92"/>
      <c r="T830" s="92"/>
      <c r="U830" s="92"/>
      <c r="V830" s="92"/>
      <c r="W830" s="92"/>
      <c r="X830" s="92"/>
      <c r="Y830" s="92"/>
      <c r="Z830" s="92"/>
    </row>
    <row r="831" spans="1:26" ht="15.75" customHeight="1" x14ac:dyDescent="0.2">
      <c r="A831" s="92"/>
      <c r="B831" s="499">
        <f t="shared" si="24"/>
        <v>825</v>
      </c>
      <c r="C831" s="217">
        <v>45101</v>
      </c>
      <c r="D831" s="218">
        <f t="shared" si="25"/>
        <v>325</v>
      </c>
      <c r="E831" s="219" t="s">
        <v>565</v>
      </c>
      <c r="F831" s="219" t="s">
        <v>541</v>
      </c>
      <c r="G831" s="219" t="s">
        <v>561</v>
      </c>
      <c r="H831" s="219" t="s">
        <v>701</v>
      </c>
      <c r="I831" s="220"/>
      <c r="J831" s="220"/>
      <c r="K831" s="220">
        <v>-325</v>
      </c>
      <c r="M831" s="92"/>
      <c r="N831" s="92"/>
      <c r="O831" s="92"/>
      <c r="P831" s="92"/>
      <c r="Q831" s="92"/>
      <c r="R831" s="92"/>
      <c r="S831" s="92"/>
      <c r="T831" s="92"/>
      <c r="U831" s="92"/>
      <c r="V831" s="92"/>
      <c r="W831" s="92"/>
      <c r="X831" s="92"/>
      <c r="Y831" s="92"/>
      <c r="Z831" s="92"/>
    </row>
    <row r="832" spans="1:26" ht="15.75" customHeight="1" x14ac:dyDescent="0.2">
      <c r="A832" s="92"/>
      <c r="B832" s="499">
        <f t="shared" si="24"/>
        <v>826</v>
      </c>
      <c r="C832" s="217">
        <v>45101</v>
      </c>
      <c r="D832" s="218">
        <f t="shared" si="25"/>
        <v>325</v>
      </c>
      <c r="E832" s="219" t="s">
        <v>565</v>
      </c>
      <c r="F832" s="219" t="s">
        <v>541</v>
      </c>
      <c r="G832" s="219" t="s">
        <v>561</v>
      </c>
      <c r="H832" s="219" t="s">
        <v>770</v>
      </c>
      <c r="I832" s="220"/>
      <c r="J832" s="220"/>
      <c r="K832" s="220">
        <v>-23</v>
      </c>
      <c r="M832" s="92"/>
      <c r="N832" s="92"/>
      <c r="O832" s="92"/>
      <c r="P832" s="92"/>
      <c r="Q832" s="92"/>
      <c r="R832" s="92"/>
      <c r="S832" s="92"/>
      <c r="T832" s="92"/>
      <c r="U832" s="92"/>
      <c r="V832" s="92"/>
      <c r="W832" s="92"/>
      <c r="X832" s="92"/>
      <c r="Y832" s="92"/>
      <c r="Z832" s="92"/>
    </row>
    <row r="833" spans="1:26" ht="15.75" customHeight="1" x14ac:dyDescent="0.2">
      <c r="A833" s="92"/>
      <c r="B833" s="499">
        <f t="shared" si="24"/>
        <v>827</v>
      </c>
      <c r="C833" s="217">
        <v>45101</v>
      </c>
      <c r="D833" s="218">
        <f t="shared" si="25"/>
        <v>325</v>
      </c>
      <c r="E833" s="219" t="s">
        <v>565</v>
      </c>
      <c r="F833" s="219" t="s">
        <v>541</v>
      </c>
      <c r="G833" s="219" t="s">
        <v>561</v>
      </c>
      <c r="H833" s="219" t="s">
        <v>1589</v>
      </c>
      <c r="I833" s="220"/>
      <c r="J833" s="220"/>
      <c r="K833" s="220">
        <v>-30</v>
      </c>
      <c r="M833" s="92"/>
      <c r="N833" s="92"/>
      <c r="O833" s="92"/>
      <c r="P833" s="92"/>
      <c r="Q833" s="92"/>
      <c r="R833" s="92"/>
      <c r="S833" s="92"/>
      <c r="T833" s="92"/>
      <c r="U833" s="92"/>
      <c r="V833" s="92"/>
      <c r="W833" s="92"/>
      <c r="X833" s="92"/>
      <c r="Y833" s="92"/>
      <c r="Z833" s="92"/>
    </row>
    <row r="834" spans="1:26" ht="15.75" customHeight="1" x14ac:dyDescent="0.2">
      <c r="A834" s="92"/>
      <c r="B834" s="499">
        <f t="shared" si="24"/>
        <v>828</v>
      </c>
      <c r="C834" s="217">
        <v>45101</v>
      </c>
      <c r="D834" s="218">
        <f t="shared" si="25"/>
        <v>325</v>
      </c>
      <c r="E834" s="219" t="s">
        <v>565</v>
      </c>
      <c r="F834" s="219" t="s">
        <v>541</v>
      </c>
      <c r="G834" s="219" t="s">
        <v>561</v>
      </c>
      <c r="H834" s="219" t="s">
        <v>715</v>
      </c>
      <c r="I834" s="220"/>
      <c r="J834" s="220"/>
      <c r="K834" s="220">
        <v>-65</v>
      </c>
      <c r="M834" s="92"/>
      <c r="N834" s="92"/>
      <c r="O834" s="92"/>
      <c r="P834" s="92"/>
      <c r="Q834" s="92"/>
      <c r="R834" s="92"/>
      <c r="S834" s="92"/>
      <c r="T834" s="92"/>
      <c r="U834" s="92"/>
      <c r="V834" s="92"/>
      <c r="W834" s="92"/>
      <c r="X834" s="92"/>
      <c r="Y834" s="92"/>
      <c r="Z834" s="92"/>
    </row>
    <row r="835" spans="1:26" ht="15.75" customHeight="1" x14ac:dyDescent="0.2">
      <c r="A835" s="92"/>
      <c r="B835" s="499">
        <f t="shared" si="24"/>
        <v>829</v>
      </c>
      <c r="C835" s="217">
        <v>45101</v>
      </c>
      <c r="D835" s="218">
        <f t="shared" si="25"/>
        <v>325</v>
      </c>
      <c r="E835" s="219" t="s">
        <v>565</v>
      </c>
      <c r="F835" s="219" t="s">
        <v>541</v>
      </c>
      <c r="G835" s="219" t="s">
        <v>561</v>
      </c>
      <c r="H835" s="219" t="s">
        <v>737</v>
      </c>
      <c r="I835" s="220"/>
      <c r="J835" s="220"/>
      <c r="K835" s="220">
        <v>-73</v>
      </c>
      <c r="M835" s="92"/>
      <c r="N835" s="92"/>
      <c r="O835" s="92"/>
      <c r="P835" s="92"/>
      <c r="Q835" s="92"/>
      <c r="R835" s="92"/>
      <c r="S835" s="92"/>
      <c r="T835" s="92"/>
      <c r="U835" s="92"/>
      <c r="V835" s="92"/>
      <c r="W835" s="92"/>
      <c r="X835" s="92"/>
      <c r="Y835" s="92"/>
      <c r="Z835" s="92"/>
    </row>
    <row r="836" spans="1:26" ht="15.75" customHeight="1" x14ac:dyDescent="0.2">
      <c r="A836" s="92"/>
      <c r="B836" s="499">
        <f t="shared" si="24"/>
        <v>830</v>
      </c>
      <c r="C836" s="217">
        <v>45102</v>
      </c>
      <c r="D836" s="218">
        <f t="shared" si="25"/>
        <v>325</v>
      </c>
      <c r="E836" s="219" t="s">
        <v>565</v>
      </c>
      <c r="F836" s="219" t="s">
        <v>541</v>
      </c>
      <c r="G836" s="219" t="s">
        <v>561</v>
      </c>
      <c r="H836" s="219" t="s">
        <v>1590</v>
      </c>
      <c r="I836" s="220"/>
      <c r="J836" s="220"/>
      <c r="K836" s="220">
        <v>-37</v>
      </c>
      <c r="M836" s="92"/>
      <c r="N836" s="92"/>
      <c r="O836" s="92"/>
      <c r="P836" s="92"/>
      <c r="Q836" s="92"/>
      <c r="R836" s="92"/>
      <c r="S836" s="92"/>
      <c r="T836" s="92"/>
      <c r="U836" s="92"/>
      <c r="V836" s="92"/>
      <c r="W836" s="92"/>
      <c r="X836" s="92"/>
      <c r="Y836" s="92"/>
      <c r="Z836" s="92"/>
    </row>
    <row r="837" spans="1:26" ht="15.75" customHeight="1" x14ac:dyDescent="0.2">
      <c r="A837" s="92"/>
      <c r="B837" s="499">
        <f t="shared" si="24"/>
        <v>831</v>
      </c>
      <c r="C837" s="217">
        <v>45102</v>
      </c>
      <c r="D837" s="218">
        <f t="shared" si="25"/>
        <v>325</v>
      </c>
      <c r="E837" s="219" t="s">
        <v>565</v>
      </c>
      <c r="F837" s="219" t="s">
        <v>541</v>
      </c>
      <c r="G837" s="219" t="s">
        <v>561</v>
      </c>
      <c r="H837" s="219" t="s">
        <v>824</v>
      </c>
      <c r="I837" s="220"/>
      <c r="J837" s="220"/>
      <c r="K837" s="220">
        <f>-224+35</f>
        <v>-189</v>
      </c>
      <c r="M837" s="92"/>
      <c r="N837" s="92"/>
      <c r="O837" s="92"/>
      <c r="P837" s="92"/>
      <c r="Q837" s="92"/>
      <c r="R837" s="92"/>
      <c r="S837" s="92"/>
      <c r="T837" s="92"/>
      <c r="U837" s="92"/>
      <c r="V837" s="92"/>
      <c r="W837" s="92"/>
      <c r="X837" s="92"/>
      <c r="Y837" s="92"/>
      <c r="Z837" s="92"/>
    </row>
    <row r="838" spans="1:26" ht="15.75" customHeight="1" x14ac:dyDescent="0.2">
      <c r="A838" s="92"/>
      <c r="B838" s="499">
        <f t="shared" si="24"/>
        <v>832</v>
      </c>
      <c r="C838" s="217">
        <v>45103</v>
      </c>
      <c r="D838" s="218">
        <f t="shared" si="25"/>
        <v>326</v>
      </c>
      <c r="E838" s="219" t="s">
        <v>47</v>
      </c>
      <c r="F838" s="219" t="s">
        <v>534</v>
      </c>
      <c r="G838" s="219" t="s">
        <v>554</v>
      </c>
      <c r="H838" s="219" t="s">
        <v>686</v>
      </c>
      <c r="I838" s="220">
        <v>-5000</v>
      </c>
      <c r="J838" s="220"/>
      <c r="K838" s="220"/>
      <c r="M838" s="92"/>
      <c r="N838" s="92"/>
      <c r="O838" s="92"/>
      <c r="P838" s="92"/>
      <c r="Q838" s="92"/>
      <c r="R838" s="92"/>
      <c r="S838" s="92"/>
      <c r="T838" s="92"/>
      <c r="U838" s="92"/>
      <c r="V838" s="92"/>
      <c r="W838" s="92"/>
      <c r="X838" s="92"/>
      <c r="Y838" s="92"/>
      <c r="Z838" s="92"/>
    </row>
    <row r="839" spans="1:26" ht="15.75" customHeight="1" x14ac:dyDescent="0.2">
      <c r="A839" s="92"/>
      <c r="B839" s="499">
        <f t="shared" ref="B839:B902" si="26">B838+1</f>
        <v>833</v>
      </c>
      <c r="C839" s="217">
        <v>45103</v>
      </c>
      <c r="D839" s="218">
        <f t="shared" ref="D839:D902" si="27">(WEEKNUM(C839,2)+(YEAR(C839)-2020)*100)-1</f>
        <v>326</v>
      </c>
      <c r="E839" s="219" t="s">
        <v>47</v>
      </c>
      <c r="F839" s="219" t="s">
        <v>534</v>
      </c>
      <c r="G839" s="219" t="s">
        <v>565</v>
      </c>
      <c r="H839" s="219" t="s">
        <v>686</v>
      </c>
      <c r="I839" s="220">
        <v>-4800</v>
      </c>
      <c r="J839" s="220"/>
      <c r="K839" s="220"/>
      <c r="M839" s="92"/>
      <c r="N839" s="92"/>
      <c r="O839" s="92"/>
      <c r="P839" s="92"/>
      <c r="Q839" s="92"/>
      <c r="R839" s="92"/>
      <c r="S839" s="92"/>
      <c r="T839" s="92"/>
      <c r="U839" s="92"/>
      <c r="V839" s="92"/>
      <c r="W839" s="92"/>
      <c r="X839" s="92"/>
      <c r="Y839" s="92"/>
      <c r="Z839" s="92"/>
    </row>
    <row r="840" spans="1:26" ht="15.75" customHeight="1" x14ac:dyDescent="0.2">
      <c r="A840" s="92"/>
      <c r="B840" s="499">
        <f t="shared" si="26"/>
        <v>834</v>
      </c>
      <c r="C840" s="217">
        <v>45103</v>
      </c>
      <c r="D840" s="218">
        <f t="shared" si="27"/>
        <v>326</v>
      </c>
      <c r="E840" s="219" t="s">
        <v>598</v>
      </c>
      <c r="F840" s="219" t="s">
        <v>534</v>
      </c>
      <c r="G840" s="219" t="s">
        <v>565</v>
      </c>
      <c r="H840" s="219" t="s">
        <v>686</v>
      </c>
      <c r="I840" s="220">
        <f>232+35</f>
        <v>267</v>
      </c>
      <c r="J840" s="220"/>
      <c r="K840" s="220"/>
      <c r="M840" s="92"/>
      <c r="N840" s="92"/>
      <c r="O840" s="92"/>
      <c r="P840" s="92"/>
      <c r="Q840" s="92"/>
      <c r="R840" s="92"/>
      <c r="S840" s="92"/>
      <c r="T840" s="92"/>
      <c r="U840" s="92"/>
      <c r="V840" s="92"/>
      <c r="W840" s="92"/>
      <c r="X840" s="92"/>
      <c r="Y840" s="92"/>
      <c r="Z840" s="92"/>
    </row>
    <row r="841" spans="1:26" ht="15.75" customHeight="1" x14ac:dyDescent="0.2">
      <c r="A841" s="92"/>
      <c r="B841" s="499">
        <f t="shared" si="26"/>
        <v>835</v>
      </c>
      <c r="C841" s="217">
        <v>45103</v>
      </c>
      <c r="D841" s="218">
        <f t="shared" si="27"/>
        <v>326</v>
      </c>
      <c r="E841" s="219" t="s">
        <v>554</v>
      </c>
      <c r="F841" s="219" t="s">
        <v>534</v>
      </c>
      <c r="G841" s="219" t="s">
        <v>47</v>
      </c>
      <c r="H841" s="219" t="s">
        <v>686</v>
      </c>
      <c r="I841" s="220">
        <v>5000</v>
      </c>
      <c r="J841" s="220"/>
      <c r="K841" s="220"/>
      <c r="M841" s="92"/>
      <c r="N841" s="92"/>
      <c r="O841" s="92"/>
      <c r="P841" s="92"/>
      <c r="Q841" s="92"/>
      <c r="R841" s="92"/>
      <c r="S841" s="92"/>
      <c r="T841" s="92"/>
      <c r="U841" s="92"/>
      <c r="V841" s="92"/>
      <c r="W841" s="92"/>
      <c r="X841" s="92"/>
      <c r="Y841" s="92"/>
      <c r="Z841" s="92"/>
    </row>
    <row r="842" spans="1:26" ht="15.75" customHeight="1" x14ac:dyDescent="0.2">
      <c r="A842" s="92"/>
      <c r="B842" s="499">
        <f t="shared" si="26"/>
        <v>836</v>
      </c>
      <c r="C842" s="217">
        <v>45103</v>
      </c>
      <c r="D842" s="218">
        <f t="shared" si="27"/>
        <v>326</v>
      </c>
      <c r="E842" s="219" t="s">
        <v>565</v>
      </c>
      <c r="F842" s="219" t="s">
        <v>534</v>
      </c>
      <c r="G842" s="219" t="s">
        <v>47</v>
      </c>
      <c r="H842" s="219" t="s">
        <v>686</v>
      </c>
      <c r="I842" s="220">
        <v>4800</v>
      </c>
      <c r="J842" s="220"/>
      <c r="K842" s="220"/>
      <c r="M842" s="92"/>
      <c r="N842" s="92"/>
      <c r="O842" s="92"/>
      <c r="P842" s="92"/>
      <c r="Q842" s="92"/>
      <c r="R842" s="92"/>
      <c r="S842" s="92"/>
      <c r="T842" s="92"/>
      <c r="U842" s="92"/>
      <c r="V842" s="92"/>
      <c r="W842" s="92"/>
      <c r="X842" s="92"/>
      <c r="Y842" s="92"/>
      <c r="Z842" s="92"/>
    </row>
    <row r="843" spans="1:26" ht="15.75" customHeight="1" x14ac:dyDescent="0.2">
      <c r="A843" s="92"/>
      <c r="B843" s="499">
        <f t="shared" si="26"/>
        <v>837</v>
      </c>
      <c r="C843" s="217">
        <v>45103</v>
      </c>
      <c r="D843" s="218">
        <f t="shared" si="27"/>
        <v>326</v>
      </c>
      <c r="E843" s="219" t="s">
        <v>565</v>
      </c>
      <c r="F843" s="219" t="s">
        <v>534</v>
      </c>
      <c r="G843" s="219" t="s">
        <v>598</v>
      </c>
      <c r="H843" s="219" t="s">
        <v>686</v>
      </c>
      <c r="I843" s="220">
        <f>-232-35</f>
        <v>-267</v>
      </c>
      <c r="J843" s="220"/>
      <c r="K843" s="220"/>
      <c r="M843" s="92"/>
      <c r="N843" s="92"/>
      <c r="O843" s="92"/>
      <c r="P843" s="92"/>
      <c r="Q843" s="92"/>
      <c r="R843" s="92"/>
      <c r="S843" s="92"/>
      <c r="T843" s="92"/>
      <c r="U843" s="92"/>
      <c r="V843" s="92"/>
      <c r="W843" s="92"/>
      <c r="X843" s="92"/>
      <c r="Y843" s="92"/>
      <c r="Z843" s="92"/>
    </row>
    <row r="844" spans="1:26" ht="15.75" customHeight="1" x14ac:dyDescent="0.2">
      <c r="A844" s="92"/>
      <c r="B844" s="499">
        <f t="shared" si="26"/>
        <v>838</v>
      </c>
      <c r="C844" s="217">
        <v>45103</v>
      </c>
      <c r="D844" s="218">
        <f t="shared" si="27"/>
        <v>326</v>
      </c>
      <c r="E844" s="219" t="s">
        <v>565</v>
      </c>
      <c r="F844" s="219" t="s">
        <v>541</v>
      </c>
      <c r="G844" s="219" t="s">
        <v>550</v>
      </c>
      <c r="H844" s="219" t="s">
        <v>1591</v>
      </c>
      <c r="I844" s="220"/>
      <c r="J844" s="220"/>
      <c r="K844" s="220">
        <v>-2070</v>
      </c>
      <c r="M844" s="92"/>
      <c r="N844" s="92"/>
      <c r="O844" s="92"/>
      <c r="P844" s="92"/>
      <c r="Q844" s="92"/>
      <c r="R844" s="92"/>
      <c r="S844" s="92"/>
      <c r="T844" s="92"/>
      <c r="U844" s="92"/>
      <c r="V844" s="92"/>
      <c r="W844" s="92"/>
      <c r="X844" s="92"/>
      <c r="Y844" s="92"/>
      <c r="Z844" s="92"/>
    </row>
    <row r="845" spans="1:26" ht="15.75" customHeight="1" x14ac:dyDescent="0.2">
      <c r="A845" s="92"/>
      <c r="B845" s="499">
        <f t="shared" si="26"/>
        <v>839</v>
      </c>
      <c r="C845" s="217">
        <v>45106</v>
      </c>
      <c r="D845" s="218">
        <f t="shared" si="27"/>
        <v>326</v>
      </c>
      <c r="E845" s="219" t="s">
        <v>565</v>
      </c>
      <c r="F845" s="219" t="s">
        <v>543</v>
      </c>
      <c r="G845" s="219" t="s">
        <v>592</v>
      </c>
      <c r="H845" s="219" t="s">
        <v>1593</v>
      </c>
      <c r="I845" s="220"/>
      <c r="J845" s="220"/>
      <c r="K845" s="220">
        <v>-1000</v>
      </c>
      <c r="M845" s="92"/>
      <c r="N845" s="92"/>
      <c r="O845" s="92"/>
      <c r="P845" s="92"/>
      <c r="Q845" s="92"/>
      <c r="R845" s="92"/>
      <c r="S845" s="92"/>
      <c r="T845" s="92"/>
      <c r="U845" s="92"/>
      <c r="V845" s="92"/>
      <c r="W845" s="92"/>
      <c r="X845" s="92"/>
      <c r="Y845" s="92"/>
      <c r="Z845" s="92"/>
    </row>
    <row r="846" spans="1:26" ht="15.75" customHeight="1" x14ac:dyDescent="0.2">
      <c r="A846" s="92"/>
      <c r="B846" s="499">
        <f t="shared" si="26"/>
        <v>840</v>
      </c>
      <c r="C846" s="217">
        <v>45106</v>
      </c>
      <c r="D846" s="218">
        <f t="shared" si="27"/>
        <v>326</v>
      </c>
      <c r="E846" s="219" t="s">
        <v>598</v>
      </c>
      <c r="F846" s="219" t="s">
        <v>541</v>
      </c>
      <c r="G846" s="219" t="s">
        <v>570</v>
      </c>
      <c r="H846" s="219" t="s">
        <v>1594</v>
      </c>
      <c r="I846" s="220"/>
      <c r="J846" s="220"/>
      <c r="K846" s="220">
        <v>-20</v>
      </c>
      <c r="M846" s="92"/>
      <c r="N846" s="92"/>
      <c r="O846" s="92"/>
      <c r="P846" s="92"/>
      <c r="Q846" s="92"/>
      <c r="R846" s="92"/>
      <c r="S846" s="92"/>
      <c r="T846" s="92"/>
      <c r="U846" s="92"/>
      <c r="V846" s="92"/>
      <c r="W846" s="92"/>
      <c r="X846" s="92"/>
      <c r="Y846" s="92"/>
      <c r="Z846" s="92"/>
    </row>
    <row r="847" spans="1:26" ht="15.75" customHeight="1" x14ac:dyDescent="0.2">
      <c r="A847" s="92"/>
      <c r="B847" s="499">
        <f t="shared" si="26"/>
        <v>841</v>
      </c>
      <c r="C847" s="217">
        <v>45107</v>
      </c>
      <c r="D847" s="218">
        <f t="shared" si="27"/>
        <v>326</v>
      </c>
      <c r="E847" s="219" t="s">
        <v>588</v>
      </c>
      <c r="F847" s="219" t="s">
        <v>534</v>
      </c>
      <c r="G847" s="219" t="s">
        <v>588</v>
      </c>
      <c r="H847" s="219" t="s">
        <v>1581</v>
      </c>
      <c r="I847" s="220"/>
      <c r="J847" s="220">
        <v>81.25</v>
      </c>
      <c r="K847" s="220"/>
      <c r="M847" s="92"/>
      <c r="N847" s="92"/>
      <c r="O847" s="92"/>
      <c r="P847" s="92"/>
      <c r="Q847" s="92"/>
      <c r="R847" s="92"/>
      <c r="S847" s="92"/>
      <c r="T847" s="92"/>
      <c r="U847" s="92"/>
      <c r="V847" s="92"/>
      <c r="W847" s="92"/>
      <c r="X847" s="92"/>
      <c r="Y847" s="92"/>
      <c r="Z847" s="92"/>
    </row>
    <row r="848" spans="1:26" ht="15.75" customHeight="1" x14ac:dyDescent="0.2">
      <c r="A848" s="92"/>
      <c r="B848" s="499">
        <f t="shared" si="26"/>
        <v>842</v>
      </c>
      <c r="C848" s="217">
        <v>45107</v>
      </c>
      <c r="D848" s="218">
        <f t="shared" si="27"/>
        <v>326</v>
      </c>
      <c r="E848" s="219" t="s">
        <v>593</v>
      </c>
      <c r="F848" s="219" t="s">
        <v>534</v>
      </c>
      <c r="G848" s="219" t="s">
        <v>593</v>
      </c>
      <c r="H848" s="219" t="s">
        <v>1581</v>
      </c>
      <c r="I848" s="220"/>
      <c r="J848" s="220">
        <v>14.82</v>
      </c>
      <c r="K848" s="220"/>
      <c r="M848" s="92"/>
      <c r="N848" s="92"/>
      <c r="O848" s="92"/>
      <c r="P848" s="92"/>
      <c r="Q848" s="92"/>
      <c r="R848" s="92"/>
      <c r="S848" s="92"/>
      <c r="T848" s="92"/>
      <c r="U848" s="92"/>
      <c r="V848" s="92"/>
      <c r="W848" s="92"/>
      <c r="X848" s="92"/>
      <c r="Y848" s="92"/>
      <c r="Z848" s="92"/>
    </row>
    <row r="849" spans="1:26" ht="15.75" customHeight="1" x14ac:dyDescent="0.2">
      <c r="A849" s="92"/>
      <c r="B849" s="499">
        <f t="shared" si="26"/>
        <v>843</v>
      </c>
      <c r="C849" s="217">
        <v>45107</v>
      </c>
      <c r="D849" s="218">
        <f t="shared" si="27"/>
        <v>326</v>
      </c>
      <c r="E849" s="219" t="s">
        <v>47</v>
      </c>
      <c r="F849" s="219" t="s">
        <v>538</v>
      </c>
      <c r="G849" s="219" t="s">
        <v>568</v>
      </c>
      <c r="H849" s="219" t="s">
        <v>1607</v>
      </c>
      <c r="I849" s="220"/>
      <c r="J849" s="220">
        <v>5361.2</v>
      </c>
      <c r="K849" s="220"/>
      <c r="M849" s="92"/>
      <c r="N849" s="92"/>
      <c r="O849" s="92"/>
      <c r="P849" s="92"/>
      <c r="Q849" s="92"/>
      <c r="R849" s="92"/>
      <c r="S849" s="92"/>
      <c r="T849" s="92"/>
      <c r="U849" s="92"/>
      <c r="V849" s="92"/>
      <c r="W849" s="92"/>
      <c r="X849" s="92"/>
      <c r="Y849" s="92"/>
      <c r="Z849" s="92"/>
    </row>
    <row r="850" spans="1:26" ht="15.75" customHeight="1" x14ac:dyDescent="0.2">
      <c r="A850" s="92"/>
      <c r="B850" s="499">
        <f t="shared" si="26"/>
        <v>844</v>
      </c>
      <c r="C850" s="217">
        <v>45108</v>
      </c>
      <c r="D850" s="218">
        <f t="shared" si="27"/>
        <v>326</v>
      </c>
      <c r="E850" s="219" t="s">
        <v>598</v>
      </c>
      <c r="F850" s="219" t="s">
        <v>540</v>
      </c>
      <c r="G850" s="219" t="s">
        <v>560</v>
      </c>
      <c r="H850" s="219" t="s">
        <v>1596</v>
      </c>
      <c r="I850" s="220"/>
      <c r="J850" s="220"/>
      <c r="K850" s="220">
        <v>-400</v>
      </c>
      <c r="M850" s="92"/>
      <c r="N850" s="92"/>
      <c r="O850" s="92"/>
      <c r="P850" s="92"/>
      <c r="Q850" s="92"/>
      <c r="R850" s="92"/>
      <c r="S850" s="92"/>
      <c r="T850" s="92"/>
      <c r="U850" s="92"/>
      <c r="V850" s="92"/>
      <c r="W850" s="92"/>
      <c r="X850" s="92"/>
      <c r="Y850" s="92"/>
      <c r="Z850" s="92"/>
    </row>
    <row r="851" spans="1:26" ht="15.75" customHeight="1" x14ac:dyDescent="0.2">
      <c r="A851" s="92"/>
      <c r="B851" s="499">
        <f t="shared" si="26"/>
        <v>845</v>
      </c>
      <c r="C851" s="217">
        <v>45108</v>
      </c>
      <c r="D851" s="218">
        <f t="shared" si="27"/>
        <v>326</v>
      </c>
      <c r="E851" s="219" t="s">
        <v>598</v>
      </c>
      <c r="F851" s="219" t="s">
        <v>541</v>
      </c>
      <c r="G851" s="219" t="s">
        <v>561</v>
      </c>
      <c r="H851" s="219" t="s">
        <v>876</v>
      </c>
      <c r="I851" s="220"/>
      <c r="J851" s="220"/>
      <c r="K851" s="220">
        <v>-48</v>
      </c>
      <c r="M851" s="92"/>
      <c r="N851" s="92"/>
      <c r="O851" s="92"/>
      <c r="P851" s="92"/>
      <c r="Q851" s="92"/>
      <c r="R851" s="92"/>
      <c r="S851" s="92"/>
      <c r="T851" s="92"/>
      <c r="U851" s="92"/>
      <c r="V851" s="92"/>
      <c r="W851" s="92"/>
      <c r="X851" s="92"/>
      <c r="Y851" s="92"/>
      <c r="Z851" s="92"/>
    </row>
    <row r="852" spans="1:26" ht="15.75" customHeight="1" x14ac:dyDescent="0.2">
      <c r="A852" s="92"/>
      <c r="B852" s="499">
        <f t="shared" si="26"/>
        <v>846</v>
      </c>
      <c r="C852" s="217">
        <v>45108</v>
      </c>
      <c r="D852" s="218">
        <f t="shared" si="27"/>
        <v>326</v>
      </c>
      <c r="E852" s="219" t="s">
        <v>598</v>
      </c>
      <c r="F852" s="219" t="s">
        <v>541</v>
      </c>
      <c r="G852" s="219" t="s">
        <v>561</v>
      </c>
      <c r="H852" s="219" t="s">
        <v>1599</v>
      </c>
      <c r="I852" s="220"/>
      <c r="J852" s="220"/>
      <c r="K852" s="220">
        <v>-36</v>
      </c>
      <c r="M852" s="92"/>
      <c r="N852" s="92"/>
      <c r="O852" s="92"/>
      <c r="P852" s="92"/>
      <c r="Q852" s="92"/>
      <c r="R852" s="92"/>
      <c r="S852" s="92"/>
      <c r="T852" s="92"/>
      <c r="U852" s="92"/>
      <c r="V852" s="92"/>
      <c r="W852" s="92"/>
      <c r="X852" s="92"/>
      <c r="Y852" s="92"/>
      <c r="Z852" s="92"/>
    </row>
    <row r="853" spans="1:26" ht="15.75" customHeight="1" x14ac:dyDescent="0.2">
      <c r="A853" s="92"/>
      <c r="B853" s="499">
        <f t="shared" si="26"/>
        <v>847</v>
      </c>
      <c r="C853" s="217">
        <v>45108</v>
      </c>
      <c r="D853" s="218">
        <f t="shared" si="27"/>
        <v>326</v>
      </c>
      <c r="E853" s="219" t="s">
        <v>598</v>
      </c>
      <c r="F853" s="219" t="s">
        <v>541</v>
      </c>
      <c r="G853" s="219" t="s">
        <v>561</v>
      </c>
      <c r="H853" s="219" t="s">
        <v>701</v>
      </c>
      <c r="I853" s="220"/>
      <c r="J853" s="220"/>
      <c r="K853" s="220">
        <v>-325</v>
      </c>
      <c r="M853" s="92"/>
      <c r="N853" s="92"/>
      <c r="O853" s="92"/>
      <c r="P853" s="92"/>
      <c r="Q853" s="92"/>
      <c r="R853" s="92"/>
      <c r="S853" s="92"/>
      <c r="T853" s="92"/>
      <c r="U853" s="92"/>
      <c r="V853" s="92"/>
      <c r="W853" s="92"/>
      <c r="X853" s="92"/>
      <c r="Y853" s="92"/>
      <c r="Z853" s="92"/>
    </row>
    <row r="854" spans="1:26" ht="15.75" customHeight="1" x14ac:dyDescent="0.2">
      <c r="A854" s="92"/>
      <c r="B854" s="499">
        <f t="shared" si="26"/>
        <v>848</v>
      </c>
      <c r="C854" s="217">
        <v>45108</v>
      </c>
      <c r="D854" s="218">
        <f t="shared" si="27"/>
        <v>326</v>
      </c>
      <c r="E854" s="219" t="s">
        <v>598</v>
      </c>
      <c r="F854" s="219" t="s">
        <v>541</v>
      </c>
      <c r="G854" s="219" t="s">
        <v>561</v>
      </c>
      <c r="H854" s="219" t="s">
        <v>770</v>
      </c>
      <c r="I854" s="220"/>
      <c r="J854" s="220"/>
      <c r="K854" s="220">
        <v>-23</v>
      </c>
      <c r="M854" s="92"/>
      <c r="N854" s="92"/>
      <c r="O854" s="92"/>
      <c r="P854" s="92"/>
      <c r="Q854" s="92"/>
      <c r="R854" s="92"/>
      <c r="S854" s="92"/>
      <c r="T854" s="92"/>
      <c r="U854" s="92"/>
      <c r="V854" s="92"/>
      <c r="W854" s="92"/>
      <c r="X854" s="92"/>
      <c r="Y854" s="92"/>
      <c r="Z854" s="92"/>
    </row>
    <row r="855" spans="1:26" ht="15.75" customHeight="1" x14ac:dyDescent="0.2">
      <c r="A855" s="92"/>
      <c r="B855" s="499">
        <f t="shared" si="26"/>
        <v>849</v>
      </c>
      <c r="C855" s="217">
        <v>45108</v>
      </c>
      <c r="D855" s="218">
        <f t="shared" si="27"/>
        <v>326</v>
      </c>
      <c r="E855" s="219" t="s">
        <v>598</v>
      </c>
      <c r="F855" s="219" t="s">
        <v>541</v>
      </c>
      <c r="G855" s="219" t="s">
        <v>561</v>
      </c>
      <c r="H855" s="219" t="s">
        <v>736</v>
      </c>
      <c r="I855" s="220"/>
      <c r="J855" s="220"/>
      <c r="K855" s="220">
        <v>-40</v>
      </c>
      <c r="M855" s="92"/>
      <c r="N855" s="92"/>
      <c r="O855" s="92"/>
      <c r="P855" s="92"/>
      <c r="Q855" s="92"/>
      <c r="R855" s="92"/>
      <c r="S855" s="92"/>
      <c r="T855" s="92"/>
      <c r="U855" s="92"/>
      <c r="V855" s="92"/>
      <c r="W855" s="92"/>
      <c r="X855" s="92"/>
      <c r="Y855" s="92"/>
      <c r="Z855" s="92"/>
    </row>
    <row r="856" spans="1:26" ht="15.75" customHeight="1" x14ac:dyDescent="0.2">
      <c r="A856" s="92"/>
      <c r="B856" s="499">
        <f t="shared" si="26"/>
        <v>850</v>
      </c>
      <c r="C856" s="217">
        <v>45109</v>
      </c>
      <c r="D856" s="218">
        <f t="shared" si="27"/>
        <v>326</v>
      </c>
      <c r="E856" s="219" t="s">
        <v>598</v>
      </c>
      <c r="F856" s="219" t="s">
        <v>541</v>
      </c>
      <c r="G856" s="219" t="s">
        <v>561</v>
      </c>
      <c r="H856" s="219" t="s">
        <v>1600</v>
      </c>
      <c r="I856" s="220"/>
      <c r="J856" s="220"/>
      <c r="K856" s="220">
        <v>-138</v>
      </c>
      <c r="M856" s="92"/>
      <c r="N856" s="92"/>
      <c r="O856" s="92"/>
      <c r="P856" s="92"/>
      <c r="Q856" s="92"/>
      <c r="R856" s="92"/>
      <c r="S856" s="92"/>
      <c r="T856" s="92"/>
      <c r="U856" s="92"/>
      <c r="V856" s="92"/>
      <c r="W856" s="92"/>
      <c r="X856" s="92"/>
      <c r="Y856" s="92"/>
      <c r="Z856" s="92"/>
    </row>
    <row r="857" spans="1:26" ht="15.75" customHeight="1" x14ac:dyDescent="0.2">
      <c r="A857" s="92"/>
      <c r="B857" s="499">
        <f t="shared" si="26"/>
        <v>851</v>
      </c>
      <c r="C857" s="217">
        <v>45109</v>
      </c>
      <c r="D857" s="218">
        <f t="shared" si="27"/>
        <v>326</v>
      </c>
      <c r="E857" s="219" t="s">
        <v>598</v>
      </c>
      <c r="F857" s="219" t="s">
        <v>541</v>
      </c>
      <c r="G857" s="219" t="s">
        <v>561</v>
      </c>
      <c r="H857" s="219" t="s">
        <v>1601</v>
      </c>
      <c r="I857" s="220"/>
      <c r="J857" s="220"/>
      <c r="K857" s="220">
        <v>-18</v>
      </c>
      <c r="M857" s="92"/>
      <c r="N857" s="92"/>
      <c r="O857" s="92"/>
      <c r="P857" s="92"/>
      <c r="Q857" s="92"/>
      <c r="R857" s="92"/>
      <c r="S857" s="92"/>
      <c r="T857" s="92"/>
      <c r="U857" s="92"/>
      <c r="V857" s="92"/>
      <c r="W857" s="92"/>
      <c r="X857" s="92"/>
      <c r="Y857" s="92"/>
      <c r="Z857" s="92"/>
    </row>
    <row r="858" spans="1:26" ht="15.75" customHeight="1" x14ac:dyDescent="0.2">
      <c r="A858" s="92"/>
      <c r="B858" s="499">
        <f t="shared" si="26"/>
        <v>852</v>
      </c>
      <c r="C858" s="217">
        <v>45109</v>
      </c>
      <c r="D858" s="218">
        <f t="shared" si="27"/>
        <v>326</v>
      </c>
      <c r="E858" s="219" t="s">
        <v>598</v>
      </c>
      <c r="F858" s="219" t="s">
        <v>541</v>
      </c>
      <c r="G858" s="219" t="s">
        <v>561</v>
      </c>
      <c r="H858" s="219" t="s">
        <v>953</v>
      </c>
      <c r="I858" s="220"/>
      <c r="J858" s="220"/>
      <c r="K858" s="220">
        <v>-11</v>
      </c>
      <c r="M858" s="92"/>
      <c r="N858" s="92"/>
      <c r="O858" s="92"/>
      <c r="P858" s="92"/>
      <c r="Q858" s="92"/>
      <c r="R858" s="92"/>
      <c r="S858" s="92"/>
      <c r="T858" s="92"/>
      <c r="U858" s="92"/>
      <c r="V858" s="92"/>
      <c r="W858" s="92"/>
      <c r="X858" s="92"/>
      <c r="Y858" s="92"/>
      <c r="Z858" s="92"/>
    </row>
    <row r="859" spans="1:26" ht="15.75" customHeight="1" x14ac:dyDescent="0.2">
      <c r="A859" s="92"/>
      <c r="B859" s="499">
        <f t="shared" si="26"/>
        <v>853</v>
      </c>
      <c r="C859" s="217">
        <v>45109</v>
      </c>
      <c r="D859" s="218">
        <f t="shared" si="27"/>
        <v>326</v>
      </c>
      <c r="E859" s="219" t="s">
        <v>598</v>
      </c>
      <c r="F859" s="219" t="s">
        <v>541</v>
      </c>
      <c r="G859" s="219" t="s">
        <v>561</v>
      </c>
      <c r="H859" s="219" t="s">
        <v>1579</v>
      </c>
      <c r="I859" s="220"/>
      <c r="J859" s="220"/>
      <c r="K859" s="220">
        <v>-20</v>
      </c>
      <c r="M859" s="92"/>
      <c r="N859" s="92"/>
      <c r="O859" s="92"/>
      <c r="P859" s="92"/>
      <c r="Q859" s="92"/>
      <c r="R859" s="92"/>
      <c r="S859" s="92"/>
      <c r="T859" s="92"/>
      <c r="U859" s="92"/>
      <c r="V859" s="92"/>
      <c r="W859" s="92"/>
      <c r="X859" s="92"/>
      <c r="Y859" s="92"/>
      <c r="Z859" s="92"/>
    </row>
    <row r="860" spans="1:26" ht="15.75" customHeight="1" x14ac:dyDescent="0.2">
      <c r="A860" s="92"/>
      <c r="B860" s="499">
        <f t="shared" si="26"/>
        <v>854</v>
      </c>
      <c r="C860" s="217">
        <v>45109</v>
      </c>
      <c r="D860" s="218">
        <f t="shared" si="27"/>
        <v>326</v>
      </c>
      <c r="E860" s="219" t="s">
        <v>598</v>
      </c>
      <c r="F860" s="219" t="s">
        <v>541</v>
      </c>
      <c r="G860" s="219" t="s">
        <v>561</v>
      </c>
      <c r="H860" s="219" t="s">
        <v>737</v>
      </c>
      <c r="I860" s="220"/>
      <c r="J860" s="220"/>
      <c r="K860" s="220">
        <v>-137</v>
      </c>
      <c r="M860" s="92"/>
      <c r="N860" s="92"/>
      <c r="O860" s="92"/>
      <c r="P860" s="92"/>
      <c r="Q860" s="92"/>
      <c r="R860" s="92"/>
      <c r="S860" s="92"/>
      <c r="T860" s="92"/>
      <c r="U860" s="92"/>
      <c r="V860" s="92"/>
      <c r="W860" s="92"/>
      <c r="X860" s="92"/>
      <c r="Y860" s="92"/>
      <c r="Z860" s="92"/>
    </row>
    <row r="861" spans="1:26" ht="15.75" customHeight="1" x14ac:dyDescent="0.2">
      <c r="A861" s="92"/>
      <c r="B861" s="499">
        <f t="shared" si="26"/>
        <v>855</v>
      </c>
      <c r="C861" s="217">
        <v>45110</v>
      </c>
      <c r="D861" s="218">
        <f t="shared" si="27"/>
        <v>327</v>
      </c>
      <c r="E861" s="219" t="s">
        <v>47</v>
      </c>
      <c r="F861" s="219" t="s">
        <v>534</v>
      </c>
      <c r="G861" s="219" t="s">
        <v>554</v>
      </c>
      <c r="H861" s="219" t="s">
        <v>686</v>
      </c>
      <c r="I861" s="220">
        <v>-2000</v>
      </c>
      <c r="J861" s="220"/>
      <c r="K861" s="220"/>
      <c r="M861" s="92"/>
      <c r="N861" s="92"/>
      <c r="O861" s="92"/>
      <c r="P861" s="92"/>
      <c r="Q861" s="92"/>
      <c r="R861" s="92"/>
      <c r="S861" s="92"/>
      <c r="T861" s="92"/>
      <c r="U861" s="92"/>
      <c r="V861" s="92"/>
      <c r="W861" s="92"/>
      <c r="X861" s="92"/>
      <c r="Y861" s="92"/>
      <c r="Z861" s="92"/>
    </row>
    <row r="862" spans="1:26" ht="15.75" customHeight="1" x14ac:dyDescent="0.2">
      <c r="A862" s="92"/>
      <c r="B862" s="499">
        <f t="shared" si="26"/>
        <v>856</v>
      </c>
      <c r="C862" s="217">
        <v>45110</v>
      </c>
      <c r="D862" s="218">
        <f t="shared" si="27"/>
        <v>327</v>
      </c>
      <c r="E862" s="219" t="s">
        <v>593</v>
      </c>
      <c r="F862" s="219" t="s">
        <v>534</v>
      </c>
      <c r="G862" s="219" t="s">
        <v>565</v>
      </c>
      <c r="H862" s="219" t="s">
        <v>686</v>
      </c>
      <c r="I862" s="220">
        <v>500</v>
      </c>
      <c r="J862" s="220"/>
      <c r="K862" s="220"/>
      <c r="M862" s="92"/>
      <c r="N862" s="92"/>
      <c r="O862" s="92"/>
      <c r="P862" s="92"/>
      <c r="Q862" s="92"/>
      <c r="R862" s="92"/>
      <c r="S862" s="92"/>
      <c r="T862" s="92"/>
      <c r="U862" s="92"/>
      <c r="V862" s="92"/>
      <c r="W862" s="92"/>
      <c r="X862" s="92"/>
      <c r="Y862" s="92"/>
      <c r="Z862" s="92"/>
    </row>
    <row r="863" spans="1:26" ht="15.75" customHeight="1" x14ac:dyDescent="0.2">
      <c r="A863" s="92"/>
      <c r="B863" s="499">
        <f t="shared" si="26"/>
        <v>857</v>
      </c>
      <c r="C863" s="217">
        <v>45110</v>
      </c>
      <c r="D863" s="218">
        <f t="shared" si="27"/>
        <v>327</v>
      </c>
      <c r="E863" s="219" t="s">
        <v>47</v>
      </c>
      <c r="F863" s="219" t="s">
        <v>534</v>
      </c>
      <c r="G863" s="219" t="s">
        <v>565</v>
      </c>
      <c r="H863" s="219" t="s">
        <v>686</v>
      </c>
      <c r="I863" s="220">
        <v>-4200</v>
      </c>
      <c r="J863" s="220"/>
      <c r="K863" s="220"/>
      <c r="M863" s="92"/>
      <c r="N863" s="92"/>
      <c r="O863" s="92"/>
      <c r="P863" s="92"/>
      <c r="Q863" s="92"/>
      <c r="R863" s="92"/>
      <c r="S863" s="92"/>
      <c r="T863" s="92"/>
      <c r="U863" s="92"/>
      <c r="V863" s="92"/>
      <c r="W863" s="92"/>
      <c r="X863" s="92"/>
      <c r="Y863" s="92"/>
      <c r="Z863" s="92"/>
    </row>
    <row r="864" spans="1:26" ht="15.75" customHeight="1" x14ac:dyDescent="0.2">
      <c r="A864" s="92"/>
      <c r="B864" s="499">
        <f t="shared" si="26"/>
        <v>858</v>
      </c>
      <c r="C864" s="217">
        <v>45110</v>
      </c>
      <c r="D864" s="218">
        <f t="shared" si="27"/>
        <v>327</v>
      </c>
      <c r="E864" s="219" t="s">
        <v>598</v>
      </c>
      <c r="F864" s="219" t="s">
        <v>534</v>
      </c>
      <c r="G864" s="219" t="s">
        <v>565</v>
      </c>
      <c r="H864" s="219" t="s">
        <v>686</v>
      </c>
      <c r="I864" s="220">
        <v>1323</v>
      </c>
      <c r="J864" s="220"/>
      <c r="K864" s="220"/>
      <c r="M864" s="92"/>
      <c r="N864" s="92"/>
      <c r="O864" s="92"/>
      <c r="P864" s="92"/>
      <c r="Q864" s="92"/>
      <c r="R864" s="92"/>
      <c r="S864" s="92"/>
      <c r="T864" s="92"/>
      <c r="U864" s="92"/>
      <c r="V864" s="92"/>
      <c r="W864" s="92"/>
      <c r="X864" s="92"/>
      <c r="Y864" s="92"/>
      <c r="Z864" s="92"/>
    </row>
    <row r="865" spans="1:26" ht="15.75" customHeight="1" x14ac:dyDescent="0.2">
      <c r="A865" s="92"/>
      <c r="B865" s="499">
        <f t="shared" si="26"/>
        <v>859</v>
      </c>
      <c r="C865" s="217">
        <v>45110</v>
      </c>
      <c r="D865" s="218">
        <f t="shared" si="27"/>
        <v>327</v>
      </c>
      <c r="E865" s="219" t="s">
        <v>565</v>
      </c>
      <c r="F865" s="219" t="s">
        <v>534</v>
      </c>
      <c r="G865" s="219" t="s">
        <v>593</v>
      </c>
      <c r="H865" s="219" t="s">
        <v>686</v>
      </c>
      <c r="I865" s="220">
        <v>-500</v>
      </c>
      <c r="J865" s="220"/>
      <c r="K865" s="220"/>
      <c r="M865" s="92"/>
      <c r="N865" s="92"/>
      <c r="O865" s="92"/>
      <c r="P865" s="92"/>
      <c r="Q865" s="92"/>
      <c r="R865" s="92"/>
      <c r="S865" s="92"/>
      <c r="T865" s="92"/>
      <c r="U865" s="92"/>
      <c r="V865" s="92"/>
      <c r="W865" s="92"/>
      <c r="X865" s="92"/>
      <c r="Y865" s="92"/>
      <c r="Z865" s="92"/>
    </row>
    <row r="866" spans="1:26" ht="15.75" customHeight="1" x14ac:dyDescent="0.2">
      <c r="A866" s="92"/>
      <c r="B866" s="499">
        <f t="shared" si="26"/>
        <v>860</v>
      </c>
      <c r="C866" s="217">
        <v>45110</v>
      </c>
      <c r="D866" s="218">
        <f t="shared" si="27"/>
        <v>327</v>
      </c>
      <c r="E866" s="219" t="s">
        <v>554</v>
      </c>
      <c r="F866" s="219" t="s">
        <v>534</v>
      </c>
      <c r="G866" s="219" t="s">
        <v>47</v>
      </c>
      <c r="H866" s="219" t="s">
        <v>686</v>
      </c>
      <c r="I866" s="220">
        <v>2000</v>
      </c>
      <c r="J866" s="220"/>
      <c r="K866" s="220"/>
      <c r="M866" s="92"/>
      <c r="N866" s="92"/>
      <c r="O866" s="92"/>
      <c r="P866" s="92"/>
      <c r="Q866" s="92"/>
      <c r="R866" s="92"/>
      <c r="S866" s="92"/>
      <c r="T866" s="92"/>
      <c r="U866" s="92"/>
      <c r="V866" s="92"/>
      <c r="W866" s="92"/>
      <c r="X866" s="92"/>
      <c r="Y866" s="92"/>
      <c r="Z866" s="92"/>
    </row>
    <row r="867" spans="1:26" ht="15.75" customHeight="1" x14ac:dyDescent="0.2">
      <c r="A867" s="92"/>
      <c r="B867" s="499">
        <f t="shared" si="26"/>
        <v>861</v>
      </c>
      <c r="C867" s="217">
        <v>45110</v>
      </c>
      <c r="D867" s="218">
        <f t="shared" si="27"/>
        <v>327</v>
      </c>
      <c r="E867" s="219" t="s">
        <v>565</v>
      </c>
      <c r="F867" s="219" t="s">
        <v>534</v>
      </c>
      <c r="G867" s="219" t="s">
        <v>47</v>
      </c>
      <c r="H867" s="219" t="s">
        <v>686</v>
      </c>
      <c r="I867" s="220">
        <v>4200</v>
      </c>
      <c r="J867" s="220"/>
      <c r="K867" s="220"/>
      <c r="M867" s="92"/>
      <c r="N867" s="92"/>
      <c r="O867" s="92"/>
      <c r="P867" s="92"/>
      <c r="Q867" s="92"/>
      <c r="R867" s="92"/>
      <c r="S867" s="92"/>
      <c r="T867" s="92"/>
      <c r="U867" s="92"/>
      <c r="V867" s="92"/>
      <c r="W867" s="92"/>
      <c r="X867" s="92"/>
      <c r="Y867" s="92"/>
      <c r="Z867" s="92"/>
    </row>
    <row r="868" spans="1:26" ht="15.75" customHeight="1" x14ac:dyDescent="0.2">
      <c r="A868" s="92"/>
      <c r="B868" s="499">
        <f t="shared" si="26"/>
        <v>862</v>
      </c>
      <c r="C868" s="217">
        <v>45110</v>
      </c>
      <c r="D868" s="218">
        <f t="shared" si="27"/>
        <v>327</v>
      </c>
      <c r="E868" s="219" t="s">
        <v>565</v>
      </c>
      <c r="F868" s="219" t="s">
        <v>534</v>
      </c>
      <c r="G868" s="219" t="s">
        <v>598</v>
      </c>
      <c r="H868" s="219" t="s">
        <v>686</v>
      </c>
      <c r="I868" s="220">
        <v>-1323</v>
      </c>
      <c r="J868" s="220"/>
      <c r="K868" s="220"/>
      <c r="M868" s="92"/>
      <c r="N868" s="92"/>
      <c r="O868" s="92"/>
      <c r="P868" s="92"/>
      <c r="Q868" s="92"/>
      <c r="R868" s="92"/>
      <c r="S868" s="92"/>
      <c r="T868" s="92"/>
      <c r="U868" s="92"/>
      <c r="V868" s="92"/>
      <c r="W868" s="92"/>
      <c r="X868" s="92"/>
      <c r="Y868" s="92"/>
      <c r="Z868" s="92"/>
    </row>
    <row r="869" spans="1:26" ht="15.75" customHeight="1" x14ac:dyDescent="0.2">
      <c r="A869" s="92"/>
      <c r="B869" s="499">
        <f t="shared" si="26"/>
        <v>863</v>
      </c>
      <c r="C869" s="217">
        <v>45110</v>
      </c>
      <c r="D869" s="218">
        <f t="shared" si="27"/>
        <v>327</v>
      </c>
      <c r="E869" s="219" t="s">
        <v>565</v>
      </c>
      <c r="F869" s="219" t="s">
        <v>536</v>
      </c>
      <c r="G869" s="219" t="s">
        <v>546</v>
      </c>
      <c r="H869" s="219" t="s">
        <v>1604</v>
      </c>
      <c r="I869" s="220"/>
      <c r="J869" s="220"/>
      <c r="K869" s="220">
        <v>-272</v>
      </c>
      <c r="L869" t="s">
        <v>1605</v>
      </c>
      <c r="M869" s="92"/>
      <c r="N869" s="92"/>
      <c r="O869" s="92"/>
      <c r="P869" s="92"/>
      <c r="Q869" s="92"/>
      <c r="R869" s="92"/>
      <c r="S869" s="92"/>
      <c r="T869" s="92"/>
      <c r="U869" s="92"/>
      <c r="V869" s="92"/>
      <c r="W869" s="92"/>
      <c r="X869" s="92"/>
      <c r="Y869" s="92"/>
      <c r="Z869" s="92"/>
    </row>
    <row r="870" spans="1:26" ht="15.75" customHeight="1" x14ac:dyDescent="0.2">
      <c r="A870" s="92"/>
      <c r="B870" s="499">
        <f t="shared" si="26"/>
        <v>864</v>
      </c>
      <c r="C870" s="217">
        <v>45110</v>
      </c>
      <c r="D870" s="218">
        <f t="shared" si="27"/>
        <v>327</v>
      </c>
      <c r="E870" s="219" t="s">
        <v>565</v>
      </c>
      <c r="F870" s="219" t="s">
        <v>543</v>
      </c>
      <c r="G870" s="219" t="s">
        <v>552</v>
      </c>
      <c r="H870" s="219" t="s">
        <v>1043</v>
      </c>
      <c r="I870" s="220"/>
      <c r="J870" s="220"/>
      <c r="K870" s="220">
        <v>-142</v>
      </c>
      <c r="M870" s="92"/>
      <c r="N870" s="92"/>
      <c r="O870" s="92"/>
      <c r="P870" s="92"/>
      <c r="Q870" s="92"/>
      <c r="R870" s="92"/>
      <c r="S870" s="92"/>
      <c r="T870" s="92"/>
      <c r="U870" s="92"/>
      <c r="V870" s="92"/>
      <c r="W870" s="92"/>
      <c r="X870" s="92"/>
      <c r="Y870" s="92"/>
      <c r="Z870" s="92"/>
    </row>
    <row r="871" spans="1:26" ht="15.75" customHeight="1" x14ac:dyDescent="0.2">
      <c r="A871" s="92"/>
      <c r="B871" s="499">
        <f t="shared" si="26"/>
        <v>865</v>
      </c>
      <c r="C871" s="217">
        <v>45110</v>
      </c>
      <c r="D871" s="218">
        <f t="shared" si="27"/>
        <v>327</v>
      </c>
      <c r="E871" s="219" t="s">
        <v>565</v>
      </c>
      <c r="F871" s="219" t="s">
        <v>540</v>
      </c>
      <c r="G871" s="219" t="s">
        <v>560</v>
      </c>
      <c r="H871" s="219" t="s">
        <v>1603</v>
      </c>
      <c r="I871" s="220"/>
      <c r="J871" s="220"/>
      <c r="K871" s="220">
        <v>-800</v>
      </c>
      <c r="M871" s="92"/>
      <c r="N871" s="92"/>
      <c r="O871" s="92"/>
      <c r="P871" s="92"/>
      <c r="Q871" s="92"/>
      <c r="R871" s="92"/>
      <c r="S871" s="92"/>
      <c r="T871" s="92"/>
      <c r="U871" s="92"/>
      <c r="V871" s="92"/>
      <c r="W871" s="92"/>
      <c r="X871" s="92"/>
      <c r="Y871" s="92"/>
      <c r="Z871" s="92"/>
    </row>
    <row r="872" spans="1:26" ht="15.75" customHeight="1" x14ac:dyDescent="0.2">
      <c r="A872" s="92"/>
      <c r="B872" s="499">
        <f t="shared" si="26"/>
        <v>866</v>
      </c>
      <c r="C872" s="217">
        <v>45110</v>
      </c>
      <c r="D872" s="218">
        <f t="shared" si="27"/>
        <v>327</v>
      </c>
      <c r="E872" s="219" t="s">
        <v>565</v>
      </c>
      <c r="F872" s="219" t="s">
        <v>541</v>
      </c>
      <c r="G872" s="219" t="s">
        <v>550</v>
      </c>
      <c r="H872" s="219" t="s">
        <v>1602</v>
      </c>
      <c r="I872" s="220"/>
      <c r="J872" s="220"/>
      <c r="K872" s="220">
        <v>-2070</v>
      </c>
      <c r="M872" s="92"/>
      <c r="N872" s="92"/>
      <c r="O872" s="92"/>
      <c r="P872" s="92"/>
      <c r="Q872" s="92"/>
      <c r="R872" s="92"/>
      <c r="S872" s="92"/>
      <c r="T872" s="92"/>
      <c r="U872" s="92"/>
      <c r="V872" s="92"/>
      <c r="W872" s="92"/>
      <c r="X872" s="92"/>
      <c r="Y872" s="92"/>
      <c r="Z872" s="92"/>
    </row>
    <row r="873" spans="1:26" ht="15.75" customHeight="1" x14ac:dyDescent="0.2">
      <c r="A873" s="92"/>
      <c r="B873" s="499">
        <f t="shared" si="26"/>
        <v>867</v>
      </c>
      <c r="C873" s="217">
        <v>45110</v>
      </c>
      <c r="D873" s="218">
        <f t="shared" si="27"/>
        <v>327</v>
      </c>
      <c r="E873" s="219" t="s">
        <v>598</v>
      </c>
      <c r="F873" s="219" t="s">
        <v>541</v>
      </c>
      <c r="G873" s="219" t="s">
        <v>570</v>
      </c>
      <c r="H873" s="219" t="s">
        <v>1549</v>
      </c>
      <c r="I873" s="220"/>
      <c r="J873" s="220"/>
      <c r="K873" s="220">
        <v>-23</v>
      </c>
      <c r="M873" s="92"/>
      <c r="N873" s="92"/>
      <c r="O873" s="92"/>
      <c r="P873" s="92"/>
      <c r="Q873" s="92"/>
      <c r="R873" s="92"/>
      <c r="S873" s="92"/>
      <c r="T873" s="92"/>
      <c r="U873" s="92"/>
      <c r="V873" s="92"/>
      <c r="W873" s="92"/>
      <c r="X873" s="92"/>
      <c r="Y873" s="92"/>
      <c r="Z873" s="92"/>
    </row>
    <row r="874" spans="1:26" ht="15.75" customHeight="1" x14ac:dyDescent="0.2">
      <c r="A874" s="92"/>
      <c r="B874" s="499">
        <f t="shared" si="26"/>
        <v>868</v>
      </c>
      <c r="C874" s="217">
        <v>45110</v>
      </c>
      <c r="D874" s="218">
        <f t="shared" si="27"/>
        <v>327</v>
      </c>
      <c r="E874" s="219" t="s">
        <v>598</v>
      </c>
      <c r="F874" s="219" t="s">
        <v>541</v>
      </c>
      <c r="G874" s="219" t="s">
        <v>570</v>
      </c>
      <c r="H874" s="219" t="s">
        <v>1572</v>
      </c>
      <c r="I874" s="220"/>
      <c r="J874" s="220"/>
      <c r="K874" s="220">
        <v>-46</v>
      </c>
      <c r="M874" s="92"/>
      <c r="N874" s="92"/>
      <c r="O874" s="92"/>
      <c r="P874" s="92"/>
      <c r="Q874" s="92"/>
      <c r="R874" s="92"/>
      <c r="S874" s="92"/>
      <c r="T874" s="92"/>
      <c r="U874" s="92"/>
      <c r="V874" s="92"/>
      <c r="W874" s="92"/>
      <c r="X874" s="92"/>
      <c r="Y874" s="92"/>
      <c r="Z874" s="92"/>
    </row>
    <row r="875" spans="1:26" ht="15.75" customHeight="1" x14ac:dyDescent="0.2">
      <c r="A875" s="92"/>
      <c r="B875" s="499">
        <f t="shared" si="26"/>
        <v>869</v>
      </c>
      <c r="C875" s="217">
        <v>45110</v>
      </c>
      <c r="D875" s="218">
        <f t="shared" si="27"/>
        <v>327</v>
      </c>
      <c r="E875" s="219" t="s">
        <v>598</v>
      </c>
      <c r="F875" s="219" t="s">
        <v>541</v>
      </c>
      <c r="G875" s="219" t="s">
        <v>570</v>
      </c>
      <c r="H875" s="219" t="s">
        <v>1606</v>
      </c>
      <c r="I875" s="220"/>
      <c r="J875" s="220"/>
      <c r="K875" s="220">
        <v>-56</v>
      </c>
      <c r="M875" s="92"/>
      <c r="N875" s="92"/>
      <c r="O875" s="92"/>
      <c r="P875" s="92"/>
      <c r="Q875" s="92"/>
      <c r="R875" s="92"/>
      <c r="S875" s="92"/>
      <c r="T875" s="92"/>
      <c r="U875" s="92"/>
      <c r="V875" s="92"/>
      <c r="W875" s="92"/>
      <c r="X875" s="92"/>
      <c r="Y875" s="92"/>
      <c r="Z875" s="92"/>
    </row>
    <row r="876" spans="1:26" ht="15.75" customHeight="1" x14ac:dyDescent="0.2">
      <c r="A876" s="92"/>
      <c r="B876" s="499">
        <f t="shared" si="26"/>
        <v>870</v>
      </c>
      <c r="C876" s="217">
        <v>45110</v>
      </c>
      <c r="D876" s="218">
        <f t="shared" si="27"/>
        <v>327</v>
      </c>
      <c r="E876" s="219" t="s">
        <v>565</v>
      </c>
      <c r="F876" s="219" t="s">
        <v>542</v>
      </c>
      <c r="G876" s="219" t="s">
        <v>611</v>
      </c>
      <c r="H876" s="219" t="s">
        <v>1043</v>
      </c>
      <c r="I876" s="220"/>
      <c r="J876" s="220"/>
      <c r="K876" s="220">
        <v>-93</v>
      </c>
      <c r="M876" s="92"/>
      <c r="N876" s="92"/>
      <c r="O876" s="92"/>
      <c r="P876" s="92"/>
      <c r="Q876" s="92"/>
      <c r="R876" s="92"/>
      <c r="S876" s="92"/>
      <c r="T876" s="92"/>
      <c r="U876" s="92"/>
      <c r="V876" s="92"/>
      <c r="W876" s="92"/>
      <c r="X876" s="92"/>
      <c r="Y876" s="92"/>
      <c r="Z876" s="92"/>
    </row>
    <row r="877" spans="1:26" ht="15.75" customHeight="1" x14ac:dyDescent="0.2">
      <c r="A877" s="92"/>
      <c r="B877" s="499">
        <f t="shared" si="26"/>
        <v>871</v>
      </c>
      <c r="C877" s="217">
        <v>45111</v>
      </c>
      <c r="D877" s="218">
        <f t="shared" si="27"/>
        <v>327</v>
      </c>
      <c r="E877" s="219" t="s">
        <v>598</v>
      </c>
      <c r="F877" s="219" t="s">
        <v>541</v>
      </c>
      <c r="G877" s="219" t="s">
        <v>570</v>
      </c>
      <c r="H877" s="219" t="s">
        <v>1608</v>
      </c>
      <c r="I877" s="220"/>
      <c r="J877" s="220"/>
      <c r="K877" s="220">
        <v>-59</v>
      </c>
      <c r="M877" s="92"/>
      <c r="N877" s="92"/>
      <c r="O877" s="92"/>
      <c r="P877" s="92"/>
      <c r="Q877" s="92"/>
      <c r="R877" s="92"/>
      <c r="S877" s="92"/>
      <c r="T877" s="92"/>
      <c r="U877" s="92"/>
      <c r="V877" s="92"/>
      <c r="W877" s="92"/>
      <c r="X877" s="92"/>
      <c r="Y877" s="92"/>
      <c r="Z877" s="92"/>
    </row>
    <row r="878" spans="1:26" ht="15.75" customHeight="1" x14ac:dyDescent="0.2">
      <c r="A878" s="92"/>
      <c r="B878" s="499">
        <f t="shared" si="26"/>
        <v>872</v>
      </c>
      <c r="C878" s="217">
        <v>45111</v>
      </c>
      <c r="D878" s="218">
        <f t="shared" si="27"/>
        <v>327</v>
      </c>
      <c r="E878" s="219" t="s">
        <v>598</v>
      </c>
      <c r="F878" s="219" t="s">
        <v>541</v>
      </c>
      <c r="G878" s="219" t="s">
        <v>570</v>
      </c>
      <c r="H878" s="219" t="s">
        <v>770</v>
      </c>
      <c r="I878" s="220"/>
      <c r="J878" s="220"/>
      <c r="K878" s="220">
        <v>-23</v>
      </c>
      <c r="M878" s="92"/>
      <c r="N878" s="92"/>
      <c r="O878" s="92"/>
      <c r="P878" s="92"/>
      <c r="Q878" s="92"/>
      <c r="R878" s="92"/>
      <c r="S878" s="92"/>
      <c r="T878" s="92"/>
      <c r="U878" s="92"/>
      <c r="V878" s="92"/>
      <c r="W878" s="92"/>
      <c r="X878" s="92"/>
      <c r="Y878" s="92"/>
      <c r="Z878" s="92"/>
    </row>
    <row r="879" spans="1:26" ht="15.75" customHeight="1" x14ac:dyDescent="0.2">
      <c r="A879" s="92"/>
      <c r="B879" s="499">
        <f t="shared" si="26"/>
        <v>873</v>
      </c>
      <c r="C879" s="217">
        <v>45112</v>
      </c>
      <c r="D879" s="218">
        <f t="shared" si="27"/>
        <v>327</v>
      </c>
      <c r="E879" s="219" t="s">
        <v>565</v>
      </c>
      <c r="F879" s="219" t="s">
        <v>534</v>
      </c>
      <c r="G879" s="219" t="s">
        <v>574</v>
      </c>
      <c r="H879" s="219" t="s">
        <v>686</v>
      </c>
      <c r="I879" s="220">
        <v>-5000</v>
      </c>
      <c r="J879" s="220"/>
      <c r="K879" s="220"/>
      <c r="M879" s="92"/>
      <c r="N879" s="92"/>
      <c r="O879" s="92"/>
      <c r="P879" s="92"/>
      <c r="Q879" s="92"/>
      <c r="R879" s="92"/>
      <c r="S879" s="92"/>
      <c r="T879" s="92"/>
      <c r="U879" s="92"/>
      <c r="V879" s="92"/>
      <c r="W879" s="92"/>
      <c r="X879" s="92"/>
      <c r="Y879" s="92"/>
      <c r="Z879" s="92"/>
    </row>
    <row r="880" spans="1:26" ht="15.75" customHeight="1" x14ac:dyDescent="0.2">
      <c r="A880" s="92"/>
      <c r="B880" s="499">
        <f t="shared" si="26"/>
        <v>874</v>
      </c>
      <c r="C880" s="217">
        <v>45112</v>
      </c>
      <c r="D880" s="218">
        <f t="shared" si="27"/>
        <v>327</v>
      </c>
      <c r="E880" s="219" t="s">
        <v>574</v>
      </c>
      <c r="F880" s="219" t="s">
        <v>534</v>
      </c>
      <c r="G880" s="219" t="s">
        <v>565</v>
      </c>
      <c r="H880" s="219" t="s">
        <v>686</v>
      </c>
      <c r="I880" s="220">
        <v>5000</v>
      </c>
      <c r="J880" s="220"/>
      <c r="K880" s="220"/>
      <c r="M880" s="92"/>
      <c r="N880" s="92"/>
      <c r="O880" s="92"/>
      <c r="P880" s="92"/>
      <c r="Q880" s="92"/>
      <c r="R880" s="92"/>
      <c r="S880" s="92"/>
      <c r="T880" s="92"/>
      <c r="U880" s="92"/>
      <c r="V880" s="92"/>
      <c r="W880" s="92"/>
      <c r="X880" s="92"/>
      <c r="Y880" s="92"/>
      <c r="Z880" s="92"/>
    </row>
    <row r="881" spans="1:26" ht="15.75" customHeight="1" x14ac:dyDescent="0.2">
      <c r="A881" s="92"/>
      <c r="B881" s="499">
        <f t="shared" si="26"/>
        <v>875</v>
      </c>
      <c r="C881" s="217">
        <v>45112</v>
      </c>
      <c r="D881" s="218">
        <f t="shared" si="27"/>
        <v>327</v>
      </c>
      <c r="E881" s="219" t="s">
        <v>565</v>
      </c>
      <c r="F881" s="219" t="s">
        <v>538</v>
      </c>
      <c r="G881" s="219" t="s">
        <v>420</v>
      </c>
      <c r="H881" s="219" t="s">
        <v>1043</v>
      </c>
      <c r="I881" s="220"/>
      <c r="J881" s="220">
        <v>9000</v>
      </c>
      <c r="K881" s="220"/>
      <c r="M881" s="92"/>
      <c r="N881" s="92"/>
      <c r="O881" s="92"/>
      <c r="P881" s="92"/>
      <c r="Q881" s="92"/>
      <c r="R881" s="92"/>
      <c r="S881" s="92"/>
      <c r="T881" s="92"/>
      <c r="U881" s="92"/>
      <c r="V881" s="92"/>
      <c r="W881" s="92"/>
      <c r="X881" s="92"/>
      <c r="Y881" s="92"/>
      <c r="Z881" s="92"/>
    </row>
    <row r="882" spans="1:26" ht="15.75" customHeight="1" x14ac:dyDescent="0.2">
      <c r="A882" s="92"/>
      <c r="B882" s="499">
        <f t="shared" si="26"/>
        <v>876</v>
      </c>
      <c r="C882" s="217">
        <v>45112</v>
      </c>
      <c r="D882" s="218">
        <f t="shared" si="27"/>
        <v>327</v>
      </c>
      <c r="E882" s="219" t="s">
        <v>598</v>
      </c>
      <c r="F882" s="219" t="s">
        <v>541</v>
      </c>
      <c r="G882" s="219" t="s">
        <v>570</v>
      </c>
      <c r="H882" s="219" t="s">
        <v>1609</v>
      </c>
      <c r="I882" s="220"/>
      <c r="J882" s="220"/>
      <c r="K882" s="220">
        <v>-35</v>
      </c>
      <c r="M882" s="92"/>
      <c r="N882" s="92"/>
      <c r="O882" s="92"/>
      <c r="P882" s="92"/>
      <c r="Q882" s="92"/>
      <c r="R882" s="92"/>
      <c r="S882" s="92"/>
      <c r="T882" s="92"/>
      <c r="U882" s="92"/>
      <c r="V882" s="92"/>
      <c r="W882" s="92"/>
      <c r="X882" s="92"/>
      <c r="Y882" s="92"/>
      <c r="Z882" s="92"/>
    </row>
    <row r="883" spans="1:26" ht="15.75" customHeight="1" x14ac:dyDescent="0.2">
      <c r="A883" s="92"/>
      <c r="B883" s="499">
        <f t="shared" si="26"/>
        <v>877</v>
      </c>
      <c r="C883" s="217">
        <v>45114</v>
      </c>
      <c r="D883" s="218">
        <f t="shared" si="27"/>
        <v>327</v>
      </c>
      <c r="E883" s="219" t="s">
        <v>554</v>
      </c>
      <c r="F883" s="219" t="s">
        <v>534</v>
      </c>
      <c r="G883" s="219" t="s">
        <v>554</v>
      </c>
      <c r="H883" s="219" t="s">
        <v>1610</v>
      </c>
      <c r="I883" s="220"/>
      <c r="J883" s="220">
        <v>0.18</v>
      </c>
      <c r="K883" s="220"/>
      <c r="M883" s="92"/>
      <c r="N883" s="92"/>
      <c r="O883" s="92"/>
      <c r="P883" s="92"/>
      <c r="Q883" s="92"/>
      <c r="R883" s="92"/>
      <c r="S883" s="92"/>
      <c r="T883" s="92"/>
      <c r="U883" s="92"/>
      <c r="V883" s="92"/>
      <c r="W883" s="92"/>
      <c r="X883" s="92"/>
      <c r="Y883" s="92"/>
      <c r="Z883" s="92"/>
    </row>
    <row r="884" spans="1:26" ht="15.75" customHeight="1" x14ac:dyDescent="0.2">
      <c r="A884" s="92"/>
      <c r="B884" s="499">
        <f t="shared" si="26"/>
        <v>878</v>
      </c>
      <c r="C884" s="217">
        <v>45114</v>
      </c>
      <c r="D884" s="218">
        <f t="shared" si="27"/>
        <v>327</v>
      </c>
      <c r="E884" s="219" t="s">
        <v>47</v>
      </c>
      <c r="F884" s="219" t="s">
        <v>538</v>
      </c>
      <c r="G884" s="219" t="s">
        <v>568</v>
      </c>
      <c r="H884" s="219" t="s">
        <v>1624</v>
      </c>
      <c r="I884" s="220"/>
      <c r="J884" s="220">
        <v>5692</v>
      </c>
      <c r="K884" s="220"/>
      <c r="M884" s="92"/>
      <c r="N884" s="92"/>
      <c r="O884" s="92"/>
      <c r="P884" s="92"/>
      <c r="Q884" s="92"/>
      <c r="R884" s="92"/>
      <c r="S884" s="92"/>
      <c r="T884" s="92"/>
      <c r="U884" s="92"/>
      <c r="V884" s="92"/>
      <c r="W884" s="92"/>
      <c r="X884" s="92"/>
      <c r="Y884" s="92"/>
      <c r="Z884" s="92"/>
    </row>
    <row r="885" spans="1:26" ht="15.75" customHeight="1" x14ac:dyDescent="0.2">
      <c r="A885" s="92"/>
      <c r="B885" s="499">
        <f t="shared" si="26"/>
        <v>879</v>
      </c>
      <c r="C885" s="217">
        <v>45114</v>
      </c>
      <c r="D885" s="218">
        <f t="shared" si="27"/>
        <v>327</v>
      </c>
      <c r="E885" s="219" t="s">
        <v>47</v>
      </c>
      <c r="F885" s="219" t="s">
        <v>538</v>
      </c>
      <c r="G885" s="219" t="s">
        <v>577</v>
      </c>
      <c r="H885" s="219" t="s">
        <v>1623</v>
      </c>
      <c r="I885" s="220"/>
      <c r="J885" s="220">
        <v>2383.25</v>
      </c>
      <c r="K885" s="220"/>
      <c r="M885" s="92"/>
      <c r="N885" s="92"/>
      <c r="O885" s="92"/>
      <c r="P885" s="92"/>
      <c r="Q885" s="92"/>
      <c r="R885" s="92"/>
      <c r="S885" s="92"/>
      <c r="T885" s="92"/>
      <c r="U885" s="92"/>
      <c r="V885" s="92"/>
      <c r="W885" s="92"/>
      <c r="X885" s="92"/>
      <c r="Y885" s="92"/>
      <c r="Z885" s="92"/>
    </row>
    <row r="886" spans="1:26" ht="15.75" customHeight="1" x14ac:dyDescent="0.2">
      <c r="A886" s="92"/>
      <c r="B886" s="499">
        <f t="shared" si="26"/>
        <v>880</v>
      </c>
      <c r="C886" s="217">
        <v>45114</v>
      </c>
      <c r="D886" s="218">
        <f t="shared" si="27"/>
        <v>327</v>
      </c>
      <c r="E886" s="219" t="s">
        <v>598</v>
      </c>
      <c r="F886" s="219" t="s">
        <v>541</v>
      </c>
      <c r="G886" s="219" t="s">
        <v>570</v>
      </c>
      <c r="H886" s="219" t="s">
        <v>1611</v>
      </c>
      <c r="I886" s="220"/>
      <c r="J886" s="220"/>
      <c r="K886" s="220">
        <v>-69</v>
      </c>
      <c r="M886" s="92"/>
      <c r="N886" s="92"/>
      <c r="O886" s="92"/>
      <c r="P886" s="92"/>
      <c r="Q886" s="92"/>
      <c r="R886" s="92"/>
      <c r="S886" s="92"/>
      <c r="T886" s="92"/>
      <c r="U886" s="92"/>
      <c r="V886" s="92"/>
      <c r="W886" s="92"/>
      <c r="X886" s="92"/>
      <c r="Y886" s="92"/>
      <c r="Z886" s="92"/>
    </row>
    <row r="887" spans="1:26" ht="15.75" customHeight="1" x14ac:dyDescent="0.2">
      <c r="A887" s="92"/>
      <c r="B887" s="499">
        <f t="shared" si="26"/>
        <v>881</v>
      </c>
      <c r="C887" s="217">
        <v>45114</v>
      </c>
      <c r="D887" s="218">
        <f t="shared" si="27"/>
        <v>327</v>
      </c>
      <c r="E887" s="219" t="s">
        <v>598</v>
      </c>
      <c r="F887" s="219" t="s">
        <v>541</v>
      </c>
      <c r="G887" s="219" t="s">
        <v>570</v>
      </c>
      <c r="H887" s="219" t="s">
        <v>770</v>
      </c>
      <c r="I887" s="220"/>
      <c r="J887" s="220"/>
      <c r="K887" s="220">
        <v>-46</v>
      </c>
      <c r="M887" s="92"/>
      <c r="N887" s="92"/>
      <c r="O887" s="92"/>
      <c r="P887" s="92"/>
      <c r="Q887" s="92"/>
      <c r="R887" s="92"/>
      <c r="S887" s="92"/>
      <c r="T887" s="92"/>
      <c r="U887" s="92"/>
      <c r="V887" s="92"/>
      <c r="W887" s="92"/>
      <c r="X887" s="92"/>
      <c r="Y887" s="92"/>
      <c r="Z887" s="92"/>
    </row>
    <row r="888" spans="1:26" ht="15.75" customHeight="1" x14ac:dyDescent="0.2">
      <c r="A888" s="92"/>
      <c r="B888" s="499">
        <f t="shared" si="26"/>
        <v>882</v>
      </c>
      <c r="C888" s="217">
        <v>45114</v>
      </c>
      <c r="D888" s="218">
        <f t="shared" si="27"/>
        <v>327</v>
      </c>
      <c r="E888" s="219" t="s">
        <v>598</v>
      </c>
      <c r="F888" s="219" t="s">
        <v>541</v>
      </c>
      <c r="G888" s="219" t="s">
        <v>570</v>
      </c>
      <c r="H888" s="219" t="s">
        <v>1612</v>
      </c>
      <c r="I888" s="220"/>
      <c r="J888" s="220"/>
      <c r="K888" s="220">
        <v>-70</v>
      </c>
      <c r="M888" s="92"/>
      <c r="N888" s="92"/>
      <c r="O888" s="92"/>
      <c r="P888" s="92"/>
      <c r="Q888" s="92"/>
      <c r="R888" s="92"/>
      <c r="S888" s="92"/>
      <c r="T888" s="92"/>
      <c r="U888" s="92"/>
      <c r="V888" s="92"/>
      <c r="W888" s="92"/>
      <c r="X888" s="92"/>
      <c r="Y888" s="92"/>
      <c r="Z888" s="92"/>
    </row>
    <row r="889" spans="1:26" ht="15.75" customHeight="1" x14ac:dyDescent="0.2">
      <c r="A889" s="92"/>
      <c r="B889" s="499">
        <f t="shared" si="26"/>
        <v>883</v>
      </c>
      <c r="C889" s="217">
        <v>45114</v>
      </c>
      <c r="D889" s="218">
        <f t="shared" si="27"/>
        <v>327</v>
      </c>
      <c r="E889" s="219" t="s">
        <v>554</v>
      </c>
      <c r="F889" s="219" t="s">
        <v>542</v>
      </c>
      <c r="G889" s="219" t="s">
        <v>613</v>
      </c>
      <c r="H889" s="219" t="s">
        <v>1043</v>
      </c>
      <c r="I889" s="220"/>
      <c r="J889" s="220"/>
      <c r="K889" s="220">
        <v>-389</v>
      </c>
      <c r="M889" s="92"/>
      <c r="N889" s="92"/>
      <c r="O889" s="92"/>
      <c r="P889" s="92"/>
      <c r="Q889" s="92"/>
      <c r="R889" s="92"/>
      <c r="S889" s="92"/>
      <c r="T889" s="92"/>
      <c r="U889" s="92"/>
      <c r="V889" s="92"/>
      <c r="W889" s="92"/>
      <c r="X889" s="92"/>
      <c r="Y889" s="92"/>
      <c r="Z889" s="92"/>
    </row>
    <row r="890" spans="1:26" ht="15.75" customHeight="1" x14ac:dyDescent="0.2">
      <c r="A890" s="92"/>
      <c r="B890" s="499">
        <f t="shared" si="26"/>
        <v>884</v>
      </c>
      <c r="C890" s="217">
        <v>45115</v>
      </c>
      <c r="D890" s="218">
        <f t="shared" si="27"/>
        <v>327</v>
      </c>
      <c r="E890" s="219" t="s">
        <v>565</v>
      </c>
      <c r="F890" s="219" t="s">
        <v>541</v>
      </c>
      <c r="G890" s="219" t="s">
        <v>561</v>
      </c>
      <c r="H890" s="219" t="s">
        <v>1613</v>
      </c>
      <c r="I890" s="220"/>
      <c r="J890" s="220"/>
      <c r="K890" s="220">
        <v>-38</v>
      </c>
      <c r="M890" s="92"/>
      <c r="N890" s="92"/>
      <c r="O890" s="92"/>
      <c r="P890" s="92"/>
      <c r="Q890" s="92"/>
      <c r="R890" s="92"/>
      <c r="S890" s="92"/>
      <c r="T890" s="92"/>
      <c r="U890" s="92"/>
      <c r="V890" s="92"/>
      <c r="W890" s="92"/>
      <c r="X890" s="92"/>
      <c r="Y890" s="92"/>
      <c r="Z890" s="92"/>
    </row>
    <row r="891" spans="1:26" ht="15.75" customHeight="1" x14ac:dyDescent="0.2">
      <c r="A891" s="92"/>
      <c r="B891" s="499">
        <f t="shared" si="26"/>
        <v>885</v>
      </c>
      <c r="C891" s="217">
        <v>45115</v>
      </c>
      <c r="D891" s="218">
        <f t="shared" si="27"/>
        <v>327</v>
      </c>
      <c r="E891" s="219" t="s">
        <v>565</v>
      </c>
      <c r="F891" s="219" t="s">
        <v>541</v>
      </c>
      <c r="G891" s="219" t="s">
        <v>561</v>
      </c>
      <c r="H891" s="219" t="s">
        <v>1614</v>
      </c>
      <c r="I891" s="220"/>
      <c r="J891" s="220"/>
      <c r="K891" s="220">
        <v>-25</v>
      </c>
      <c r="M891" s="92"/>
      <c r="N891" s="92"/>
      <c r="O891" s="92"/>
      <c r="P891" s="92"/>
      <c r="Q891" s="92"/>
      <c r="R891" s="92"/>
      <c r="S891" s="92"/>
      <c r="T891" s="92"/>
      <c r="U891" s="92"/>
      <c r="V891" s="92"/>
      <c r="W891" s="92"/>
      <c r="X891" s="92"/>
      <c r="Y891" s="92"/>
      <c r="Z891" s="92"/>
    </row>
    <row r="892" spans="1:26" ht="15.75" customHeight="1" x14ac:dyDescent="0.2">
      <c r="A892" s="92"/>
      <c r="B892" s="499">
        <f t="shared" si="26"/>
        <v>886</v>
      </c>
      <c r="C892" s="217">
        <v>45115</v>
      </c>
      <c r="D892" s="218">
        <f t="shared" si="27"/>
        <v>327</v>
      </c>
      <c r="E892" s="219" t="s">
        <v>565</v>
      </c>
      <c r="F892" s="219" t="s">
        <v>541</v>
      </c>
      <c r="G892" s="219" t="s">
        <v>561</v>
      </c>
      <c r="H892" s="219" t="s">
        <v>1615</v>
      </c>
      <c r="I892" s="220"/>
      <c r="J892" s="220"/>
      <c r="K892" s="220">
        <v>-26</v>
      </c>
      <c r="M892" s="92"/>
      <c r="N892" s="92"/>
      <c r="O892" s="92"/>
      <c r="P892" s="92"/>
      <c r="Q892" s="92"/>
      <c r="R892" s="92"/>
      <c r="S892" s="92"/>
      <c r="T892" s="92"/>
      <c r="U892" s="92"/>
      <c r="V892" s="92"/>
      <c r="W892" s="92"/>
      <c r="X892" s="92"/>
      <c r="Y892" s="92"/>
      <c r="Z892" s="92"/>
    </row>
    <row r="893" spans="1:26" ht="15.75" customHeight="1" x14ac:dyDescent="0.2">
      <c r="A893" s="92"/>
      <c r="B893" s="499">
        <f t="shared" si="26"/>
        <v>887</v>
      </c>
      <c r="C893" s="217">
        <v>45115</v>
      </c>
      <c r="D893" s="218">
        <f t="shared" si="27"/>
        <v>327</v>
      </c>
      <c r="E893" s="219" t="s">
        <v>565</v>
      </c>
      <c r="F893" s="219" t="s">
        <v>541</v>
      </c>
      <c r="G893" s="219" t="s">
        <v>561</v>
      </c>
      <c r="H893" s="219" t="s">
        <v>1616</v>
      </c>
      <c r="I893" s="220"/>
      <c r="J893" s="220"/>
      <c r="K893" s="220">
        <v>-73</v>
      </c>
      <c r="M893" s="92"/>
      <c r="N893" s="92"/>
      <c r="O893" s="92"/>
      <c r="P893" s="92"/>
      <c r="Q893" s="92"/>
      <c r="R893" s="92"/>
      <c r="S893" s="92"/>
      <c r="T893" s="92"/>
      <c r="U893" s="92"/>
      <c r="V893" s="92"/>
      <c r="W893" s="92"/>
      <c r="X893" s="92"/>
      <c r="Y893" s="92"/>
      <c r="Z893" s="92"/>
    </row>
    <row r="894" spans="1:26" ht="15.75" customHeight="1" x14ac:dyDescent="0.2">
      <c r="A894" s="92"/>
      <c r="B894" s="499">
        <f t="shared" si="26"/>
        <v>888</v>
      </c>
      <c r="C894" s="217">
        <v>45115</v>
      </c>
      <c r="D894" s="218">
        <f t="shared" si="27"/>
        <v>327</v>
      </c>
      <c r="E894" s="219" t="s">
        <v>565</v>
      </c>
      <c r="F894" s="219" t="s">
        <v>541</v>
      </c>
      <c r="G894" s="219" t="s">
        <v>561</v>
      </c>
      <c r="H894" s="219" t="s">
        <v>770</v>
      </c>
      <c r="I894" s="220"/>
      <c r="J894" s="220"/>
      <c r="K894" s="220">
        <v>-23</v>
      </c>
      <c r="M894" s="92"/>
      <c r="N894" s="92"/>
      <c r="O894" s="92"/>
      <c r="P894" s="92"/>
      <c r="Q894" s="92"/>
      <c r="R894" s="92"/>
      <c r="S894" s="92"/>
      <c r="T894" s="92"/>
      <c r="U894" s="92"/>
      <c r="V894" s="92"/>
      <c r="W894" s="92"/>
      <c r="X894" s="92"/>
      <c r="Y894" s="92"/>
      <c r="Z894" s="92"/>
    </row>
    <row r="895" spans="1:26" ht="15.75" customHeight="1" x14ac:dyDescent="0.2">
      <c r="A895" s="92"/>
      <c r="B895" s="499">
        <f t="shared" si="26"/>
        <v>889</v>
      </c>
      <c r="C895" s="217">
        <v>45116</v>
      </c>
      <c r="D895" s="218">
        <f t="shared" si="27"/>
        <v>327</v>
      </c>
      <c r="E895" s="219" t="s">
        <v>565</v>
      </c>
      <c r="F895" s="219" t="s">
        <v>541</v>
      </c>
      <c r="G895" s="219" t="s">
        <v>561</v>
      </c>
      <c r="H895" s="219" t="s">
        <v>701</v>
      </c>
      <c r="I895" s="220"/>
      <c r="J895" s="220"/>
      <c r="K895" s="220">
        <v>-154</v>
      </c>
      <c r="M895" s="92"/>
      <c r="N895" s="92"/>
      <c r="O895" s="92"/>
      <c r="P895" s="92"/>
      <c r="Q895" s="92"/>
      <c r="R895" s="92"/>
      <c r="S895" s="92"/>
      <c r="T895" s="92"/>
      <c r="U895" s="92"/>
      <c r="V895" s="92"/>
      <c r="W895" s="92"/>
      <c r="X895" s="92"/>
      <c r="Y895" s="92"/>
      <c r="Z895" s="92"/>
    </row>
    <row r="896" spans="1:26" ht="15.75" customHeight="1" x14ac:dyDescent="0.2">
      <c r="A896" s="92"/>
      <c r="B896" s="499">
        <f t="shared" si="26"/>
        <v>890</v>
      </c>
      <c r="C896" s="217">
        <v>45116</v>
      </c>
      <c r="D896" s="218">
        <f t="shared" si="27"/>
        <v>327</v>
      </c>
      <c r="E896" s="219" t="s">
        <v>565</v>
      </c>
      <c r="F896" s="219" t="s">
        <v>541</v>
      </c>
      <c r="G896" s="219" t="s">
        <v>561</v>
      </c>
      <c r="H896" s="219" t="s">
        <v>1617</v>
      </c>
      <c r="I896" s="220"/>
      <c r="J896" s="220"/>
      <c r="K896" s="220">
        <v>-16</v>
      </c>
      <c r="M896" s="92"/>
      <c r="N896" s="92"/>
      <c r="O896" s="92"/>
      <c r="P896" s="92"/>
      <c r="Q896" s="92"/>
      <c r="R896" s="92"/>
      <c r="S896" s="92"/>
      <c r="T896" s="92"/>
      <c r="U896" s="92"/>
      <c r="V896" s="92"/>
      <c r="W896" s="92"/>
      <c r="X896" s="92"/>
      <c r="Y896" s="92"/>
      <c r="Z896" s="92"/>
    </row>
    <row r="897" spans="1:26" ht="15.75" customHeight="1" x14ac:dyDescent="0.2">
      <c r="A897" s="92"/>
      <c r="B897" s="499">
        <f t="shared" si="26"/>
        <v>891</v>
      </c>
      <c r="C897" s="217">
        <v>45116</v>
      </c>
      <c r="D897" s="218">
        <f t="shared" si="27"/>
        <v>327</v>
      </c>
      <c r="E897" s="219" t="s">
        <v>565</v>
      </c>
      <c r="F897" s="219" t="s">
        <v>541</v>
      </c>
      <c r="G897" s="219" t="s">
        <v>561</v>
      </c>
      <c r="H897" s="219" t="s">
        <v>1618</v>
      </c>
      <c r="I897" s="220"/>
      <c r="J897" s="220"/>
      <c r="K897" s="220">
        <v>-42</v>
      </c>
      <c r="M897" s="92"/>
      <c r="N897" s="92"/>
      <c r="O897" s="92"/>
      <c r="P897" s="92"/>
      <c r="Q897" s="92"/>
      <c r="R897" s="92"/>
      <c r="S897" s="92"/>
      <c r="T897" s="92"/>
      <c r="U897" s="92"/>
      <c r="V897" s="92"/>
      <c r="W897" s="92"/>
      <c r="X897" s="92"/>
      <c r="Y897" s="92"/>
      <c r="Z897" s="92"/>
    </row>
    <row r="898" spans="1:26" ht="15.75" customHeight="1" x14ac:dyDescent="0.2">
      <c r="A898" s="92"/>
      <c r="B898" s="499">
        <f t="shared" si="26"/>
        <v>892</v>
      </c>
      <c r="C898" s="217">
        <v>45117</v>
      </c>
      <c r="D898" s="218">
        <f t="shared" si="27"/>
        <v>328</v>
      </c>
      <c r="E898" s="219" t="s">
        <v>598</v>
      </c>
      <c r="F898" s="219" t="s">
        <v>534</v>
      </c>
      <c r="G898" s="219" t="s">
        <v>565</v>
      </c>
      <c r="H898" s="219" t="s">
        <v>686</v>
      </c>
      <c r="I898" s="220">
        <v>533</v>
      </c>
      <c r="J898" s="220"/>
      <c r="K898" s="220"/>
      <c r="M898" s="92"/>
      <c r="N898" s="92"/>
      <c r="O898" s="92"/>
      <c r="P898" s="92"/>
      <c r="Q898" s="92"/>
      <c r="R898" s="92"/>
      <c r="S898" s="92"/>
      <c r="T898" s="92"/>
      <c r="U898" s="92"/>
      <c r="V898" s="92"/>
      <c r="W898" s="92"/>
      <c r="X898" s="92"/>
      <c r="Y898" s="92"/>
      <c r="Z898" s="92"/>
    </row>
    <row r="899" spans="1:26" ht="15.75" customHeight="1" x14ac:dyDescent="0.2">
      <c r="A899" s="92"/>
      <c r="B899" s="499">
        <f t="shared" si="26"/>
        <v>893</v>
      </c>
      <c r="C899" s="217">
        <v>45117</v>
      </c>
      <c r="D899" s="218">
        <f t="shared" si="27"/>
        <v>328</v>
      </c>
      <c r="E899" s="219" t="s">
        <v>593</v>
      </c>
      <c r="F899" s="219" t="s">
        <v>534</v>
      </c>
      <c r="G899" s="219" t="s">
        <v>588</v>
      </c>
      <c r="H899" s="219" t="s">
        <v>686</v>
      </c>
      <c r="I899" s="220">
        <v>-4755</v>
      </c>
      <c r="J899" s="220"/>
      <c r="K899" s="220"/>
      <c r="M899" s="92"/>
      <c r="N899" s="92"/>
      <c r="O899" s="92"/>
      <c r="P899" s="92"/>
      <c r="Q899" s="92"/>
      <c r="R899" s="92"/>
      <c r="S899" s="92"/>
      <c r="T899" s="92"/>
      <c r="U899" s="92"/>
      <c r="V899" s="92"/>
      <c r="W899" s="92"/>
      <c r="X899" s="92"/>
      <c r="Y899" s="92"/>
      <c r="Z899" s="92"/>
    </row>
    <row r="900" spans="1:26" ht="15.75" customHeight="1" x14ac:dyDescent="0.2">
      <c r="A900" s="92"/>
      <c r="B900" s="499">
        <f t="shared" si="26"/>
        <v>894</v>
      </c>
      <c r="C900" s="217">
        <v>45117</v>
      </c>
      <c r="D900" s="218">
        <f t="shared" si="27"/>
        <v>328</v>
      </c>
      <c r="E900" s="219" t="s">
        <v>588</v>
      </c>
      <c r="F900" s="219" t="s">
        <v>534</v>
      </c>
      <c r="G900" s="219" t="s">
        <v>588</v>
      </c>
      <c r="H900" s="219" t="s">
        <v>1620</v>
      </c>
      <c r="I900" s="220"/>
      <c r="J900" s="220">
        <v>27.08</v>
      </c>
      <c r="K900" s="220">
        <v>-1.46</v>
      </c>
      <c r="M900" s="92"/>
      <c r="N900" s="92"/>
      <c r="O900" s="92"/>
      <c r="P900" s="92"/>
      <c r="Q900" s="92"/>
      <c r="R900" s="92"/>
      <c r="S900" s="92"/>
      <c r="T900" s="92"/>
      <c r="U900" s="92"/>
      <c r="V900" s="92"/>
      <c r="W900" s="92"/>
      <c r="X900" s="92"/>
      <c r="Y900" s="92"/>
      <c r="Z900" s="92"/>
    </row>
    <row r="901" spans="1:26" ht="15.75" customHeight="1" x14ac:dyDescent="0.2">
      <c r="A901" s="92"/>
      <c r="B901" s="499">
        <f t="shared" si="26"/>
        <v>895</v>
      </c>
      <c r="C901" s="217">
        <v>45117</v>
      </c>
      <c r="D901" s="218">
        <f t="shared" si="27"/>
        <v>328</v>
      </c>
      <c r="E901" s="219" t="s">
        <v>588</v>
      </c>
      <c r="F901" s="219" t="s">
        <v>534</v>
      </c>
      <c r="G901" s="219" t="s">
        <v>593</v>
      </c>
      <c r="H901" s="219" t="s">
        <v>686</v>
      </c>
      <c r="I901" s="220">
        <v>4755</v>
      </c>
      <c r="J901" s="220"/>
      <c r="K901" s="220"/>
      <c r="M901" s="92"/>
      <c r="N901" s="92"/>
      <c r="O901" s="92"/>
      <c r="P901" s="92"/>
      <c r="Q901" s="92"/>
      <c r="R901" s="92"/>
      <c r="S901" s="92"/>
      <c r="T901" s="92"/>
      <c r="U901" s="92"/>
      <c r="V901" s="92"/>
      <c r="W901" s="92"/>
      <c r="X901" s="92"/>
      <c r="Y901" s="92"/>
      <c r="Z901" s="92"/>
    </row>
    <row r="902" spans="1:26" ht="15.75" customHeight="1" x14ac:dyDescent="0.2">
      <c r="A902" s="92"/>
      <c r="B902" s="499">
        <f t="shared" si="26"/>
        <v>896</v>
      </c>
      <c r="C902" s="217">
        <v>45117</v>
      </c>
      <c r="D902" s="218">
        <f t="shared" si="27"/>
        <v>328</v>
      </c>
      <c r="E902" s="219" t="s">
        <v>565</v>
      </c>
      <c r="F902" s="219" t="s">
        <v>534</v>
      </c>
      <c r="G902" s="219" t="s">
        <v>598</v>
      </c>
      <c r="H902" s="219" t="s">
        <v>686</v>
      </c>
      <c r="I902" s="220">
        <v>-533</v>
      </c>
      <c r="J902" s="220"/>
      <c r="K902" s="220"/>
      <c r="M902" s="92"/>
      <c r="N902" s="92"/>
      <c r="O902" s="92"/>
      <c r="P902" s="92"/>
      <c r="Q902" s="92"/>
      <c r="R902" s="92"/>
      <c r="S902" s="92"/>
      <c r="T902" s="92"/>
      <c r="U902" s="92"/>
      <c r="V902" s="92"/>
      <c r="W902" s="92"/>
      <c r="X902" s="92"/>
      <c r="Y902" s="92"/>
      <c r="Z902" s="92"/>
    </row>
    <row r="903" spans="1:26" ht="15.75" customHeight="1" x14ac:dyDescent="0.2">
      <c r="A903" s="92"/>
      <c r="B903" s="499">
        <f t="shared" ref="B903:B966" si="28">B902+1</f>
        <v>897</v>
      </c>
      <c r="C903" s="217">
        <v>45117</v>
      </c>
      <c r="D903" s="218">
        <f t="shared" ref="D903:D966" si="29">(WEEKNUM(C903,2)+(YEAR(C903)-2020)*100)-1</f>
        <v>328</v>
      </c>
      <c r="E903" s="219" t="s">
        <v>565</v>
      </c>
      <c r="F903" s="219" t="s">
        <v>541</v>
      </c>
      <c r="G903" s="219" t="s">
        <v>550</v>
      </c>
      <c r="H903" s="219" t="s">
        <v>1619</v>
      </c>
      <c r="I903" s="220"/>
      <c r="J903" s="220"/>
      <c r="K903" s="220">
        <v>-2070</v>
      </c>
      <c r="M903" s="92"/>
      <c r="N903" s="92"/>
      <c r="O903" s="92"/>
      <c r="P903" s="92"/>
      <c r="Q903" s="92"/>
      <c r="R903" s="92"/>
      <c r="S903" s="92"/>
      <c r="T903" s="92"/>
      <c r="U903" s="92"/>
      <c r="V903" s="92"/>
      <c r="W903" s="92"/>
      <c r="X903" s="92"/>
      <c r="Y903" s="92"/>
      <c r="Z903" s="92"/>
    </row>
    <row r="904" spans="1:26" ht="15.75" customHeight="1" x14ac:dyDescent="0.2">
      <c r="A904" s="92"/>
      <c r="B904" s="499">
        <f t="shared" si="28"/>
        <v>898</v>
      </c>
      <c r="C904" s="217">
        <v>45117</v>
      </c>
      <c r="D904" s="218">
        <f t="shared" si="29"/>
        <v>328</v>
      </c>
      <c r="E904" s="219" t="s">
        <v>598</v>
      </c>
      <c r="F904" s="219" t="s">
        <v>541</v>
      </c>
      <c r="G904" s="219" t="s">
        <v>561</v>
      </c>
      <c r="H904" s="219" t="s">
        <v>1613</v>
      </c>
      <c r="I904" s="220"/>
      <c r="J904" s="220"/>
      <c r="K904" s="220">
        <v>-21</v>
      </c>
      <c r="M904" s="92"/>
      <c r="N904" s="92"/>
      <c r="O904" s="92"/>
      <c r="P904" s="92"/>
      <c r="Q904" s="92"/>
      <c r="R904" s="92"/>
      <c r="S904" s="92"/>
      <c r="T904" s="92"/>
      <c r="U904" s="92"/>
      <c r="V904" s="92"/>
      <c r="W904" s="92"/>
      <c r="X904" s="92"/>
      <c r="Y904" s="92"/>
      <c r="Z904" s="92"/>
    </row>
    <row r="905" spans="1:26" ht="15.75" customHeight="1" x14ac:dyDescent="0.2">
      <c r="A905" s="92"/>
      <c r="B905" s="499">
        <f t="shared" si="28"/>
        <v>899</v>
      </c>
      <c r="C905" s="217">
        <v>45118</v>
      </c>
      <c r="D905" s="218">
        <f t="shared" si="29"/>
        <v>328</v>
      </c>
      <c r="E905" s="219" t="s">
        <v>565</v>
      </c>
      <c r="F905" s="219" t="s">
        <v>533</v>
      </c>
      <c r="G905" s="219" t="s">
        <v>553</v>
      </c>
      <c r="H905" s="219" t="s">
        <v>910</v>
      </c>
      <c r="I905" s="220"/>
      <c r="J905" s="220"/>
      <c r="K905" s="220">
        <v>-300</v>
      </c>
      <c r="M905" s="92"/>
      <c r="N905" s="92"/>
      <c r="O905" s="92"/>
      <c r="P905" s="92"/>
      <c r="Q905" s="92"/>
      <c r="R905" s="92"/>
      <c r="S905" s="92"/>
      <c r="T905" s="92"/>
      <c r="U905" s="92"/>
      <c r="V905" s="92"/>
      <c r="W905" s="92"/>
      <c r="X905" s="92"/>
      <c r="Y905" s="92"/>
      <c r="Z905" s="92"/>
    </row>
    <row r="906" spans="1:26" ht="15.75" customHeight="1" x14ac:dyDescent="0.2">
      <c r="A906" s="92"/>
      <c r="B906" s="499">
        <f t="shared" si="28"/>
        <v>900</v>
      </c>
      <c r="C906" s="217">
        <v>45118</v>
      </c>
      <c r="D906" s="218">
        <f t="shared" si="29"/>
        <v>328</v>
      </c>
      <c r="E906" s="219" t="s">
        <v>47</v>
      </c>
      <c r="F906" s="219" t="s">
        <v>534</v>
      </c>
      <c r="G906" s="219" t="s">
        <v>554</v>
      </c>
      <c r="H906" s="219" t="s">
        <v>686</v>
      </c>
      <c r="I906" s="220">
        <v>-2000</v>
      </c>
      <c r="J906" s="220"/>
      <c r="K906" s="220"/>
      <c r="M906" s="92"/>
      <c r="N906" s="92"/>
      <c r="O906" s="92"/>
      <c r="P906" s="92"/>
      <c r="Q906" s="92"/>
      <c r="R906" s="92"/>
      <c r="S906" s="92"/>
      <c r="T906" s="92"/>
      <c r="U906" s="92"/>
      <c r="V906" s="92"/>
      <c r="W906" s="92"/>
      <c r="X906" s="92"/>
      <c r="Y906" s="92"/>
      <c r="Z906" s="92"/>
    </row>
    <row r="907" spans="1:26" ht="15.75" customHeight="1" x14ac:dyDescent="0.2">
      <c r="A907" s="92"/>
      <c r="B907" s="499">
        <f t="shared" si="28"/>
        <v>901</v>
      </c>
      <c r="C907" s="217">
        <v>45118</v>
      </c>
      <c r="D907" s="218">
        <f t="shared" si="29"/>
        <v>328</v>
      </c>
      <c r="E907" s="219" t="s">
        <v>598</v>
      </c>
      <c r="F907" s="219" t="s">
        <v>534</v>
      </c>
      <c r="G907" s="219" t="s">
        <v>565</v>
      </c>
      <c r="H907" s="219" t="s">
        <v>686</v>
      </c>
      <c r="I907" s="220">
        <v>186</v>
      </c>
      <c r="J907" s="220"/>
      <c r="K907" s="220"/>
      <c r="M907" s="92"/>
      <c r="N907" s="92"/>
      <c r="O907" s="92"/>
      <c r="P907" s="92"/>
      <c r="Q907" s="92"/>
      <c r="R907" s="92"/>
      <c r="S907" s="92"/>
      <c r="T907" s="92"/>
      <c r="U907" s="92"/>
      <c r="V907" s="92"/>
      <c r="W907" s="92"/>
      <c r="X907" s="92"/>
      <c r="Y907" s="92"/>
      <c r="Z907" s="92"/>
    </row>
    <row r="908" spans="1:26" ht="15.75" customHeight="1" x14ac:dyDescent="0.2">
      <c r="A908" s="92"/>
      <c r="B908" s="499">
        <f t="shared" si="28"/>
        <v>902</v>
      </c>
      <c r="C908" s="217">
        <v>45118</v>
      </c>
      <c r="D908" s="218">
        <f t="shared" si="29"/>
        <v>328</v>
      </c>
      <c r="E908" s="219" t="s">
        <v>47</v>
      </c>
      <c r="F908" s="219" t="s">
        <v>534</v>
      </c>
      <c r="G908" s="219" t="s">
        <v>565</v>
      </c>
      <c r="H908" s="219" t="s">
        <v>686</v>
      </c>
      <c r="I908" s="220">
        <v>-5000</v>
      </c>
      <c r="J908" s="220"/>
      <c r="K908" s="220"/>
      <c r="M908" s="92"/>
      <c r="N908" s="92"/>
      <c r="O908" s="92"/>
      <c r="P908" s="92"/>
      <c r="Q908" s="92"/>
      <c r="R908" s="92"/>
      <c r="S908" s="92"/>
      <c r="T908" s="92"/>
      <c r="U908" s="92"/>
      <c r="V908" s="92"/>
      <c r="W908" s="92"/>
      <c r="X908" s="92"/>
      <c r="Y908" s="92"/>
      <c r="Z908" s="92"/>
    </row>
    <row r="909" spans="1:26" ht="15.75" customHeight="1" x14ac:dyDescent="0.2">
      <c r="A909" s="92"/>
      <c r="B909" s="499">
        <f t="shared" si="28"/>
        <v>903</v>
      </c>
      <c r="C909" s="217">
        <v>45118</v>
      </c>
      <c r="D909" s="218">
        <f t="shared" si="29"/>
        <v>328</v>
      </c>
      <c r="E909" s="219" t="s">
        <v>554</v>
      </c>
      <c r="F909" s="219" t="s">
        <v>534</v>
      </c>
      <c r="G909" s="219" t="s">
        <v>47</v>
      </c>
      <c r="H909" s="219" t="s">
        <v>686</v>
      </c>
      <c r="I909" s="220">
        <v>2000</v>
      </c>
      <c r="J909" s="220"/>
      <c r="K909" s="220"/>
      <c r="M909" s="92"/>
      <c r="N909" s="92"/>
      <c r="O909" s="92"/>
      <c r="P909" s="92"/>
      <c r="Q909" s="92"/>
      <c r="R909" s="92"/>
      <c r="S909" s="92"/>
      <c r="T909" s="92"/>
      <c r="U909" s="92"/>
      <c r="V909" s="92"/>
      <c r="W909" s="92"/>
      <c r="X909" s="92"/>
      <c r="Y909" s="92"/>
      <c r="Z909" s="92"/>
    </row>
    <row r="910" spans="1:26" ht="15.75" customHeight="1" x14ac:dyDescent="0.2">
      <c r="A910" s="92"/>
      <c r="B910" s="499">
        <f t="shared" si="28"/>
        <v>904</v>
      </c>
      <c r="C910" s="217">
        <v>45118</v>
      </c>
      <c r="D910" s="218">
        <f t="shared" si="29"/>
        <v>328</v>
      </c>
      <c r="E910" s="219" t="s">
        <v>565</v>
      </c>
      <c r="F910" s="219" t="s">
        <v>534</v>
      </c>
      <c r="G910" s="219" t="s">
        <v>47</v>
      </c>
      <c r="H910" s="219" t="s">
        <v>686</v>
      </c>
      <c r="I910" s="220">
        <v>5000</v>
      </c>
      <c r="J910" s="220"/>
      <c r="K910" s="220"/>
      <c r="M910" s="92"/>
      <c r="N910" s="92"/>
      <c r="O910" s="92"/>
      <c r="P910" s="92"/>
      <c r="Q910" s="92"/>
      <c r="R910" s="92"/>
      <c r="S910" s="92"/>
      <c r="T910" s="92"/>
      <c r="U910" s="92"/>
      <c r="V910" s="92"/>
      <c r="W910" s="92"/>
      <c r="X910" s="92"/>
      <c r="Y910" s="92"/>
      <c r="Z910" s="92"/>
    </row>
    <row r="911" spans="1:26" ht="15.75" customHeight="1" x14ac:dyDescent="0.2">
      <c r="A911" s="92"/>
      <c r="B911" s="499">
        <f t="shared" si="28"/>
        <v>905</v>
      </c>
      <c r="C911" s="217">
        <v>45118</v>
      </c>
      <c r="D911" s="218">
        <f t="shared" si="29"/>
        <v>328</v>
      </c>
      <c r="E911" s="219" t="s">
        <v>565</v>
      </c>
      <c r="F911" s="219" t="s">
        <v>534</v>
      </c>
      <c r="G911" s="219" t="s">
        <v>598</v>
      </c>
      <c r="H911" s="219" t="s">
        <v>686</v>
      </c>
      <c r="I911" s="220">
        <v>-186</v>
      </c>
      <c r="J911" s="220"/>
      <c r="K911" s="220"/>
      <c r="M911" s="92"/>
      <c r="N911" s="92"/>
      <c r="O911" s="92"/>
      <c r="P911" s="92"/>
      <c r="Q911" s="92"/>
      <c r="R911" s="92"/>
      <c r="S911" s="92"/>
      <c r="T911" s="92"/>
      <c r="U911" s="92"/>
      <c r="V911" s="92"/>
      <c r="W911" s="92"/>
      <c r="X911" s="92"/>
      <c r="Y911" s="92"/>
      <c r="Z911" s="92"/>
    </row>
    <row r="912" spans="1:26" ht="15.75" customHeight="1" x14ac:dyDescent="0.2">
      <c r="A912" s="92"/>
      <c r="B912" s="499">
        <f t="shared" si="28"/>
        <v>906</v>
      </c>
      <c r="C912" s="217">
        <v>45118</v>
      </c>
      <c r="D912" s="218">
        <f t="shared" si="29"/>
        <v>328</v>
      </c>
      <c r="E912" s="219" t="s">
        <v>598</v>
      </c>
      <c r="F912" s="219" t="s">
        <v>536</v>
      </c>
      <c r="G912" s="219" t="s">
        <v>546</v>
      </c>
      <c r="H912" s="219" t="s">
        <v>1625</v>
      </c>
      <c r="I912" s="220"/>
      <c r="J912" s="220"/>
      <c r="K912" s="220">
        <v>-60</v>
      </c>
      <c r="M912" s="92"/>
      <c r="N912" s="92"/>
      <c r="O912" s="92"/>
      <c r="P912" s="92"/>
      <c r="Q912" s="92"/>
      <c r="R912" s="92"/>
      <c r="S912" s="92"/>
      <c r="T912" s="92"/>
      <c r="U912" s="92"/>
      <c r="V912" s="92"/>
      <c r="W912" s="92"/>
      <c r="X912" s="92"/>
      <c r="Y912" s="92"/>
      <c r="Z912" s="92"/>
    </row>
    <row r="913" spans="1:26" ht="15.75" customHeight="1" x14ac:dyDescent="0.2">
      <c r="A913" s="92"/>
      <c r="B913" s="499">
        <f t="shared" si="28"/>
        <v>907</v>
      </c>
      <c r="C913" s="217">
        <v>45118</v>
      </c>
      <c r="D913" s="218">
        <f t="shared" si="29"/>
        <v>328</v>
      </c>
      <c r="E913" s="219" t="s">
        <v>565</v>
      </c>
      <c r="F913" s="219" t="s">
        <v>541</v>
      </c>
      <c r="G913" s="219" t="s">
        <v>550</v>
      </c>
      <c r="H913" s="219" t="s">
        <v>1621</v>
      </c>
      <c r="I913" s="220"/>
      <c r="J913" s="220"/>
      <c r="K913" s="220">
        <v>-780</v>
      </c>
      <c r="M913" s="92"/>
      <c r="N913" s="92"/>
      <c r="O913" s="92"/>
      <c r="P913" s="92"/>
      <c r="Q913" s="92"/>
      <c r="R913" s="92"/>
      <c r="S913" s="92"/>
      <c r="T913" s="92"/>
      <c r="U913" s="92"/>
      <c r="V913" s="92"/>
      <c r="W913" s="92"/>
      <c r="X913" s="92"/>
      <c r="Y913" s="92"/>
      <c r="Z913" s="92"/>
    </row>
    <row r="914" spans="1:26" ht="15.75" customHeight="1" x14ac:dyDescent="0.2">
      <c r="A914" s="92"/>
      <c r="B914" s="499">
        <f t="shared" si="28"/>
        <v>908</v>
      </c>
      <c r="C914" s="217">
        <v>45118</v>
      </c>
      <c r="D914" s="218">
        <f t="shared" si="29"/>
        <v>328</v>
      </c>
      <c r="E914" s="219" t="s">
        <v>598</v>
      </c>
      <c r="F914" s="219" t="s">
        <v>541</v>
      </c>
      <c r="G914" s="219" t="s">
        <v>570</v>
      </c>
      <c r="H914" s="219" t="s">
        <v>1622</v>
      </c>
      <c r="I914" s="220"/>
      <c r="J914" s="220"/>
      <c r="K914" s="220">
        <v>-30</v>
      </c>
      <c r="M914" s="92"/>
      <c r="N914" s="92"/>
      <c r="O914" s="92"/>
      <c r="P914" s="92"/>
      <c r="Q914" s="92"/>
      <c r="R914" s="92"/>
      <c r="S914" s="92"/>
      <c r="T914" s="92"/>
      <c r="U914" s="92"/>
      <c r="V914" s="92"/>
      <c r="W914" s="92"/>
      <c r="X914" s="92"/>
      <c r="Y914" s="92"/>
      <c r="Z914" s="92"/>
    </row>
    <row r="915" spans="1:26" ht="15.75" customHeight="1" x14ac:dyDescent="0.2">
      <c r="A915" s="92"/>
      <c r="B915" s="499">
        <f t="shared" si="28"/>
        <v>909</v>
      </c>
      <c r="C915" s="217">
        <v>45118</v>
      </c>
      <c r="D915" s="218">
        <f t="shared" si="29"/>
        <v>328</v>
      </c>
      <c r="E915" s="219" t="s">
        <v>554</v>
      </c>
      <c r="F915" s="219" t="s">
        <v>542</v>
      </c>
      <c r="G915" s="219" t="s">
        <v>585</v>
      </c>
      <c r="H915" s="219" t="s">
        <v>1043</v>
      </c>
      <c r="I915" s="220"/>
      <c r="J915" s="220"/>
      <c r="K915" s="220">
        <v>-200</v>
      </c>
      <c r="M915" s="92"/>
      <c r="N915" s="92"/>
      <c r="O915" s="92"/>
      <c r="P915" s="92"/>
      <c r="Q915" s="92"/>
      <c r="R915" s="92"/>
      <c r="S915" s="92"/>
      <c r="T915" s="92"/>
      <c r="U915" s="92"/>
      <c r="V915" s="92"/>
      <c r="W915" s="92"/>
      <c r="X915" s="92"/>
      <c r="Y915" s="92"/>
      <c r="Z915" s="92"/>
    </row>
    <row r="916" spans="1:26" ht="15.75" customHeight="1" x14ac:dyDescent="0.2">
      <c r="A916" s="92"/>
      <c r="B916" s="499">
        <f t="shared" si="28"/>
        <v>910</v>
      </c>
      <c r="C916" s="217">
        <v>45118</v>
      </c>
      <c r="D916" s="218">
        <f t="shared" si="29"/>
        <v>328</v>
      </c>
      <c r="E916" s="219" t="s">
        <v>565</v>
      </c>
      <c r="F916" s="219" t="s">
        <v>542</v>
      </c>
      <c r="G916" s="219" t="s">
        <v>599</v>
      </c>
      <c r="H916" s="219" t="s">
        <v>1043</v>
      </c>
      <c r="I916" s="220"/>
      <c r="J916" s="220"/>
      <c r="K916" s="220">
        <v>-134</v>
      </c>
      <c r="M916" s="92"/>
      <c r="N916" s="92"/>
      <c r="O916" s="92"/>
      <c r="P916" s="92"/>
      <c r="Q916" s="92"/>
      <c r="R916" s="92"/>
      <c r="S916" s="92"/>
      <c r="T916" s="92"/>
      <c r="U916" s="92"/>
      <c r="V916" s="92"/>
      <c r="W916" s="92"/>
      <c r="X916" s="92"/>
      <c r="Y916" s="92"/>
      <c r="Z916" s="92"/>
    </row>
    <row r="917" spans="1:26" ht="15.75" customHeight="1" x14ac:dyDescent="0.2">
      <c r="A917" s="92"/>
      <c r="B917" s="499">
        <f t="shared" si="28"/>
        <v>911</v>
      </c>
      <c r="C917" s="217">
        <v>45118</v>
      </c>
      <c r="D917" s="218">
        <f t="shared" si="29"/>
        <v>328</v>
      </c>
      <c r="E917" s="219" t="s">
        <v>565</v>
      </c>
      <c r="F917" s="219" t="s">
        <v>542</v>
      </c>
      <c r="G917" s="219" t="s">
        <v>57</v>
      </c>
      <c r="H917" s="219" t="s">
        <v>1043</v>
      </c>
      <c r="I917" s="220"/>
      <c r="J917" s="220"/>
      <c r="K917" s="220">
        <v>-1600</v>
      </c>
      <c r="M917" s="92"/>
      <c r="N917" s="92"/>
      <c r="O917" s="92"/>
      <c r="P917" s="92"/>
      <c r="Q917" s="92"/>
      <c r="R917" s="92"/>
      <c r="S917" s="92"/>
      <c r="T917" s="92"/>
      <c r="U917" s="92"/>
      <c r="V917" s="92"/>
      <c r="W917" s="92"/>
      <c r="X917" s="92"/>
      <c r="Y917" s="92"/>
      <c r="Z917" s="92"/>
    </row>
    <row r="918" spans="1:26" ht="15.75" customHeight="1" x14ac:dyDescent="0.2">
      <c r="A918" s="92"/>
      <c r="B918" s="499">
        <f t="shared" si="28"/>
        <v>912</v>
      </c>
      <c r="C918" s="217">
        <v>45119</v>
      </c>
      <c r="D918" s="218">
        <f t="shared" si="29"/>
        <v>328</v>
      </c>
      <c r="E918" s="219" t="s">
        <v>554</v>
      </c>
      <c r="F918" s="219" t="s">
        <v>543</v>
      </c>
      <c r="G918" s="219" t="s">
        <v>572</v>
      </c>
      <c r="H918" s="219" t="s">
        <v>1627</v>
      </c>
      <c r="I918" s="220"/>
      <c r="J918" s="220"/>
      <c r="K918" s="220">
        <v>-300</v>
      </c>
      <c r="M918" s="92"/>
      <c r="N918" s="92"/>
      <c r="O918" s="92"/>
      <c r="P918" s="92"/>
      <c r="Q918" s="92"/>
      <c r="R918" s="92"/>
      <c r="S918" s="92"/>
      <c r="T918" s="92"/>
      <c r="U918" s="92"/>
      <c r="V918" s="92"/>
      <c r="W918" s="92"/>
      <c r="X918" s="92"/>
      <c r="Y918" s="92"/>
      <c r="Z918" s="92"/>
    </row>
    <row r="919" spans="1:26" ht="15.75" customHeight="1" x14ac:dyDescent="0.2">
      <c r="A919" s="92"/>
      <c r="B919" s="499">
        <f t="shared" si="28"/>
        <v>913</v>
      </c>
      <c r="C919" s="217">
        <v>45119</v>
      </c>
      <c r="D919" s="218">
        <f t="shared" si="29"/>
        <v>328</v>
      </c>
      <c r="E919" s="219" t="s">
        <v>598</v>
      </c>
      <c r="F919" s="219" t="s">
        <v>540</v>
      </c>
      <c r="G919" s="219" t="s">
        <v>560</v>
      </c>
      <c r="H919" s="219" t="s">
        <v>1630</v>
      </c>
      <c r="I919" s="220"/>
      <c r="J919" s="220"/>
      <c r="K919" s="220">
        <v>-109</v>
      </c>
      <c r="M919" s="92"/>
      <c r="N919" s="92"/>
      <c r="O919" s="92"/>
      <c r="P919" s="92"/>
      <c r="Q919" s="92"/>
      <c r="R919" s="92"/>
      <c r="S919" s="92"/>
      <c r="T919" s="92"/>
      <c r="U919" s="92"/>
      <c r="V919" s="92"/>
      <c r="W919" s="92"/>
      <c r="X919" s="92"/>
      <c r="Y919" s="92"/>
      <c r="Z919" s="92"/>
    </row>
    <row r="920" spans="1:26" ht="15.75" customHeight="1" x14ac:dyDescent="0.2">
      <c r="A920" s="92"/>
      <c r="B920" s="499">
        <f t="shared" si="28"/>
        <v>914</v>
      </c>
      <c r="C920" s="217">
        <v>45119</v>
      </c>
      <c r="D920" s="218">
        <f t="shared" si="29"/>
        <v>328</v>
      </c>
      <c r="E920" s="219" t="s">
        <v>598</v>
      </c>
      <c r="F920" s="219" t="s">
        <v>541</v>
      </c>
      <c r="G920" s="219" t="s">
        <v>570</v>
      </c>
      <c r="H920" s="219" t="s">
        <v>1626</v>
      </c>
      <c r="I920" s="220"/>
      <c r="J920" s="220"/>
      <c r="K920" s="220">
        <v>-35</v>
      </c>
      <c r="M920" s="92"/>
      <c r="N920" s="92"/>
      <c r="O920" s="92"/>
      <c r="P920" s="92"/>
      <c r="Q920" s="92"/>
      <c r="R920" s="92"/>
      <c r="S920" s="92"/>
      <c r="T920" s="92"/>
      <c r="U920" s="92"/>
      <c r="V920" s="92"/>
      <c r="W920" s="92"/>
      <c r="X920" s="92"/>
      <c r="Y920" s="92"/>
      <c r="Z920" s="92"/>
    </row>
    <row r="921" spans="1:26" ht="15.75" customHeight="1" x14ac:dyDescent="0.2">
      <c r="A921" s="92"/>
      <c r="B921" s="499">
        <f t="shared" si="28"/>
        <v>915</v>
      </c>
      <c r="C921" s="217">
        <v>45119</v>
      </c>
      <c r="D921" s="218">
        <f t="shared" si="29"/>
        <v>328</v>
      </c>
      <c r="E921" s="219" t="s">
        <v>598</v>
      </c>
      <c r="F921" s="219" t="s">
        <v>541</v>
      </c>
      <c r="G921" s="219" t="s">
        <v>570</v>
      </c>
      <c r="H921" s="219" t="s">
        <v>1628</v>
      </c>
      <c r="I921" s="220"/>
      <c r="J921" s="220"/>
      <c r="K921" s="220">
        <v>-14</v>
      </c>
      <c r="M921" s="92"/>
      <c r="N921" s="92"/>
      <c r="O921" s="92"/>
      <c r="P921" s="92"/>
      <c r="Q921" s="92"/>
      <c r="R921" s="92"/>
      <c r="S921" s="92"/>
      <c r="T921" s="92"/>
      <c r="U921" s="92"/>
      <c r="V921" s="92"/>
      <c r="W921" s="92"/>
      <c r="X921" s="92"/>
      <c r="Y921" s="92"/>
      <c r="Z921" s="92"/>
    </row>
    <row r="922" spans="1:26" ht="15.75" customHeight="1" x14ac:dyDescent="0.2">
      <c r="A922" s="92"/>
      <c r="B922" s="499">
        <f t="shared" si="28"/>
        <v>916</v>
      </c>
      <c r="C922" s="217">
        <v>45119</v>
      </c>
      <c r="D922" s="218">
        <f t="shared" si="29"/>
        <v>328</v>
      </c>
      <c r="E922" s="219" t="s">
        <v>598</v>
      </c>
      <c r="F922" s="219" t="s">
        <v>541</v>
      </c>
      <c r="G922" s="219" t="s">
        <v>570</v>
      </c>
      <c r="H922" s="219" t="s">
        <v>1629</v>
      </c>
      <c r="I922" s="220"/>
      <c r="J922" s="220"/>
      <c r="K922" s="220">
        <v>-69</v>
      </c>
      <c r="M922" s="92"/>
      <c r="N922" s="92"/>
      <c r="O922" s="92"/>
      <c r="P922" s="92"/>
      <c r="Q922" s="92"/>
      <c r="R922" s="92"/>
      <c r="S922" s="92"/>
      <c r="T922" s="92"/>
      <c r="U922" s="92"/>
      <c r="V922" s="92"/>
      <c r="W922" s="92"/>
      <c r="X922" s="92"/>
      <c r="Y922" s="92"/>
      <c r="Z922" s="92"/>
    </row>
    <row r="923" spans="1:26" ht="15.75" customHeight="1" x14ac:dyDescent="0.2">
      <c r="A923" s="92"/>
      <c r="B923" s="499">
        <f t="shared" si="28"/>
        <v>917</v>
      </c>
      <c r="C923" s="217">
        <v>45120</v>
      </c>
      <c r="D923" s="218">
        <f t="shared" si="29"/>
        <v>328</v>
      </c>
      <c r="E923" s="219" t="s">
        <v>598</v>
      </c>
      <c r="F923" s="219" t="s">
        <v>541</v>
      </c>
      <c r="G923" s="219" t="s">
        <v>570</v>
      </c>
      <c r="H923" s="219" t="s">
        <v>1632</v>
      </c>
      <c r="I923" s="220"/>
      <c r="J923" s="220"/>
      <c r="K923" s="220">
        <v>-23</v>
      </c>
      <c r="M923" s="92"/>
      <c r="N923" s="92"/>
      <c r="O923" s="92"/>
      <c r="P923" s="92"/>
      <c r="Q923" s="92"/>
      <c r="R923" s="92"/>
      <c r="S923" s="92"/>
      <c r="T923" s="92"/>
      <c r="U923" s="92"/>
      <c r="V923" s="92"/>
      <c r="W923" s="92"/>
      <c r="X923" s="92"/>
      <c r="Y923" s="92"/>
      <c r="Z923" s="92"/>
    </row>
    <row r="924" spans="1:26" ht="15.75" customHeight="1" x14ac:dyDescent="0.2">
      <c r="A924" s="92"/>
      <c r="B924" s="499">
        <f t="shared" si="28"/>
        <v>918</v>
      </c>
      <c r="C924" s="217">
        <v>45121</v>
      </c>
      <c r="D924" s="218">
        <f t="shared" si="29"/>
        <v>328</v>
      </c>
      <c r="E924" s="219" t="s">
        <v>565</v>
      </c>
      <c r="F924" s="219" t="s">
        <v>533</v>
      </c>
      <c r="G924" s="219" t="s">
        <v>581</v>
      </c>
      <c r="H924" s="219" t="s">
        <v>1636</v>
      </c>
      <c r="I924" s="220"/>
      <c r="J924" s="220"/>
      <c r="K924" s="220">
        <v>-3300</v>
      </c>
      <c r="L924" t="s">
        <v>1637</v>
      </c>
      <c r="M924" s="92"/>
      <c r="N924" s="92"/>
      <c r="O924" s="92"/>
      <c r="P924" s="92"/>
      <c r="Q924" s="92"/>
      <c r="R924" s="92"/>
      <c r="S924" s="92"/>
      <c r="T924" s="92"/>
      <c r="U924" s="92"/>
      <c r="V924" s="92"/>
      <c r="W924" s="92"/>
      <c r="X924" s="92"/>
      <c r="Y924" s="92"/>
      <c r="Z924" s="92"/>
    </row>
    <row r="925" spans="1:26" ht="15.75" customHeight="1" x14ac:dyDescent="0.2">
      <c r="A925" s="92"/>
      <c r="B925" s="499">
        <f t="shared" si="28"/>
        <v>919</v>
      </c>
      <c r="C925" s="217">
        <v>45121</v>
      </c>
      <c r="D925" s="218">
        <f t="shared" si="29"/>
        <v>328</v>
      </c>
      <c r="E925" s="219" t="s">
        <v>565</v>
      </c>
      <c r="F925" s="219" t="s">
        <v>534</v>
      </c>
      <c r="G925" s="219" t="s">
        <v>554</v>
      </c>
      <c r="H925" s="219" t="s">
        <v>686</v>
      </c>
      <c r="I925" s="220">
        <v>3000</v>
      </c>
      <c r="J925" s="220"/>
      <c r="K925" s="220"/>
      <c r="M925" s="92"/>
      <c r="N925" s="92"/>
      <c r="O925" s="92"/>
      <c r="P925" s="92"/>
      <c r="Q925" s="92"/>
      <c r="R925" s="92"/>
      <c r="S925" s="92"/>
      <c r="T925" s="92"/>
      <c r="U925" s="92"/>
      <c r="V925" s="92"/>
      <c r="W925" s="92"/>
      <c r="X925" s="92"/>
      <c r="Y925" s="92"/>
      <c r="Z925" s="92"/>
    </row>
    <row r="926" spans="1:26" ht="15.75" customHeight="1" x14ac:dyDescent="0.2">
      <c r="A926" s="92"/>
      <c r="B926" s="499">
        <f t="shared" si="28"/>
        <v>920</v>
      </c>
      <c r="C926" s="217">
        <v>45121</v>
      </c>
      <c r="D926" s="218">
        <f t="shared" si="29"/>
        <v>328</v>
      </c>
      <c r="E926" s="219" t="s">
        <v>554</v>
      </c>
      <c r="F926" s="219" t="s">
        <v>534</v>
      </c>
      <c r="G926" s="219" t="s">
        <v>565</v>
      </c>
      <c r="H926" s="219" t="s">
        <v>686</v>
      </c>
      <c r="I926" s="220">
        <v>-3000</v>
      </c>
      <c r="J926" s="220"/>
      <c r="K926" s="220"/>
      <c r="M926" s="92"/>
      <c r="N926" s="92"/>
      <c r="O926" s="92"/>
      <c r="P926" s="92"/>
      <c r="Q926" s="92"/>
      <c r="R926" s="92"/>
      <c r="S926" s="92"/>
      <c r="T926" s="92"/>
      <c r="U926" s="92"/>
      <c r="V926" s="92"/>
      <c r="W926" s="92"/>
      <c r="X926" s="92"/>
      <c r="Y926" s="92"/>
      <c r="Z926" s="92"/>
    </row>
    <row r="927" spans="1:26" ht="15.75" customHeight="1" x14ac:dyDescent="0.2">
      <c r="A927" s="92"/>
      <c r="B927" s="499">
        <f t="shared" si="28"/>
        <v>921</v>
      </c>
      <c r="C927" s="217">
        <v>45121</v>
      </c>
      <c r="D927" s="218">
        <f t="shared" si="29"/>
        <v>328</v>
      </c>
      <c r="E927" s="219" t="s">
        <v>565</v>
      </c>
      <c r="F927" s="219" t="s">
        <v>536</v>
      </c>
      <c r="G927" s="219" t="s">
        <v>556</v>
      </c>
      <c r="H927" s="219" t="s">
        <v>1640</v>
      </c>
      <c r="I927" s="220"/>
      <c r="J927" s="220"/>
      <c r="K927" s="220">
        <v>-440</v>
      </c>
      <c r="M927" s="92"/>
      <c r="N927" s="92"/>
      <c r="O927" s="92"/>
      <c r="P927" s="92"/>
      <c r="Q927" s="92"/>
      <c r="R927" s="92"/>
      <c r="S927" s="92"/>
      <c r="T927" s="92"/>
      <c r="U927" s="92"/>
      <c r="V927" s="92"/>
      <c r="W927" s="92"/>
      <c r="X927" s="92"/>
      <c r="Y927" s="92"/>
      <c r="Z927" s="92"/>
    </row>
    <row r="928" spans="1:26" ht="15.75" customHeight="1" x14ac:dyDescent="0.2">
      <c r="A928" s="92"/>
      <c r="B928" s="499">
        <f t="shared" si="28"/>
        <v>922</v>
      </c>
      <c r="C928" s="217">
        <v>45121</v>
      </c>
      <c r="D928" s="218">
        <f t="shared" si="29"/>
        <v>328</v>
      </c>
      <c r="E928" s="219" t="s">
        <v>47</v>
      </c>
      <c r="F928" s="219" t="s">
        <v>538</v>
      </c>
      <c r="G928" s="219" t="s">
        <v>568</v>
      </c>
      <c r="H928" s="219" t="s">
        <v>1633</v>
      </c>
      <c r="I928" s="220"/>
      <c r="J928" s="220">
        <v>5691.8</v>
      </c>
      <c r="K928" s="220"/>
      <c r="M928" s="92"/>
      <c r="N928" s="92"/>
      <c r="O928" s="92"/>
      <c r="P928" s="92"/>
      <c r="Q928" s="92"/>
      <c r="R928" s="92"/>
      <c r="S928" s="92"/>
      <c r="T928" s="92"/>
      <c r="U928" s="92"/>
      <c r="V928" s="92"/>
      <c r="W928" s="92"/>
      <c r="X928" s="92"/>
      <c r="Y928" s="92"/>
      <c r="Z928" s="92"/>
    </row>
    <row r="929" spans="1:26" ht="15.75" customHeight="1" x14ac:dyDescent="0.2">
      <c r="A929" s="92"/>
      <c r="B929" s="499">
        <f t="shared" si="28"/>
        <v>923</v>
      </c>
      <c r="C929" s="217">
        <v>45121</v>
      </c>
      <c r="D929" s="218">
        <f t="shared" si="29"/>
        <v>328</v>
      </c>
      <c r="E929" s="219" t="s">
        <v>565</v>
      </c>
      <c r="F929" s="219" t="s">
        <v>540</v>
      </c>
      <c r="G929" s="219" t="s">
        <v>549</v>
      </c>
      <c r="H929" s="219" t="s">
        <v>1635</v>
      </c>
      <c r="I929" s="220"/>
      <c r="J929" s="220"/>
      <c r="K929" s="220">
        <v>-147</v>
      </c>
      <c r="M929" s="92"/>
      <c r="N929" s="92"/>
      <c r="O929" s="92"/>
      <c r="P929" s="92"/>
      <c r="Q929" s="92"/>
      <c r="R929" s="92"/>
      <c r="S929" s="92"/>
      <c r="T929" s="92"/>
      <c r="U929" s="92"/>
      <c r="V929" s="92"/>
      <c r="W929" s="92"/>
      <c r="X929" s="92"/>
      <c r="Y929" s="92"/>
      <c r="Z929" s="92"/>
    </row>
    <row r="930" spans="1:26" ht="15.75" customHeight="1" x14ac:dyDescent="0.2">
      <c r="A930" s="92"/>
      <c r="B930" s="499">
        <f t="shared" si="28"/>
        <v>924</v>
      </c>
      <c r="C930" s="217">
        <v>45121</v>
      </c>
      <c r="D930" s="218">
        <f t="shared" si="29"/>
        <v>328</v>
      </c>
      <c r="E930" s="219" t="s">
        <v>565</v>
      </c>
      <c r="F930" s="219" t="s">
        <v>541</v>
      </c>
      <c r="G930" s="219" t="s">
        <v>561</v>
      </c>
      <c r="H930" s="219" t="s">
        <v>1638</v>
      </c>
      <c r="I930" s="220"/>
      <c r="J930" s="220"/>
      <c r="K930" s="220">
        <v>-260</v>
      </c>
      <c r="M930" s="92"/>
      <c r="N930" s="92"/>
      <c r="O930" s="92"/>
      <c r="P930" s="92"/>
      <c r="Q930" s="92"/>
      <c r="R930" s="92"/>
      <c r="S930" s="92"/>
      <c r="T930" s="92"/>
      <c r="U930" s="92"/>
      <c r="V930" s="92"/>
      <c r="W930" s="92"/>
      <c r="X930" s="92"/>
      <c r="Y930" s="92"/>
      <c r="Z930" s="92"/>
    </row>
    <row r="931" spans="1:26" ht="15.75" customHeight="1" x14ac:dyDescent="0.2">
      <c r="A931" s="92"/>
      <c r="B931" s="499">
        <f t="shared" si="28"/>
        <v>925</v>
      </c>
      <c r="C931" s="217">
        <v>45121</v>
      </c>
      <c r="D931" s="218">
        <f t="shared" si="29"/>
        <v>328</v>
      </c>
      <c r="E931" s="219" t="s">
        <v>598</v>
      </c>
      <c r="F931" s="219" t="s">
        <v>541</v>
      </c>
      <c r="G931" s="219" t="s">
        <v>570</v>
      </c>
      <c r="H931" s="219" t="s">
        <v>1634</v>
      </c>
      <c r="I931" s="220"/>
      <c r="J931" s="220"/>
      <c r="K931" s="220">
        <v>-100</v>
      </c>
      <c r="M931" s="92"/>
      <c r="N931" s="92"/>
      <c r="O931" s="92"/>
      <c r="P931" s="92"/>
      <c r="Q931" s="92"/>
      <c r="R931" s="92"/>
      <c r="S931" s="92"/>
      <c r="T931" s="92"/>
      <c r="U931" s="92"/>
      <c r="V931" s="92"/>
      <c r="W931" s="92"/>
      <c r="X931" s="92"/>
      <c r="Y931" s="92"/>
      <c r="Z931" s="92"/>
    </row>
    <row r="932" spans="1:26" ht="15.75" customHeight="1" x14ac:dyDescent="0.2">
      <c r="A932" s="92"/>
      <c r="B932" s="499">
        <f t="shared" si="28"/>
        <v>926</v>
      </c>
      <c r="C932" s="217">
        <v>45121</v>
      </c>
      <c r="D932" s="218">
        <f t="shared" si="29"/>
        <v>328</v>
      </c>
      <c r="E932" s="219" t="s">
        <v>598</v>
      </c>
      <c r="F932" s="219" t="s">
        <v>541</v>
      </c>
      <c r="G932" s="219" t="s">
        <v>570</v>
      </c>
      <c r="H932" s="219" t="s">
        <v>1558</v>
      </c>
      <c r="I932" s="220"/>
      <c r="J932" s="220"/>
      <c r="K932" s="220">
        <v>-6</v>
      </c>
      <c r="M932" s="92"/>
      <c r="N932" s="92"/>
      <c r="O932" s="92"/>
      <c r="P932" s="92"/>
      <c r="Q932" s="92"/>
      <c r="R932" s="92"/>
      <c r="S932" s="92"/>
      <c r="T932" s="92"/>
      <c r="U932" s="92"/>
      <c r="V932" s="92"/>
      <c r="W932" s="92"/>
      <c r="X932" s="92"/>
      <c r="Y932" s="92"/>
      <c r="Z932" s="92"/>
    </row>
    <row r="933" spans="1:26" ht="15.75" customHeight="1" x14ac:dyDescent="0.2">
      <c r="A933" s="92"/>
      <c r="B933" s="499">
        <f t="shared" si="28"/>
        <v>927</v>
      </c>
      <c r="C933" s="217">
        <v>45121</v>
      </c>
      <c r="D933" s="218">
        <f t="shared" si="29"/>
        <v>328</v>
      </c>
      <c r="E933" s="219" t="s">
        <v>598</v>
      </c>
      <c r="F933" s="219" t="s">
        <v>541</v>
      </c>
      <c r="G933" s="219" t="s">
        <v>570</v>
      </c>
      <c r="H933" s="219" t="s">
        <v>1639</v>
      </c>
      <c r="I933" s="220"/>
      <c r="J933" s="220"/>
      <c r="K933" s="220">
        <v>-28</v>
      </c>
      <c r="M933" s="92"/>
      <c r="N933" s="92"/>
      <c r="O933" s="92"/>
      <c r="P933" s="92"/>
      <c r="Q933" s="92"/>
      <c r="R933" s="92"/>
      <c r="S933" s="92"/>
      <c r="T933" s="92"/>
      <c r="U933" s="92"/>
      <c r="V933" s="92"/>
      <c r="W933" s="92"/>
      <c r="X933" s="92"/>
      <c r="Y933" s="92"/>
      <c r="Z933" s="92"/>
    </row>
    <row r="934" spans="1:26" ht="15.75" customHeight="1" x14ac:dyDescent="0.2">
      <c r="A934" s="92"/>
      <c r="B934" s="499">
        <f t="shared" si="28"/>
        <v>928</v>
      </c>
      <c r="C934" s="217">
        <v>45122</v>
      </c>
      <c r="D934" s="218">
        <f t="shared" si="29"/>
        <v>328</v>
      </c>
      <c r="E934" s="219" t="s">
        <v>565</v>
      </c>
      <c r="F934" s="219" t="s">
        <v>536</v>
      </c>
      <c r="G934" s="219" t="s">
        <v>546</v>
      </c>
      <c r="H934" s="219" t="s">
        <v>1641</v>
      </c>
      <c r="I934" s="220"/>
      <c r="J934" s="220"/>
      <c r="K934" s="220">
        <v>-45</v>
      </c>
      <c r="L934" t="s">
        <v>1642</v>
      </c>
      <c r="M934" s="92"/>
      <c r="N934" s="92"/>
      <c r="O934" s="92"/>
      <c r="P934" s="92"/>
      <c r="Q934" s="92"/>
      <c r="R934" s="92"/>
      <c r="S934" s="92"/>
      <c r="T934" s="92"/>
      <c r="U934" s="92"/>
      <c r="V934" s="92"/>
      <c r="W934" s="92"/>
      <c r="X934" s="92"/>
      <c r="Y934" s="92"/>
      <c r="Z934" s="92"/>
    </row>
    <row r="935" spans="1:26" ht="15.75" customHeight="1" x14ac:dyDescent="0.2">
      <c r="A935" s="92"/>
      <c r="B935" s="499">
        <f t="shared" si="28"/>
        <v>929</v>
      </c>
      <c r="C935" s="217">
        <v>45122</v>
      </c>
      <c r="D935" s="218">
        <f t="shared" si="29"/>
        <v>328</v>
      </c>
      <c r="E935" s="219" t="s">
        <v>565</v>
      </c>
      <c r="F935" s="219" t="s">
        <v>541</v>
      </c>
      <c r="G935" s="219" t="s">
        <v>561</v>
      </c>
      <c r="H935" s="219" t="s">
        <v>721</v>
      </c>
      <c r="I935" s="220"/>
      <c r="J935" s="220"/>
      <c r="K935" s="220">
        <v>-90</v>
      </c>
      <c r="M935" s="92"/>
      <c r="N935" s="92"/>
      <c r="O935" s="92"/>
      <c r="P935" s="92"/>
      <c r="Q935" s="92"/>
      <c r="R935" s="92"/>
      <c r="S935" s="92"/>
      <c r="T935" s="92"/>
      <c r="U935" s="92"/>
      <c r="V935" s="92"/>
      <c r="W935" s="92"/>
      <c r="X935" s="92"/>
      <c r="Y935" s="92"/>
      <c r="Z935" s="92"/>
    </row>
    <row r="936" spans="1:26" ht="15.75" customHeight="1" x14ac:dyDescent="0.2">
      <c r="A936" s="92"/>
      <c r="B936" s="499">
        <f t="shared" si="28"/>
        <v>930</v>
      </c>
      <c r="C936" s="217">
        <v>45122</v>
      </c>
      <c r="D936" s="218">
        <f t="shared" si="29"/>
        <v>328</v>
      </c>
      <c r="E936" s="219" t="s">
        <v>565</v>
      </c>
      <c r="F936" s="219" t="s">
        <v>541</v>
      </c>
      <c r="G936" s="219" t="s">
        <v>561</v>
      </c>
      <c r="H936" s="219" t="s">
        <v>823</v>
      </c>
      <c r="I936" s="220"/>
      <c r="J936" s="220"/>
      <c r="K936" s="220">
        <v>-17</v>
      </c>
      <c r="M936" s="92"/>
      <c r="N936" s="92"/>
      <c r="O936" s="92"/>
      <c r="P936" s="92"/>
      <c r="Q936" s="92"/>
      <c r="R936" s="92"/>
      <c r="S936" s="92"/>
      <c r="T936" s="92"/>
      <c r="U936" s="92"/>
      <c r="V936" s="92"/>
      <c r="W936" s="92"/>
      <c r="X936" s="92"/>
      <c r="Y936" s="92"/>
      <c r="Z936" s="92"/>
    </row>
    <row r="937" spans="1:26" ht="15.75" customHeight="1" x14ac:dyDescent="0.2">
      <c r="A937" s="92"/>
      <c r="B937" s="499">
        <f t="shared" si="28"/>
        <v>931</v>
      </c>
      <c r="C937" s="217">
        <v>45122</v>
      </c>
      <c r="D937" s="218">
        <f t="shared" si="29"/>
        <v>328</v>
      </c>
      <c r="E937" s="219" t="s">
        <v>565</v>
      </c>
      <c r="F937" s="219" t="s">
        <v>541</v>
      </c>
      <c r="G937" s="219" t="s">
        <v>561</v>
      </c>
      <c r="H937" s="219" t="s">
        <v>701</v>
      </c>
      <c r="I937" s="220"/>
      <c r="J937" s="220"/>
      <c r="K937" s="220">
        <v>-325</v>
      </c>
      <c r="M937" s="92"/>
      <c r="N937" s="92"/>
      <c r="O937" s="92"/>
      <c r="P937" s="92"/>
      <c r="Q937" s="92"/>
      <c r="R937" s="92"/>
      <c r="S937" s="92"/>
      <c r="T937" s="92"/>
      <c r="U937" s="92"/>
      <c r="V937" s="92"/>
      <c r="W937" s="92"/>
      <c r="X937" s="92"/>
      <c r="Y937" s="92"/>
      <c r="Z937" s="92"/>
    </row>
    <row r="938" spans="1:26" ht="15.75" customHeight="1" x14ac:dyDescent="0.2">
      <c r="A938" s="92"/>
      <c r="B938" s="499">
        <f t="shared" si="28"/>
        <v>932</v>
      </c>
      <c r="C938" s="217">
        <v>45122</v>
      </c>
      <c r="D938" s="218">
        <f t="shared" si="29"/>
        <v>328</v>
      </c>
      <c r="E938" s="219" t="s">
        <v>565</v>
      </c>
      <c r="F938" s="219" t="s">
        <v>541</v>
      </c>
      <c r="G938" s="219" t="s">
        <v>561</v>
      </c>
      <c r="H938" s="219" t="s">
        <v>770</v>
      </c>
      <c r="I938" s="220"/>
      <c r="J938" s="220"/>
      <c r="K938" s="220">
        <v>-23</v>
      </c>
      <c r="M938" s="92"/>
      <c r="N938" s="92"/>
      <c r="O938" s="92"/>
      <c r="P938" s="92"/>
      <c r="Q938" s="92"/>
      <c r="R938" s="92"/>
      <c r="S938" s="92"/>
      <c r="T938" s="92"/>
      <c r="U938" s="92"/>
      <c r="V938" s="92"/>
      <c r="W938" s="92"/>
      <c r="X938" s="92"/>
      <c r="Y938" s="92"/>
      <c r="Z938" s="92"/>
    </row>
    <row r="939" spans="1:26" ht="15.75" customHeight="1" x14ac:dyDescent="0.2">
      <c r="A939" s="92"/>
      <c r="B939" s="499">
        <f t="shared" si="28"/>
        <v>933</v>
      </c>
      <c r="C939" s="217">
        <v>45123</v>
      </c>
      <c r="D939" s="218">
        <f t="shared" si="29"/>
        <v>328</v>
      </c>
      <c r="E939" s="219" t="s">
        <v>598</v>
      </c>
      <c r="F939" s="219" t="s">
        <v>534</v>
      </c>
      <c r="G939" s="219" t="s">
        <v>565</v>
      </c>
      <c r="H939" s="219" t="s">
        <v>686</v>
      </c>
      <c r="I939" s="220">
        <v>-902</v>
      </c>
      <c r="J939" s="220"/>
      <c r="K939" s="220"/>
      <c r="M939" s="92"/>
      <c r="N939" s="92"/>
      <c r="O939" s="92"/>
      <c r="P939" s="92"/>
      <c r="Q939" s="92"/>
      <c r="R939" s="92"/>
      <c r="S939" s="92"/>
      <c r="T939" s="92"/>
      <c r="U939" s="92"/>
      <c r="V939" s="92"/>
      <c r="W939" s="92"/>
      <c r="X939" s="92"/>
      <c r="Y939" s="92"/>
      <c r="Z939" s="92"/>
    </row>
    <row r="940" spans="1:26" ht="15.75" customHeight="1" x14ac:dyDescent="0.2">
      <c r="A940" s="92"/>
      <c r="B940" s="499">
        <f t="shared" si="28"/>
        <v>934</v>
      </c>
      <c r="C940" s="217">
        <v>45123</v>
      </c>
      <c r="D940" s="218">
        <f t="shared" si="29"/>
        <v>328</v>
      </c>
      <c r="E940" s="219" t="s">
        <v>565</v>
      </c>
      <c r="F940" s="219" t="s">
        <v>534</v>
      </c>
      <c r="G940" s="219" t="s">
        <v>598</v>
      </c>
      <c r="H940" s="219" t="s">
        <v>686</v>
      </c>
      <c r="I940" s="220">
        <v>902</v>
      </c>
      <c r="J940" s="220"/>
      <c r="K940" s="220"/>
      <c r="M940" s="92"/>
      <c r="N940" s="92"/>
      <c r="O940" s="92"/>
      <c r="P940" s="92"/>
      <c r="Q940" s="92"/>
      <c r="R940" s="92"/>
      <c r="S940" s="92"/>
      <c r="T940" s="92"/>
      <c r="U940" s="92"/>
      <c r="V940" s="92"/>
      <c r="W940" s="92"/>
      <c r="X940" s="92"/>
      <c r="Y940" s="92"/>
      <c r="Z940" s="92"/>
    </row>
    <row r="941" spans="1:26" ht="15.75" customHeight="1" x14ac:dyDescent="0.2">
      <c r="A941" s="92"/>
      <c r="B941" s="499">
        <f t="shared" si="28"/>
        <v>935</v>
      </c>
      <c r="C941" s="217">
        <v>45123</v>
      </c>
      <c r="D941" s="218">
        <f t="shared" si="29"/>
        <v>328</v>
      </c>
      <c r="E941" s="219" t="s">
        <v>565</v>
      </c>
      <c r="F941" s="219" t="s">
        <v>541</v>
      </c>
      <c r="G941" s="219" t="s">
        <v>561</v>
      </c>
      <c r="H941" s="219" t="s">
        <v>824</v>
      </c>
      <c r="I941" s="220"/>
      <c r="J941" s="220"/>
      <c r="K941" s="220">
        <v>-154</v>
      </c>
      <c r="M941" s="92"/>
      <c r="N941" s="92"/>
      <c r="O941" s="92"/>
      <c r="P941" s="92"/>
      <c r="Q941" s="92"/>
      <c r="R941" s="92"/>
      <c r="S941" s="92"/>
      <c r="T941" s="92"/>
      <c r="U941" s="92"/>
      <c r="V941" s="92"/>
      <c r="W941" s="92"/>
      <c r="X941" s="92"/>
      <c r="Y941" s="92"/>
      <c r="Z941" s="92"/>
    </row>
    <row r="942" spans="1:26" ht="15.75" customHeight="1" x14ac:dyDescent="0.2">
      <c r="A942" s="92"/>
      <c r="B942" s="499">
        <f t="shared" si="28"/>
        <v>936</v>
      </c>
      <c r="C942" s="217">
        <v>45123</v>
      </c>
      <c r="D942" s="218">
        <f t="shared" si="29"/>
        <v>328</v>
      </c>
      <c r="E942" s="219" t="s">
        <v>565</v>
      </c>
      <c r="F942" s="219" t="s">
        <v>541</v>
      </c>
      <c r="G942" s="219" t="s">
        <v>561</v>
      </c>
      <c r="H942" s="219" t="s">
        <v>737</v>
      </c>
      <c r="I942" s="220"/>
      <c r="J942" s="220"/>
      <c r="K942" s="220">
        <v>-31</v>
      </c>
      <c r="M942" s="92"/>
      <c r="N942" s="92"/>
      <c r="O942" s="92"/>
      <c r="P942" s="92"/>
      <c r="Q942" s="92"/>
      <c r="R942" s="92"/>
      <c r="S942" s="92"/>
      <c r="T942" s="92"/>
      <c r="U942" s="92"/>
      <c r="V942" s="92"/>
      <c r="W942" s="92"/>
      <c r="X942" s="92"/>
      <c r="Y942" s="92"/>
      <c r="Z942" s="92"/>
    </row>
    <row r="943" spans="1:26" ht="15.75" customHeight="1" x14ac:dyDescent="0.2">
      <c r="A943" s="92"/>
      <c r="B943" s="499">
        <f t="shared" si="28"/>
        <v>937</v>
      </c>
      <c r="C943" s="217">
        <v>45123</v>
      </c>
      <c r="D943" s="218">
        <f t="shared" si="29"/>
        <v>328</v>
      </c>
      <c r="E943" s="219" t="s">
        <v>598</v>
      </c>
      <c r="F943" s="219" t="s">
        <v>541</v>
      </c>
      <c r="G943" s="219" t="s">
        <v>561</v>
      </c>
      <c r="H943" s="219" t="s">
        <v>725</v>
      </c>
      <c r="I943" s="220"/>
      <c r="J943" s="220"/>
      <c r="K943" s="220">
        <v>-91.5</v>
      </c>
      <c r="M943" s="92"/>
      <c r="N943" s="92"/>
      <c r="O943" s="92"/>
      <c r="P943" s="92"/>
      <c r="Q943" s="92"/>
      <c r="R943" s="92"/>
      <c r="S943" s="92"/>
      <c r="T943" s="92"/>
      <c r="U943" s="92"/>
      <c r="V943" s="92"/>
      <c r="W943" s="92"/>
      <c r="X943" s="92"/>
      <c r="Y943" s="92"/>
      <c r="Z943" s="92"/>
    </row>
    <row r="944" spans="1:26" ht="15.75" customHeight="1" x14ac:dyDescent="0.2">
      <c r="A944" s="92"/>
      <c r="B944" s="499">
        <f t="shared" si="28"/>
        <v>938</v>
      </c>
      <c r="C944" s="217">
        <v>45124</v>
      </c>
      <c r="D944" s="218">
        <f t="shared" si="29"/>
        <v>329</v>
      </c>
      <c r="E944" s="219" t="s">
        <v>565</v>
      </c>
      <c r="F944" s="219" t="s">
        <v>541</v>
      </c>
      <c r="G944" s="219" t="s">
        <v>550</v>
      </c>
      <c r="H944" s="219" t="s">
        <v>1643</v>
      </c>
      <c r="I944" s="220"/>
      <c r="J944" s="220"/>
      <c r="K944" s="220">
        <v>-2070</v>
      </c>
      <c r="M944" s="92"/>
      <c r="N944" s="92"/>
      <c r="O944" s="92"/>
      <c r="P944" s="92"/>
      <c r="Q944" s="92"/>
      <c r="R944" s="92"/>
      <c r="S944" s="92"/>
      <c r="T944" s="92"/>
      <c r="U944" s="92"/>
      <c r="V944" s="92"/>
      <c r="W944" s="92"/>
      <c r="X944" s="92"/>
      <c r="Y944" s="92"/>
      <c r="Z944" s="92"/>
    </row>
    <row r="945" spans="1:26" ht="15.75" customHeight="1" x14ac:dyDescent="0.2">
      <c r="A945" s="92"/>
      <c r="B945" s="499">
        <f t="shared" si="28"/>
        <v>939</v>
      </c>
      <c r="C945" s="217">
        <v>45125</v>
      </c>
      <c r="D945" s="218">
        <f t="shared" si="29"/>
        <v>329</v>
      </c>
      <c r="E945" s="219" t="s">
        <v>47</v>
      </c>
      <c r="F945" s="219" t="s">
        <v>534</v>
      </c>
      <c r="G945" s="219" t="s">
        <v>554</v>
      </c>
      <c r="H945" s="219" t="s">
        <v>686</v>
      </c>
      <c r="I945" s="220">
        <v>-2000</v>
      </c>
      <c r="J945" s="220"/>
      <c r="K945" s="220"/>
      <c r="M945" s="92"/>
      <c r="N945" s="92"/>
      <c r="O945" s="92"/>
      <c r="P945" s="92"/>
      <c r="Q945" s="92"/>
      <c r="R945" s="92"/>
      <c r="S945" s="92"/>
      <c r="T945" s="92"/>
      <c r="U945" s="92"/>
      <c r="V945" s="92"/>
      <c r="W945" s="92"/>
      <c r="X945" s="92"/>
      <c r="Y945" s="92"/>
      <c r="Z945" s="92"/>
    </row>
    <row r="946" spans="1:26" ht="15.75" customHeight="1" x14ac:dyDescent="0.2">
      <c r="A946" s="92"/>
      <c r="B946" s="499">
        <f t="shared" si="28"/>
        <v>940</v>
      </c>
      <c r="C946" s="217">
        <v>45125</v>
      </c>
      <c r="D946" s="218">
        <f t="shared" si="29"/>
        <v>329</v>
      </c>
      <c r="E946" s="219" t="s">
        <v>47</v>
      </c>
      <c r="F946" s="219" t="s">
        <v>534</v>
      </c>
      <c r="G946" s="219" t="s">
        <v>565</v>
      </c>
      <c r="H946" s="219" t="s">
        <v>686</v>
      </c>
      <c r="I946" s="220">
        <v>-3800</v>
      </c>
      <c r="J946" s="220"/>
      <c r="K946" s="220"/>
      <c r="M946" s="92"/>
      <c r="N946" s="92"/>
      <c r="O946" s="92"/>
      <c r="P946" s="92"/>
      <c r="Q946" s="92"/>
      <c r="R946" s="92"/>
      <c r="S946" s="92"/>
      <c r="T946" s="92"/>
      <c r="U946" s="92"/>
      <c r="V946" s="92"/>
      <c r="W946" s="92"/>
      <c r="X946" s="92"/>
      <c r="Y946" s="92"/>
      <c r="Z946" s="92"/>
    </row>
    <row r="947" spans="1:26" ht="15.75" customHeight="1" x14ac:dyDescent="0.2">
      <c r="A947" s="92"/>
      <c r="B947" s="499">
        <f t="shared" si="28"/>
        <v>941</v>
      </c>
      <c r="C947" s="217">
        <v>45125</v>
      </c>
      <c r="D947" s="218">
        <f t="shared" si="29"/>
        <v>329</v>
      </c>
      <c r="E947" s="219" t="s">
        <v>554</v>
      </c>
      <c r="F947" s="219" t="s">
        <v>534</v>
      </c>
      <c r="G947" s="219" t="s">
        <v>47</v>
      </c>
      <c r="H947" s="219" t="s">
        <v>686</v>
      </c>
      <c r="I947" s="220">
        <v>2000</v>
      </c>
      <c r="J947" s="220"/>
      <c r="K947" s="220"/>
      <c r="M947" s="92"/>
      <c r="N947" s="92"/>
      <c r="O947" s="92"/>
      <c r="P947" s="92"/>
      <c r="Q947" s="92"/>
      <c r="R947" s="92"/>
      <c r="S947" s="92"/>
      <c r="T947" s="92"/>
      <c r="U947" s="92"/>
      <c r="V947" s="92"/>
      <c r="W947" s="92"/>
      <c r="X947" s="92"/>
      <c r="Y947" s="92"/>
      <c r="Z947" s="92"/>
    </row>
    <row r="948" spans="1:26" ht="15.75" customHeight="1" x14ac:dyDescent="0.2">
      <c r="A948" s="92"/>
      <c r="B948" s="499">
        <f t="shared" si="28"/>
        <v>942</v>
      </c>
      <c r="C948" s="217">
        <v>45125</v>
      </c>
      <c r="D948" s="218">
        <f t="shared" si="29"/>
        <v>329</v>
      </c>
      <c r="E948" s="219" t="s">
        <v>565</v>
      </c>
      <c r="F948" s="219" t="s">
        <v>534</v>
      </c>
      <c r="G948" s="219" t="s">
        <v>47</v>
      </c>
      <c r="H948" s="219" t="s">
        <v>686</v>
      </c>
      <c r="I948" s="220">
        <v>3800</v>
      </c>
      <c r="J948" s="220"/>
      <c r="K948" s="220"/>
      <c r="M948" s="92"/>
      <c r="N948" s="92"/>
      <c r="O948" s="92"/>
      <c r="P948" s="92"/>
      <c r="Q948" s="92"/>
      <c r="R948" s="92"/>
      <c r="S948" s="92"/>
      <c r="T948" s="92"/>
      <c r="U948" s="92"/>
      <c r="V948" s="92"/>
      <c r="W948" s="92"/>
      <c r="X948" s="92"/>
      <c r="Y948" s="92"/>
      <c r="Z948" s="92"/>
    </row>
    <row r="949" spans="1:26" ht="15.75" customHeight="1" x14ac:dyDescent="0.2">
      <c r="A949" s="92"/>
      <c r="B949" s="499">
        <f t="shared" si="28"/>
        <v>943</v>
      </c>
      <c r="C949" s="217">
        <v>45125</v>
      </c>
      <c r="D949" s="218">
        <f t="shared" si="29"/>
        <v>329</v>
      </c>
      <c r="E949" s="219" t="s">
        <v>565</v>
      </c>
      <c r="F949" s="219" t="s">
        <v>543</v>
      </c>
      <c r="G949" s="219" t="s">
        <v>600</v>
      </c>
      <c r="H949" s="219" t="s">
        <v>1644</v>
      </c>
      <c r="I949" s="220"/>
      <c r="J949" s="220"/>
      <c r="K949" s="220">
        <v>-300</v>
      </c>
      <c r="L949" t="s">
        <v>1645</v>
      </c>
      <c r="M949" s="92"/>
      <c r="N949" s="92"/>
      <c r="O949" s="92"/>
      <c r="P949" s="92"/>
      <c r="Q949" s="92"/>
      <c r="R949" s="92"/>
      <c r="S949" s="92"/>
      <c r="T949" s="92"/>
      <c r="U949" s="92"/>
      <c r="V949" s="92"/>
      <c r="W949" s="92"/>
      <c r="X949" s="92"/>
      <c r="Y949" s="92"/>
      <c r="Z949" s="92"/>
    </row>
    <row r="950" spans="1:26" ht="15.75" customHeight="1" x14ac:dyDescent="0.2">
      <c r="A950" s="92"/>
      <c r="B950" s="499">
        <f t="shared" si="28"/>
        <v>944</v>
      </c>
      <c r="C950" s="217">
        <v>45125</v>
      </c>
      <c r="D950" s="218">
        <f t="shared" si="29"/>
        <v>329</v>
      </c>
      <c r="E950" s="219" t="s">
        <v>565</v>
      </c>
      <c r="F950" s="219" t="s">
        <v>543</v>
      </c>
      <c r="G950" s="219" t="s">
        <v>600</v>
      </c>
      <c r="H950" s="219" t="s">
        <v>1646</v>
      </c>
      <c r="I950" s="220"/>
      <c r="J950" s="220"/>
      <c r="K950" s="220">
        <v>-1700</v>
      </c>
      <c r="M950" s="92"/>
      <c r="N950" s="92"/>
      <c r="O950" s="92"/>
      <c r="P950" s="92"/>
      <c r="Q950" s="92"/>
      <c r="R950" s="92"/>
      <c r="S950" s="92"/>
      <c r="T950" s="92"/>
      <c r="U950" s="92"/>
      <c r="V950" s="92"/>
      <c r="W950" s="92"/>
      <c r="X950" s="92"/>
      <c r="Y950" s="92"/>
      <c r="Z950" s="92"/>
    </row>
    <row r="951" spans="1:26" ht="15.75" customHeight="1" x14ac:dyDescent="0.2">
      <c r="A951" s="92"/>
      <c r="B951" s="499">
        <f t="shared" si="28"/>
        <v>945</v>
      </c>
      <c r="C951" s="217">
        <v>45125</v>
      </c>
      <c r="D951" s="218">
        <f t="shared" si="29"/>
        <v>329</v>
      </c>
      <c r="E951" s="219" t="s">
        <v>598</v>
      </c>
      <c r="F951" s="219" t="s">
        <v>541</v>
      </c>
      <c r="G951" s="219" t="s">
        <v>570</v>
      </c>
      <c r="H951" s="219" t="s">
        <v>1634</v>
      </c>
      <c r="I951" s="220"/>
      <c r="J951" s="220"/>
      <c r="K951" s="220">
        <v>-50</v>
      </c>
      <c r="M951" s="92"/>
      <c r="N951" s="92"/>
      <c r="O951" s="92"/>
      <c r="P951" s="92"/>
      <c r="Q951" s="92"/>
      <c r="R951" s="92"/>
      <c r="S951" s="92"/>
      <c r="T951" s="92"/>
      <c r="U951" s="92"/>
      <c r="V951" s="92"/>
      <c r="W951" s="92"/>
      <c r="X951" s="92"/>
      <c r="Y951" s="92"/>
      <c r="Z951" s="92"/>
    </row>
    <row r="952" spans="1:26" ht="15.75" customHeight="1" x14ac:dyDescent="0.2">
      <c r="A952" s="92"/>
      <c r="B952" s="499">
        <f t="shared" si="28"/>
        <v>946</v>
      </c>
      <c r="C952" s="217">
        <v>45127</v>
      </c>
      <c r="D952" s="218">
        <f t="shared" si="29"/>
        <v>329</v>
      </c>
      <c r="E952" s="219" t="s">
        <v>554</v>
      </c>
      <c r="F952" s="219" t="s">
        <v>536</v>
      </c>
      <c r="G952" s="219" t="s">
        <v>556</v>
      </c>
      <c r="H952" s="219" t="s">
        <v>1648</v>
      </c>
      <c r="I952" s="220"/>
      <c r="J952" s="220"/>
      <c r="K952" s="220">
        <v>-6000</v>
      </c>
      <c r="L952" t="s">
        <v>1649</v>
      </c>
      <c r="M952" s="92"/>
      <c r="N952" s="92"/>
      <c r="O952" s="92"/>
      <c r="P952" s="92"/>
      <c r="Q952" s="92"/>
      <c r="R952" s="92"/>
      <c r="S952" s="92"/>
      <c r="T952" s="92"/>
      <c r="U952" s="92"/>
      <c r="V952" s="92"/>
      <c r="W952" s="92"/>
      <c r="X952" s="92"/>
      <c r="Y952" s="92"/>
      <c r="Z952" s="92"/>
    </row>
    <row r="953" spans="1:26" ht="15.75" customHeight="1" x14ac:dyDescent="0.2">
      <c r="A953" s="92"/>
      <c r="B953" s="499">
        <f t="shared" si="28"/>
        <v>947</v>
      </c>
      <c r="C953" s="217">
        <v>45127</v>
      </c>
      <c r="D953" s="218">
        <f t="shared" si="29"/>
        <v>329</v>
      </c>
      <c r="E953" s="219" t="s">
        <v>565</v>
      </c>
      <c r="F953" s="219" t="s">
        <v>543</v>
      </c>
      <c r="G953" s="219" t="s">
        <v>606</v>
      </c>
      <c r="H953" s="219" t="s">
        <v>1658</v>
      </c>
      <c r="I953" s="220"/>
      <c r="J953" s="220"/>
      <c r="K953" s="220">
        <v>-1500</v>
      </c>
      <c r="M953" s="92"/>
      <c r="N953" s="92"/>
      <c r="O953" s="92"/>
      <c r="P953" s="92"/>
      <c r="Q953" s="92"/>
      <c r="R953" s="92"/>
      <c r="S953" s="92"/>
      <c r="T953" s="92"/>
      <c r="U953" s="92"/>
      <c r="V953" s="92"/>
      <c r="W953" s="92"/>
      <c r="X953" s="92"/>
      <c r="Y953" s="92"/>
      <c r="Z953" s="92"/>
    </row>
    <row r="954" spans="1:26" ht="15.75" customHeight="1" x14ac:dyDescent="0.2">
      <c r="A954" s="92"/>
      <c r="B954" s="499">
        <f t="shared" si="28"/>
        <v>948</v>
      </c>
      <c r="C954" s="217">
        <v>45127</v>
      </c>
      <c r="D954" s="218">
        <f t="shared" si="29"/>
        <v>329</v>
      </c>
      <c r="E954" s="219" t="s">
        <v>554</v>
      </c>
      <c r="F954" s="219" t="s">
        <v>538</v>
      </c>
      <c r="G954" s="219" t="s">
        <v>568</v>
      </c>
      <c r="H954" s="219" t="s">
        <v>1647</v>
      </c>
      <c r="I954" s="220"/>
      <c r="J954" s="220">
        <v>7000</v>
      </c>
      <c r="K954" s="220"/>
      <c r="M954" s="92"/>
      <c r="N954" s="92"/>
      <c r="O954" s="92"/>
      <c r="P954" s="92"/>
      <c r="Q954" s="92"/>
      <c r="R954" s="92"/>
      <c r="S954" s="92"/>
      <c r="T954" s="92"/>
      <c r="U954" s="92"/>
      <c r="V954" s="92"/>
      <c r="W954" s="92"/>
      <c r="X954" s="92"/>
      <c r="Y954" s="92"/>
      <c r="Z954" s="92"/>
    </row>
    <row r="955" spans="1:26" ht="15.75" customHeight="1" x14ac:dyDescent="0.2">
      <c r="A955" s="92"/>
      <c r="B955" s="499">
        <f t="shared" si="28"/>
        <v>949</v>
      </c>
      <c r="C955" s="217">
        <v>45128</v>
      </c>
      <c r="D955" s="218">
        <f t="shared" si="29"/>
        <v>329</v>
      </c>
      <c r="E955" s="219" t="s">
        <v>554</v>
      </c>
      <c r="F955" s="219" t="s">
        <v>543</v>
      </c>
      <c r="G955" s="219" t="s">
        <v>592</v>
      </c>
      <c r="H955" s="219" t="s">
        <v>1653</v>
      </c>
      <c r="I955" s="220"/>
      <c r="J955" s="220"/>
      <c r="K955" s="220">
        <v>-2000</v>
      </c>
      <c r="M955" s="92"/>
      <c r="N955" s="92"/>
      <c r="O955" s="92"/>
      <c r="P955" s="92"/>
      <c r="Q955" s="92"/>
      <c r="R955" s="92"/>
      <c r="S955" s="92"/>
      <c r="T955" s="92"/>
      <c r="U955" s="92"/>
      <c r="V955" s="92"/>
      <c r="W955" s="92"/>
      <c r="X955" s="92"/>
      <c r="Y955" s="92"/>
      <c r="Z955" s="92"/>
    </row>
    <row r="956" spans="1:26" ht="15.75" customHeight="1" x14ac:dyDescent="0.2">
      <c r="A956" s="92"/>
      <c r="B956" s="499">
        <f t="shared" si="28"/>
        <v>950</v>
      </c>
      <c r="C956" s="217">
        <v>45128</v>
      </c>
      <c r="D956" s="218">
        <f t="shared" si="29"/>
        <v>329</v>
      </c>
      <c r="E956" s="219" t="s">
        <v>598</v>
      </c>
      <c r="F956" s="219" t="s">
        <v>541</v>
      </c>
      <c r="G956" s="219" t="s">
        <v>570</v>
      </c>
      <c r="H956" s="219" t="s">
        <v>1659</v>
      </c>
      <c r="I956" s="220"/>
      <c r="J956" s="220"/>
      <c r="K956" s="220">
        <f>-15*6</f>
        <v>-90</v>
      </c>
      <c r="M956" s="92"/>
      <c r="N956" s="92"/>
      <c r="O956" s="92"/>
      <c r="P956" s="92"/>
      <c r="Q956" s="92"/>
      <c r="R956" s="92"/>
      <c r="S956" s="92"/>
      <c r="T956" s="92"/>
      <c r="U956" s="92"/>
      <c r="V956" s="92"/>
      <c r="W956" s="92"/>
      <c r="X956" s="92"/>
      <c r="Y956" s="92"/>
      <c r="Z956" s="92"/>
    </row>
    <row r="957" spans="1:26" ht="15.75" customHeight="1" x14ac:dyDescent="0.2">
      <c r="A957" s="92"/>
      <c r="B957" s="499">
        <f t="shared" si="28"/>
        <v>951</v>
      </c>
      <c r="C957" s="217">
        <v>45129</v>
      </c>
      <c r="D957" s="218">
        <f t="shared" si="29"/>
        <v>329</v>
      </c>
      <c r="E957" s="219" t="s">
        <v>565</v>
      </c>
      <c r="F957" s="219" t="s">
        <v>534</v>
      </c>
      <c r="G957" s="219" t="s">
        <v>554</v>
      </c>
      <c r="H957" s="219" t="s">
        <v>686</v>
      </c>
      <c r="I957" s="220">
        <v>5000</v>
      </c>
      <c r="J957" s="220"/>
      <c r="K957" s="220"/>
      <c r="M957" s="92"/>
      <c r="N957" s="92"/>
      <c r="O957" s="92"/>
      <c r="P957" s="92"/>
      <c r="Q957" s="92"/>
      <c r="R957" s="92"/>
      <c r="S957" s="92"/>
      <c r="T957" s="92"/>
      <c r="U957" s="92"/>
      <c r="V957" s="92"/>
      <c r="W957" s="92"/>
      <c r="X957" s="92"/>
      <c r="Y957" s="92"/>
      <c r="Z957" s="92"/>
    </row>
    <row r="958" spans="1:26" ht="15.75" customHeight="1" x14ac:dyDescent="0.2">
      <c r="A958" s="92"/>
      <c r="B958" s="499">
        <f t="shared" si="28"/>
        <v>952</v>
      </c>
      <c r="C958" s="217">
        <v>45129</v>
      </c>
      <c r="D958" s="218">
        <f t="shared" si="29"/>
        <v>329</v>
      </c>
      <c r="E958" s="219" t="s">
        <v>47</v>
      </c>
      <c r="F958" s="219" t="s">
        <v>534</v>
      </c>
      <c r="G958" s="219" t="s">
        <v>565</v>
      </c>
      <c r="H958" s="219" t="s">
        <v>686</v>
      </c>
      <c r="I958" s="220">
        <v>-1000</v>
      </c>
      <c r="J958" s="220"/>
      <c r="K958" s="220"/>
      <c r="M958" s="92"/>
      <c r="N958" s="92"/>
      <c r="O958" s="92"/>
      <c r="P958" s="92"/>
      <c r="Q958" s="92"/>
      <c r="R958" s="92"/>
      <c r="S958" s="92"/>
      <c r="T958" s="92"/>
      <c r="U958" s="92"/>
      <c r="V958" s="92"/>
      <c r="W958" s="92"/>
      <c r="X958" s="92"/>
      <c r="Y958" s="92"/>
      <c r="Z958" s="92"/>
    </row>
    <row r="959" spans="1:26" ht="15.75" customHeight="1" x14ac:dyDescent="0.2">
      <c r="A959" s="92"/>
      <c r="B959" s="499">
        <f t="shared" si="28"/>
        <v>953</v>
      </c>
      <c r="C959" s="217">
        <v>45129</v>
      </c>
      <c r="D959" s="218">
        <f t="shared" si="29"/>
        <v>329</v>
      </c>
      <c r="E959" s="219" t="s">
        <v>554</v>
      </c>
      <c r="F959" s="219" t="s">
        <v>534</v>
      </c>
      <c r="G959" s="219" t="s">
        <v>565</v>
      </c>
      <c r="H959" s="219" t="s">
        <v>686</v>
      </c>
      <c r="I959" s="220">
        <v>-5000</v>
      </c>
      <c r="J959" s="220"/>
      <c r="K959" s="220"/>
      <c r="M959" s="92"/>
      <c r="N959" s="92"/>
      <c r="O959" s="92"/>
      <c r="P959" s="92"/>
      <c r="Q959" s="92"/>
      <c r="R959" s="92"/>
      <c r="S959" s="92"/>
      <c r="T959" s="92"/>
      <c r="U959" s="92"/>
      <c r="V959" s="92"/>
      <c r="W959" s="92"/>
      <c r="X959" s="92"/>
      <c r="Y959" s="92"/>
      <c r="Z959" s="92"/>
    </row>
    <row r="960" spans="1:26" ht="15.75" customHeight="1" x14ac:dyDescent="0.2">
      <c r="A960" s="92"/>
      <c r="B960" s="499">
        <f t="shared" si="28"/>
        <v>954</v>
      </c>
      <c r="C960" s="217">
        <v>45129</v>
      </c>
      <c r="D960" s="218">
        <f t="shared" si="29"/>
        <v>329</v>
      </c>
      <c r="E960" s="219" t="s">
        <v>565</v>
      </c>
      <c r="F960" s="219" t="s">
        <v>534</v>
      </c>
      <c r="G960" s="219" t="s">
        <v>47</v>
      </c>
      <c r="H960" s="219" t="s">
        <v>686</v>
      </c>
      <c r="I960" s="220">
        <v>1000</v>
      </c>
      <c r="J960" s="220"/>
      <c r="K960" s="220"/>
      <c r="M960" s="92"/>
      <c r="N960" s="92"/>
      <c r="O960" s="92"/>
      <c r="P960" s="92"/>
      <c r="Q960" s="92"/>
      <c r="R960" s="92"/>
      <c r="S960" s="92"/>
      <c r="T960" s="92"/>
      <c r="U960" s="92"/>
      <c r="V960" s="92"/>
      <c r="W960" s="92"/>
      <c r="X960" s="92"/>
      <c r="Y960" s="92"/>
      <c r="Z960" s="92"/>
    </row>
    <row r="961" spans="1:26" ht="15.75" customHeight="1" x14ac:dyDescent="0.2">
      <c r="A961" s="92"/>
      <c r="B961" s="499">
        <f t="shared" si="28"/>
        <v>955</v>
      </c>
      <c r="C961" s="217">
        <v>45129</v>
      </c>
      <c r="D961" s="218">
        <f t="shared" si="29"/>
        <v>329</v>
      </c>
      <c r="E961" s="219" t="s">
        <v>565</v>
      </c>
      <c r="F961" s="219" t="s">
        <v>540</v>
      </c>
      <c r="G961" s="219" t="s">
        <v>549</v>
      </c>
      <c r="H961" s="219" t="s">
        <v>1652</v>
      </c>
      <c r="I961" s="220"/>
      <c r="J961" s="220"/>
      <c r="K961" s="220">
        <v>-470</v>
      </c>
      <c r="M961" s="92"/>
      <c r="N961" s="92"/>
      <c r="O961" s="92"/>
      <c r="P961" s="92"/>
      <c r="Q961" s="92"/>
      <c r="R961" s="92"/>
      <c r="S961" s="92"/>
      <c r="T961" s="92"/>
      <c r="U961" s="92"/>
      <c r="V961" s="92"/>
      <c r="W961" s="92"/>
      <c r="X961" s="92"/>
      <c r="Y961" s="92"/>
      <c r="Z961" s="92"/>
    </row>
    <row r="962" spans="1:26" ht="15.75" customHeight="1" x14ac:dyDescent="0.2">
      <c r="A962" s="92"/>
      <c r="B962" s="499">
        <f t="shared" si="28"/>
        <v>956</v>
      </c>
      <c r="C962" s="217">
        <v>45129</v>
      </c>
      <c r="D962" s="218">
        <f t="shared" si="29"/>
        <v>329</v>
      </c>
      <c r="E962" s="219" t="s">
        <v>565</v>
      </c>
      <c r="F962" s="219" t="s">
        <v>541</v>
      </c>
      <c r="G962" s="219" t="s">
        <v>561</v>
      </c>
      <c r="H962" s="219" t="s">
        <v>824</v>
      </c>
      <c r="I962" s="220"/>
      <c r="J962" s="220"/>
      <c r="K962" s="220">
        <v>-70</v>
      </c>
      <c r="M962" s="92"/>
      <c r="N962" s="92"/>
      <c r="O962" s="92"/>
      <c r="P962" s="92"/>
      <c r="Q962" s="92"/>
      <c r="R962" s="92"/>
      <c r="S962" s="92"/>
      <c r="T962" s="92"/>
      <c r="U962" s="92"/>
      <c r="V962" s="92"/>
      <c r="W962" s="92"/>
      <c r="X962" s="92"/>
      <c r="Y962" s="92"/>
      <c r="Z962" s="92"/>
    </row>
    <row r="963" spans="1:26" ht="15.75" customHeight="1" x14ac:dyDescent="0.2">
      <c r="A963" s="92"/>
      <c r="B963" s="499">
        <f t="shared" si="28"/>
        <v>957</v>
      </c>
      <c r="C963" s="217">
        <v>45129</v>
      </c>
      <c r="D963" s="218">
        <f t="shared" si="29"/>
        <v>329</v>
      </c>
      <c r="E963" s="219" t="s">
        <v>565</v>
      </c>
      <c r="F963" s="219" t="s">
        <v>541</v>
      </c>
      <c r="G963" s="219" t="s">
        <v>561</v>
      </c>
      <c r="H963" s="219" t="s">
        <v>1651</v>
      </c>
      <c r="I963" s="220"/>
      <c r="J963" s="220"/>
      <c r="K963" s="220">
        <v>-30</v>
      </c>
      <c r="M963" s="92"/>
      <c r="N963" s="92"/>
      <c r="O963" s="92"/>
      <c r="P963" s="92"/>
      <c r="Q963" s="92"/>
      <c r="R963" s="92"/>
      <c r="S963" s="92"/>
      <c r="T963" s="92"/>
      <c r="U963" s="92"/>
      <c r="V963" s="92"/>
      <c r="W963" s="92"/>
      <c r="X963" s="92"/>
      <c r="Y963" s="92"/>
      <c r="Z963" s="92"/>
    </row>
    <row r="964" spans="1:26" ht="15.75" customHeight="1" x14ac:dyDescent="0.2">
      <c r="A964" s="92"/>
      <c r="B964" s="499">
        <f t="shared" si="28"/>
        <v>958</v>
      </c>
      <c r="C964" s="217">
        <v>45129</v>
      </c>
      <c r="D964" s="218">
        <f t="shared" si="29"/>
        <v>329</v>
      </c>
      <c r="E964" s="219" t="s">
        <v>565</v>
      </c>
      <c r="F964" s="219" t="s">
        <v>541</v>
      </c>
      <c r="G964" s="219" t="s">
        <v>561</v>
      </c>
      <c r="H964" s="219" t="s">
        <v>1655</v>
      </c>
      <c r="I964" s="220"/>
      <c r="J964" s="220"/>
      <c r="K964" s="220">
        <v>-36</v>
      </c>
      <c r="M964" s="92"/>
      <c r="N964" s="92"/>
      <c r="O964" s="92"/>
      <c r="P964" s="92"/>
      <c r="Q964" s="92"/>
      <c r="R964" s="92"/>
      <c r="S964" s="92"/>
      <c r="T964" s="92"/>
      <c r="U964" s="92"/>
      <c r="V964" s="92"/>
      <c r="W964" s="92"/>
      <c r="X964" s="92"/>
      <c r="Y964" s="92"/>
      <c r="Z964" s="92"/>
    </row>
    <row r="965" spans="1:26" ht="15.75" customHeight="1" x14ac:dyDescent="0.2">
      <c r="A965" s="92"/>
      <c r="B965" s="499">
        <f t="shared" si="28"/>
        <v>959</v>
      </c>
      <c r="C965" s="217">
        <v>45130</v>
      </c>
      <c r="D965" s="218">
        <f t="shared" si="29"/>
        <v>329</v>
      </c>
      <c r="E965" s="219" t="s">
        <v>598</v>
      </c>
      <c r="F965" s="219" t="s">
        <v>534</v>
      </c>
      <c r="G965" s="219" t="s">
        <v>565</v>
      </c>
      <c r="H965" s="219" t="s">
        <v>686</v>
      </c>
      <c r="I965" s="220">
        <v>1925</v>
      </c>
      <c r="J965" s="220"/>
      <c r="K965" s="220"/>
      <c r="M965" s="92"/>
      <c r="N965" s="92"/>
      <c r="O965" s="92"/>
      <c r="P965" s="92"/>
      <c r="Q965" s="92"/>
      <c r="R965" s="92"/>
      <c r="S965" s="92"/>
      <c r="T965" s="92"/>
      <c r="U965" s="92"/>
      <c r="V965" s="92"/>
      <c r="W965" s="92"/>
      <c r="X965" s="92"/>
      <c r="Y965" s="92"/>
      <c r="Z965" s="92"/>
    </row>
    <row r="966" spans="1:26" ht="15.75" customHeight="1" x14ac:dyDescent="0.2">
      <c r="A966" s="92"/>
      <c r="B966" s="499">
        <f t="shared" si="28"/>
        <v>960</v>
      </c>
      <c r="C966" s="217">
        <v>45130</v>
      </c>
      <c r="D966" s="218">
        <f t="shared" si="29"/>
        <v>329</v>
      </c>
      <c r="E966" s="219" t="s">
        <v>582</v>
      </c>
      <c r="F966" s="219" t="s">
        <v>534</v>
      </c>
      <c r="G966" s="219" t="s">
        <v>582</v>
      </c>
      <c r="H966" s="219" t="s">
        <v>1661</v>
      </c>
      <c r="I966" s="220"/>
      <c r="J966" s="220">
        <v>316.67</v>
      </c>
      <c r="K966" s="220"/>
      <c r="M966" s="92"/>
      <c r="N966" s="92"/>
      <c r="O966" s="92"/>
      <c r="P966" s="92"/>
      <c r="Q966" s="92"/>
      <c r="R966" s="92"/>
      <c r="S966" s="92"/>
      <c r="T966" s="92"/>
      <c r="U966" s="92"/>
      <c r="V966" s="92"/>
      <c r="W966" s="92"/>
      <c r="X966" s="92"/>
      <c r="Y966" s="92"/>
      <c r="Z966" s="92"/>
    </row>
    <row r="967" spans="1:26" ht="15.75" customHeight="1" x14ac:dyDescent="0.2">
      <c r="A967" s="92"/>
      <c r="B967" s="499">
        <f t="shared" ref="B967:B1030" si="30">B966+1</f>
        <v>961</v>
      </c>
      <c r="C967" s="217">
        <v>45130</v>
      </c>
      <c r="D967" s="218">
        <f t="shared" ref="D967:D1030" si="31">(WEEKNUM(C967,2)+(YEAR(C967)-2020)*100)-1</f>
        <v>329</v>
      </c>
      <c r="E967" s="219" t="s">
        <v>565</v>
      </c>
      <c r="F967" s="219" t="s">
        <v>534</v>
      </c>
      <c r="G967" s="219" t="s">
        <v>598</v>
      </c>
      <c r="H967" s="219" t="s">
        <v>686</v>
      </c>
      <c r="I967" s="220">
        <v>-1925</v>
      </c>
      <c r="J967" s="220"/>
      <c r="K967" s="220"/>
      <c r="M967" s="92"/>
      <c r="N967" s="92"/>
      <c r="O967" s="92"/>
      <c r="P967" s="92"/>
      <c r="Q967" s="92"/>
      <c r="R967" s="92"/>
      <c r="S967" s="92"/>
      <c r="T967" s="92"/>
      <c r="U967" s="92"/>
      <c r="V967" s="92"/>
      <c r="W967" s="92"/>
      <c r="X967" s="92"/>
      <c r="Y967" s="92"/>
      <c r="Z967" s="92"/>
    </row>
    <row r="968" spans="1:26" ht="15.75" customHeight="1" x14ac:dyDescent="0.2">
      <c r="A968" s="92"/>
      <c r="B968" s="499">
        <f t="shared" si="30"/>
        <v>962</v>
      </c>
      <c r="C968" s="217">
        <v>45130</v>
      </c>
      <c r="D968" s="218">
        <f t="shared" si="31"/>
        <v>329</v>
      </c>
      <c r="E968" s="219" t="s">
        <v>565</v>
      </c>
      <c r="F968" s="219" t="s">
        <v>541</v>
      </c>
      <c r="G968" s="219" t="s">
        <v>561</v>
      </c>
      <c r="H968" s="219" t="s">
        <v>721</v>
      </c>
      <c r="I968" s="220"/>
      <c r="J968" s="220"/>
      <c r="K968" s="220">
        <v>-98</v>
      </c>
      <c r="M968" s="92"/>
      <c r="N968" s="92"/>
      <c r="O968" s="92"/>
      <c r="P968" s="92"/>
      <c r="Q968" s="92"/>
      <c r="R968" s="92"/>
      <c r="S968" s="92"/>
      <c r="T968" s="92"/>
      <c r="U968" s="92"/>
      <c r="V968" s="92"/>
      <c r="W968" s="92"/>
      <c r="X968" s="92"/>
      <c r="Y968" s="92"/>
      <c r="Z968" s="92"/>
    </row>
    <row r="969" spans="1:26" ht="15.75" customHeight="1" x14ac:dyDescent="0.2">
      <c r="A969" s="92"/>
      <c r="B969" s="499">
        <f t="shared" si="30"/>
        <v>963</v>
      </c>
      <c r="C969" s="217">
        <v>45130</v>
      </c>
      <c r="D969" s="218">
        <f t="shared" si="31"/>
        <v>329</v>
      </c>
      <c r="E969" s="219" t="s">
        <v>565</v>
      </c>
      <c r="F969" s="219" t="s">
        <v>541</v>
      </c>
      <c r="G969" s="219" t="s">
        <v>561</v>
      </c>
      <c r="H969" s="219" t="s">
        <v>701</v>
      </c>
      <c r="I969" s="220"/>
      <c r="J969" s="220"/>
      <c r="K969" s="220">
        <v>-150</v>
      </c>
      <c r="M969" s="92"/>
      <c r="N969" s="92"/>
      <c r="O969" s="92"/>
      <c r="P969" s="92"/>
      <c r="Q969" s="92"/>
      <c r="R969" s="92"/>
      <c r="S969" s="92"/>
      <c r="T969" s="92"/>
      <c r="U969" s="92"/>
      <c r="V969" s="92"/>
      <c r="W969" s="92"/>
      <c r="X969" s="92"/>
      <c r="Y969" s="92"/>
      <c r="Z969" s="92"/>
    </row>
    <row r="970" spans="1:26" ht="15.75" customHeight="1" x14ac:dyDescent="0.2">
      <c r="A970" s="92"/>
      <c r="B970" s="499">
        <f t="shared" si="30"/>
        <v>964</v>
      </c>
      <c r="C970" s="217">
        <v>45130</v>
      </c>
      <c r="D970" s="218">
        <f t="shared" si="31"/>
        <v>329</v>
      </c>
      <c r="E970" s="219" t="s">
        <v>565</v>
      </c>
      <c r="F970" s="219" t="s">
        <v>541</v>
      </c>
      <c r="G970" s="219" t="s">
        <v>561</v>
      </c>
      <c r="H970" s="219" t="s">
        <v>1654</v>
      </c>
      <c r="I970" s="220"/>
      <c r="J970" s="220"/>
      <c r="K970" s="220">
        <v>-91</v>
      </c>
      <c r="M970" s="92"/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</row>
    <row r="971" spans="1:26" ht="15.75" customHeight="1" x14ac:dyDescent="0.2">
      <c r="A971" s="92"/>
      <c r="B971" s="499">
        <f t="shared" si="30"/>
        <v>965</v>
      </c>
      <c r="C971" s="217">
        <v>45130</v>
      </c>
      <c r="D971" s="218">
        <f t="shared" si="31"/>
        <v>329</v>
      </c>
      <c r="E971" s="219" t="s">
        <v>565</v>
      </c>
      <c r="F971" s="219" t="s">
        <v>541</v>
      </c>
      <c r="G971" s="219" t="s">
        <v>561</v>
      </c>
      <c r="H971" s="219" t="s">
        <v>788</v>
      </c>
      <c r="I971" s="220"/>
      <c r="J971" s="220"/>
      <c r="K971" s="220">
        <v>-55</v>
      </c>
      <c r="M971" s="92"/>
      <c r="N971" s="92"/>
      <c r="O971" s="92"/>
      <c r="P971" s="92"/>
      <c r="Q971" s="92"/>
      <c r="R971" s="92"/>
      <c r="S971" s="92"/>
      <c r="T971" s="92"/>
      <c r="U971" s="92"/>
      <c r="V971" s="92"/>
      <c r="W971" s="92"/>
      <c r="X971" s="92"/>
      <c r="Y971" s="92"/>
      <c r="Z971" s="92"/>
    </row>
    <row r="972" spans="1:26" ht="15.75" customHeight="1" x14ac:dyDescent="0.2">
      <c r="A972" s="92"/>
      <c r="B972" s="499">
        <f t="shared" si="30"/>
        <v>966</v>
      </c>
      <c r="C972" s="217">
        <v>45131</v>
      </c>
      <c r="D972" s="218">
        <f t="shared" si="31"/>
        <v>330</v>
      </c>
      <c r="E972" s="219" t="s">
        <v>565</v>
      </c>
      <c r="F972" s="219" t="s">
        <v>533</v>
      </c>
      <c r="G972" s="219" t="s">
        <v>553</v>
      </c>
      <c r="H972" s="219" t="s">
        <v>910</v>
      </c>
      <c r="I972" s="220"/>
      <c r="J972" s="220"/>
      <c r="K972" s="220">
        <v>-305</v>
      </c>
      <c r="L972" s="510" t="s">
        <v>1656</v>
      </c>
      <c r="M972" s="92"/>
      <c r="N972" s="92"/>
      <c r="O972" s="92"/>
      <c r="P972" s="92"/>
      <c r="Q972" s="92"/>
      <c r="R972" s="92"/>
      <c r="S972" s="92"/>
      <c r="T972" s="92"/>
      <c r="U972" s="92"/>
      <c r="V972" s="92"/>
      <c r="W972" s="92"/>
      <c r="X972" s="92"/>
      <c r="Y972" s="92"/>
      <c r="Z972" s="92"/>
    </row>
    <row r="973" spans="1:26" ht="15.75" customHeight="1" x14ac:dyDescent="0.2">
      <c r="A973" s="92"/>
      <c r="B973" s="499">
        <f t="shared" si="30"/>
        <v>967</v>
      </c>
      <c r="C973" s="217">
        <v>45131</v>
      </c>
      <c r="D973" s="218">
        <f t="shared" si="31"/>
        <v>330</v>
      </c>
      <c r="E973" s="219" t="s">
        <v>554</v>
      </c>
      <c r="F973" s="219" t="s">
        <v>543</v>
      </c>
      <c r="G973" s="219" t="s">
        <v>563</v>
      </c>
      <c r="H973" s="219" t="s">
        <v>1627</v>
      </c>
      <c r="I973" s="220"/>
      <c r="J973" s="220"/>
      <c r="K973" s="220">
        <v>-769</v>
      </c>
      <c r="M973" s="92"/>
      <c r="N973" s="92"/>
      <c r="O973" s="92"/>
      <c r="P973" s="92"/>
      <c r="Q973" s="92"/>
      <c r="R973" s="92"/>
      <c r="S973" s="92"/>
      <c r="T973" s="92"/>
      <c r="U973" s="92"/>
      <c r="V973" s="92"/>
      <c r="W973" s="92"/>
      <c r="X973" s="92"/>
      <c r="Y973" s="92"/>
      <c r="Z973" s="92"/>
    </row>
    <row r="974" spans="1:26" ht="15.75" customHeight="1" x14ac:dyDescent="0.2">
      <c r="A974" s="92"/>
      <c r="B974" s="499">
        <f t="shared" si="30"/>
        <v>968</v>
      </c>
      <c r="C974" s="217">
        <v>45131</v>
      </c>
      <c r="D974" s="218">
        <f t="shared" si="31"/>
        <v>330</v>
      </c>
      <c r="E974" s="219" t="s">
        <v>565</v>
      </c>
      <c r="F974" s="219" t="s">
        <v>541</v>
      </c>
      <c r="G974" s="219" t="s">
        <v>550</v>
      </c>
      <c r="H974" s="219" t="s">
        <v>1657</v>
      </c>
      <c r="I974" s="220"/>
      <c r="J974" s="220"/>
      <c r="K974" s="220">
        <v>-2070</v>
      </c>
      <c r="M974" s="92"/>
      <c r="N974" s="92"/>
      <c r="O974" s="92"/>
      <c r="P974" s="92"/>
      <c r="Q974" s="92"/>
      <c r="R974" s="92"/>
      <c r="S974" s="92"/>
      <c r="T974" s="92"/>
      <c r="U974" s="92"/>
      <c r="V974" s="92"/>
      <c r="W974" s="92"/>
      <c r="X974" s="92"/>
      <c r="Y974" s="92"/>
      <c r="Z974" s="92"/>
    </row>
    <row r="975" spans="1:26" ht="15.75" customHeight="1" x14ac:dyDescent="0.2">
      <c r="A975" s="92"/>
      <c r="B975" s="499">
        <f t="shared" si="30"/>
        <v>969</v>
      </c>
      <c r="C975" s="217">
        <v>45131</v>
      </c>
      <c r="D975" s="218">
        <f t="shared" si="31"/>
        <v>330</v>
      </c>
      <c r="E975" s="219" t="s">
        <v>598</v>
      </c>
      <c r="F975" s="219" t="s">
        <v>541</v>
      </c>
      <c r="G975" s="219" t="s">
        <v>561</v>
      </c>
      <c r="H975" s="219" t="s">
        <v>725</v>
      </c>
      <c r="I975" s="220"/>
      <c r="J975" s="220"/>
      <c r="K975" s="220">
        <v>-1675.5</v>
      </c>
      <c r="M975" s="92"/>
      <c r="N975" s="92"/>
      <c r="O975" s="92"/>
      <c r="P975" s="92"/>
      <c r="Q975" s="92"/>
      <c r="R975" s="92"/>
      <c r="S975" s="92"/>
      <c r="T975" s="92"/>
      <c r="U975" s="92"/>
      <c r="V975" s="92"/>
      <c r="W975" s="92"/>
      <c r="X975" s="92"/>
      <c r="Y975" s="92"/>
      <c r="Z975" s="92"/>
    </row>
    <row r="976" spans="1:26" ht="15.75" customHeight="1" x14ac:dyDescent="0.2">
      <c r="A976" s="92"/>
      <c r="B976" s="499">
        <f t="shared" si="30"/>
        <v>970</v>
      </c>
      <c r="C976" s="217">
        <v>45131</v>
      </c>
      <c r="D976" s="218">
        <f t="shared" si="31"/>
        <v>330</v>
      </c>
      <c r="E976" s="219" t="s">
        <v>554</v>
      </c>
      <c r="F976" s="219" t="s">
        <v>542</v>
      </c>
      <c r="G976" s="219" t="s">
        <v>562</v>
      </c>
      <c r="H976" s="219" t="s">
        <v>1627</v>
      </c>
      <c r="I976" s="220"/>
      <c r="J976" s="220"/>
      <c r="K976" s="220">
        <v>-285</v>
      </c>
      <c r="M976" s="92"/>
      <c r="N976" s="92"/>
      <c r="O976" s="92"/>
      <c r="P976" s="92"/>
      <c r="Q976" s="92"/>
      <c r="R976" s="92"/>
      <c r="S976" s="92"/>
      <c r="T976" s="92"/>
      <c r="U976" s="92"/>
      <c r="V976" s="92"/>
      <c r="W976" s="92"/>
      <c r="X976" s="92"/>
      <c r="Y976" s="92"/>
      <c r="Z976" s="92"/>
    </row>
    <row r="977" spans="1:26" ht="15.75" customHeight="1" x14ac:dyDescent="0.2">
      <c r="A977" s="92"/>
      <c r="B977" s="499">
        <f t="shared" si="30"/>
        <v>971</v>
      </c>
      <c r="C977" s="217">
        <v>45133</v>
      </c>
      <c r="D977" s="218">
        <f t="shared" si="31"/>
        <v>330</v>
      </c>
      <c r="E977" s="219" t="s">
        <v>554</v>
      </c>
      <c r="F977" s="219" t="s">
        <v>543</v>
      </c>
      <c r="G977" s="219" t="s">
        <v>563</v>
      </c>
      <c r="H977" s="219" t="s">
        <v>1627</v>
      </c>
      <c r="I977" s="220"/>
      <c r="J977" s="220"/>
      <c r="K977" s="220">
        <v>-42.17</v>
      </c>
      <c r="M977" s="92"/>
      <c r="N977" s="92"/>
      <c r="O977" s="92"/>
      <c r="P977" s="92"/>
      <c r="Q977" s="92"/>
      <c r="R977" s="92"/>
      <c r="S977" s="92"/>
      <c r="T977" s="92"/>
      <c r="U977" s="92"/>
      <c r="V977" s="92"/>
      <c r="W977" s="92"/>
      <c r="X977" s="92"/>
      <c r="Y977" s="92"/>
      <c r="Z977" s="92"/>
    </row>
    <row r="978" spans="1:26" ht="15.75" customHeight="1" x14ac:dyDescent="0.2">
      <c r="A978" s="92"/>
      <c r="B978" s="499">
        <f t="shared" si="30"/>
        <v>972</v>
      </c>
      <c r="C978" s="217">
        <v>45133</v>
      </c>
      <c r="D978" s="218">
        <f t="shared" si="31"/>
        <v>330</v>
      </c>
      <c r="E978" s="219" t="s">
        <v>554</v>
      </c>
      <c r="F978" s="219" t="s">
        <v>538</v>
      </c>
      <c r="G978" s="219" t="s">
        <v>568</v>
      </c>
      <c r="H978" s="219" t="s">
        <v>1660</v>
      </c>
      <c r="I978" s="220"/>
      <c r="J978" s="220">
        <v>7000</v>
      </c>
      <c r="K978" s="220"/>
      <c r="M978" s="92"/>
      <c r="N978" s="92"/>
      <c r="O978" s="92"/>
      <c r="P978" s="92"/>
      <c r="Q978" s="92"/>
      <c r="R978" s="92"/>
      <c r="S978" s="92"/>
      <c r="T978" s="92"/>
      <c r="U978" s="92"/>
      <c r="V978" s="92"/>
      <c r="W978" s="92"/>
      <c r="X978" s="92"/>
      <c r="Y978" s="92"/>
      <c r="Z978" s="92"/>
    </row>
    <row r="979" spans="1:26" ht="15" customHeight="1" x14ac:dyDescent="0.2">
      <c r="B979" s="499">
        <f t="shared" si="30"/>
        <v>973</v>
      </c>
      <c r="C979" s="217">
        <v>45136</v>
      </c>
      <c r="D979" s="218">
        <f t="shared" si="31"/>
        <v>330</v>
      </c>
      <c r="E979" s="219" t="s">
        <v>598</v>
      </c>
      <c r="F979" s="219" t="s">
        <v>541</v>
      </c>
      <c r="G979" s="219" t="s">
        <v>561</v>
      </c>
      <c r="H979" s="219" t="s">
        <v>721</v>
      </c>
      <c r="I979" s="220"/>
      <c r="J979" s="220"/>
      <c r="K979" s="220">
        <v>-142</v>
      </c>
    </row>
    <row r="980" spans="1:26" ht="15" customHeight="1" x14ac:dyDescent="0.2">
      <c r="B980" s="499">
        <f t="shared" si="30"/>
        <v>974</v>
      </c>
      <c r="C980" s="217">
        <v>45136</v>
      </c>
      <c r="D980" s="218">
        <f t="shared" si="31"/>
        <v>330</v>
      </c>
      <c r="E980" s="219" t="s">
        <v>598</v>
      </c>
      <c r="F980" s="219" t="s">
        <v>541</v>
      </c>
      <c r="G980" s="219" t="s">
        <v>561</v>
      </c>
      <c r="H980" s="219" t="s">
        <v>720</v>
      </c>
      <c r="I980" s="220"/>
      <c r="J980" s="220"/>
      <c r="K980" s="220">
        <v>-149</v>
      </c>
    </row>
    <row r="981" spans="1:26" ht="15" customHeight="1" x14ac:dyDescent="0.2">
      <c r="B981" s="499">
        <f t="shared" si="30"/>
        <v>975</v>
      </c>
      <c r="C981" s="217">
        <v>45136</v>
      </c>
      <c r="D981" s="218">
        <f t="shared" si="31"/>
        <v>330</v>
      </c>
      <c r="E981" s="219" t="s">
        <v>565</v>
      </c>
      <c r="F981" s="219" t="s">
        <v>541</v>
      </c>
      <c r="G981" s="219" t="s">
        <v>561</v>
      </c>
      <c r="H981" s="219" t="s">
        <v>701</v>
      </c>
      <c r="I981" s="220"/>
      <c r="J981" s="220"/>
      <c r="K981" s="220">
        <v>-325</v>
      </c>
    </row>
    <row r="982" spans="1:26" ht="15" customHeight="1" x14ac:dyDescent="0.2">
      <c r="B982" s="499">
        <f t="shared" si="30"/>
        <v>976</v>
      </c>
      <c r="C982" s="217">
        <v>45136</v>
      </c>
      <c r="D982" s="218">
        <f t="shared" si="31"/>
        <v>330</v>
      </c>
      <c r="E982" s="219" t="s">
        <v>598</v>
      </c>
      <c r="F982" s="219" t="s">
        <v>541</v>
      </c>
      <c r="G982" s="219" t="s">
        <v>561</v>
      </c>
      <c r="H982" s="219" t="s">
        <v>770</v>
      </c>
      <c r="I982" s="220"/>
      <c r="J982" s="220"/>
      <c r="K982" s="220">
        <v>-23</v>
      </c>
    </row>
    <row r="983" spans="1:26" ht="15" customHeight="1" x14ac:dyDescent="0.2">
      <c r="B983" s="499">
        <f t="shared" si="30"/>
        <v>977</v>
      </c>
      <c r="C983" s="217">
        <v>45136</v>
      </c>
      <c r="D983" s="218">
        <f t="shared" si="31"/>
        <v>330</v>
      </c>
      <c r="E983" s="219" t="s">
        <v>598</v>
      </c>
      <c r="F983" s="219" t="s">
        <v>541</v>
      </c>
      <c r="G983" s="219" t="s">
        <v>561</v>
      </c>
      <c r="H983" s="219" t="s">
        <v>737</v>
      </c>
      <c r="I983" s="220"/>
      <c r="J983" s="220"/>
      <c r="K983" s="220">
        <v>-110</v>
      </c>
    </row>
    <row r="984" spans="1:26" ht="15" customHeight="1" x14ac:dyDescent="0.2">
      <c r="B984" s="499">
        <f t="shared" si="30"/>
        <v>978</v>
      </c>
      <c r="C984" s="217">
        <v>45137</v>
      </c>
      <c r="D984" s="218">
        <f t="shared" si="31"/>
        <v>330</v>
      </c>
      <c r="E984" s="219" t="s">
        <v>598</v>
      </c>
      <c r="F984" s="219" t="s">
        <v>534</v>
      </c>
      <c r="G984" s="219" t="s">
        <v>565</v>
      </c>
      <c r="H984" s="219" t="s">
        <v>686</v>
      </c>
      <c r="I984" s="220">
        <v>105</v>
      </c>
      <c r="J984" s="220"/>
      <c r="K984" s="220"/>
    </row>
    <row r="985" spans="1:26" ht="15" customHeight="1" x14ac:dyDescent="0.2">
      <c r="B985" s="499">
        <f t="shared" si="30"/>
        <v>979</v>
      </c>
      <c r="C985" s="217">
        <v>45137</v>
      </c>
      <c r="D985" s="218">
        <f t="shared" si="31"/>
        <v>330</v>
      </c>
      <c r="E985" s="219" t="s">
        <v>565</v>
      </c>
      <c r="F985" s="219" t="s">
        <v>534</v>
      </c>
      <c r="G985" s="219" t="s">
        <v>598</v>
      </c>
      <c r="H985" s="219" t="s">
        <v>686</v>
      </c>
      <c r="I985" s="220">
        <v>-105</v>
      </c>
      <c r="J985" s="220"/>
      <c r="K985" s="220"/>
    </row>
    <row r="986" spans="1:26" ht="15" customHeight="1" x14ac:dyDescent="0.2">
      <c r="B986" s="499">
        <f t="shared" si="30"/>
        <v>980</v>
      </c>
      <c r="C986" s="217">
        <v>45137</v>
      </c>
      <c r="D986" s="218">
        <f t="shared" si="31"/>
        <v>330</v>
      </c>
      <c r="E986" s="219" t="s">
        <v>598</v>
      </c>
      <c r="F986" s="219" t="s">
        <v>541</v>
      </c>
      <c r="G986" s="219" t="s">
        <v>561</v>
      </c>
      <c r="H986" s="219" t="s">
        <v>1662</v>
      </c>
      <c r="I986" s="220"/>
      <c r="J986" s="220"/>
      <c r="K986" s="220">
        <v>-98.5</v>
      </c>
    </row>
    <row r="987" spans="1:26" ht="15" customHeight="1" x14ac:dyDescent="0.2">
      <c r="B987" s="499">
        <f t="shared" si="30"/>
        <v>981</v>
      </c>
      <c r="C987" s="217">
        <v>45137</v>
      </c>
      <c r="D987" s="218">
        <f t="shared" si="31"/>
        <v>330</v>
      </c>
      <c r="E987" s="219" t="s">
        <v>598</v>
      </c>
      <c r="F987" s="219" t="s">
        <v>541</v>
      </c>
      <c r="G987" s="219" t="s">
        <v>561</v>
      </c>
      <c r="H987" s="219" t="s">
        <v>953</v>
      </c>
      <c r="I987" s="220"/>
      <c r="J987" s="220"/>
      <c r="K987" s="220">
        <v>-11</v>
      </c>
    </row>
    <row r="988" spans="1:26" ht="15" customHeight="1" x14ac:dyDescent="0.2">
      <c r="B988" s="499">
        <f t="shared" si="30"/>
        <v>982</v>
      </c>
      <c r="C988" s="217">
        <v>45137</v>
      </c>
      <c r="D988" s="218">
        <f t="shared" si="31"/>
        <v>330</v>
      </c>
      <c r="E988" s="219" t="s">
        <v>598</v>
      </c>
      <c r="F988" s="219" t="s">
        <v>541</v>
      </c>
      <c r="G988" s="219" t="s">
        <v>561</v>
      </c>
      <c r="H988" s="219" t="s">
        <v>1617</v>
      </c>
      <c r="I988" s="220"/>
      <c r="J988" s="220"/>
      <c r="K988" s="220">
        <v>-15</v>
      </c>
    </row>
    <row r="989" spans="1:26" ht="15" customHeight="1" x14ac:dyDescent="0.2">
      <c r="B989" s="499">
        <f t="shared" si="30"/>
        <v>983</v>
      </c>
      <c r="C989" s="217">
        <v>45137</v>
      </c>
      <c r="D989" s="218">
        <f t="shared" si="31"/>
        <v>330</v>
      </c>
      <c r="E989" s="219" t="s">
        <v>598</v>
      </c>
      <c r="F989" s="219" t="s">
        <v>541</v>
      </c>
      <c r="G989" s="219" t="s">
        <v>561</v>
      </c>
      <c r="H989" s="219" t="s">
        <v>737</v>
      </c>
      <c r="I989" s="220"/>
      <c r="J989" s="220"/>
      <c r="K989" s="220">
        <v>-125</v>
      </c>
    </row>
    <row r="990" spans="1:26" ht="15" customHeight="1" x14ac:dyDescent="0.2">
      <c r="B990" s="499">
        <f t="shared" si="30"/>
        <v>984</v>
      </c>
      <c r="C990" s="217">
        <v>45137</v>
      </c>
      <c r="D990" s="218">
        <f t="shared" si="31"/>
        <v>330</v>
      </c>
      <c r="E990" s="219" t="s">
        <v>598</v>
      </c>
      <c r="F990" s="219" t="s">
        <v>541</v>
      </c>
      <c r="G990" s="219" t="s">
        <v>561</v>
      </c>
      <c r="H990" s="219" t="s">
        <v>725</v>
      </c>
      <c r="I990" s="220"/>
      <c r="J990" s="220">
        <v>1005.5</v>
      </c>
      <c r="K990" s="220"/>
    </row>
    <row r="991" spans="1:26" ht="15" customHeight="1" x14ac:dyDescent="0.2">
      <c r="B991" s="499">
        <f t="shared" si="30"/>
        <v>985</v>
      </c>
      <c r="C991" s="217">
        <v>45138</v>
      </c>
      <c r="D991" s="218">
        <f t="shared" si="31"/>
        <v>331</v>
      </c>
      <c r="E991" s="219" t="s">
        <v>588</v>
      </c>
      <c r="F991" s="219" t="s">
        <v>534</v>
      </c>
      <c r="G991" s="219" t="s">
        <v>588</v>
      </c>
      <c r="H991" s="219" t="s">
        <v>1661</v>
      </c>
      <c r="I991" s="220"/>
      <c r="J991" s="220">
        <f>66.5+1.46</f>
        <v>67.959999999999994</v>
      </c>
      <c r="K991" s="220"/>
      <c r="L991" s="510"/>
    </row>
    <row r="992" spans="1:26" ht="15" customHeight="1" x14ac:dyDescent="0.2">
      <c r="B992" s="499">
        <f t="shared" si="30"/>
        <v>986</v>
      </c>
      <c r="C992" s="217">
        <v>45138</v>
      </c>
      <c r="D992" s="218">
        <f t="shared" si="31"/>
        <v>331</v>
      </c>
      <c r="E992" s="219" t="s">
        <v>593</v>
      </c>
      <c r="F992" s="219" t="s">
        <v>534</v>
      </c>
      <c r="G992" s="219" t="s">
        <v>593</v>
      </c>
      <c r="H992" s="219" t="s">
        <v>1661</v>
      </c>
      <c r="I992" s="220"/>
      <c r="J992" s="220">
        <v>10.42</v>
      </c>
      <c r="K992" s="220"/>
      <c r="L992" s="510"/>
    </row>
    <row r="993" spans="2:11" ht="15" customHeight="1" x14ac:dyDescent="0.2">
      <c r="B993" s="499">
        <f t="shared" si="30"/>
        <v>987</v>
      </c>
      <c r="C993" s="217">
        <v>45138</v>
      </c>
      <c r="D993" s="218">
        <f t="shared" si="31"/>
        <v>331</v>
      </c>
      <c r="E993" s="219" t="s">
        <v>598</v>
      </c>
      <c r="F993" s="219" t="s">
        <v>536</v>
      </c>
      <c r="G993" s="219" t="s">
        <v>556</v>
      </c>
      <c r="H993" s="219" t="s">
        <v>1664</v>
      </c>
      <c r="I993" s="220"/>
      <c r="J993" s="220"/>
      <c r="K993" s="220">
        <v>-81</v>
      </c>
    </row>
    <row r="994" spans="2:11" ht="15" customHeight="1" x14ac:dyDescent="0.2">
      <c r="B994" s="499">
        <f t="shared" si="30"/>
        <v>988</v>
      </c>
      <c r="C994" s="217">
        <v>45138</v>
      </c>
      <c r="D994" s="218">
        <f t="shared" si="31"/>
        <v>331</v>
      </c>
      <c r="E994" s="219" t="s">
        <v>554</v>
      </c>
      <c r="F994" s="219" t="s">
        <v>543</v>
      </c>
      <c r="G994" s="219" t="s">
        <v>580</v>
      </c>
      <c r="H994" s="219" t="s">
        <v>1665</v>
      </c>
      <c r="I994" s="220"/>
      <c r="J994" s="220"/>
      <c r="K994" s="220">
        <v>-1010</v>
      </c>
    </row>
    <row r="995" spans="2:11" ht="15" customHeight="1" x14ac:dyDescent="0.2">
      <c r="B995" s="499">
        <f t="shared" si="30"/>
        <v>989</v>
      </c>
      <c r="C995" s="217">
        <v>45138</v>
      </c>
      <c r="D995" s="218">
        <f t="shared" si="31"/>
        <v>331</v>
      </c>
      <c r="E995" s="219" t="s">
        <v>47</v>
      </c>
      <c r="F995" s="219" t="s">
        <v>538</v>
      </c>
      <c r="G995" s="219" t="s">
        <v>568</v>
      </c>
      <c r="H995" s="219" t="s">
        <v>1666</v>
      </c>
      <c r="I995" s="220"/>
      <c r="J995" s="220">
        <v>71059.600000000006</v>
      </c>
      <c r="K995" s="220"/>
    </row>
    <row r="996" spans="2:11" ht="15" customHeight="1" x14ac:dyDescent="0.2">
      <c r="B996" s="499">
        <f t="shared" si="30"/>
        <v>990</v>
      </c>
      <c r="C996" s="217">
        <v>45138</v>
      </c>
      <c r="D996" s="218">
        <f t="shared" si="31"/>
        <v>331</v>
      </c>
      <c r="E996" s="219" t="s">
        <v>565</v>
      </c>
      <c r="F996" s="219" t="s">
        <v>541</v>
      </c>
      <c r="G996" s="219" t="s">
        <v>550</v>
      </c>
      <c r="H996" s="219" t="s">
        <v>1663</v>
      </c>
      <c r="I996" s="220"/>
      <c r="J996" s="220"/>
      <c r="K996" s="220">
        <v>-2070</v>
      </c>
    </row>
    <row r="997" spans="2:11" ht="15" customHeight="1" x14ac:dyDescent="0.2">
      <c r="B997" s="499">
        <f t="shared" si="30"/>
        <v>991</v>
      </c>
      <c r="C997" s="217">
        <v>45138</v>
      </c>
      <c r="D997" s="218">
        <f t="shared" si="31"/>
        <v>331</v>
      </c>
      <c r="E997" s="219" t="s">
        <v>554</v>
      </c>
      <c r="F997" s="219" t="s">
        <v>542</v>
      </c>
      <c r="G997" s="219" t="s">
        <v>571</v>
      </c>
      <c r="H997" s="219" t="s">
        <v>1665</v>
      </c>
      <c r="I997" s="220"/>
      <c r="J997" s="220"/>
      <c r="K997" s="220">
        <v>-293</v>
      </c>
    </row>
    <row r="998" spans="2:11" ht="15" customHeight="1" x14ac:dyDescent="0.2">
      <c r="B998" s="499">
        <f t="shared" si="30"/>
        <v>992</v>
      </c>
      <c r="C998" s="217">
        <v>45139</v>
      </c>
      <c r="D998" s="218">
        <f t="shared" si="31"/>
        <v>331</v>
      </c>
      <c r="E998" s="219" t="s">
        <v>598</v>
      </c>
      <c r="F998" s="219" t="s">
        <v>533</v>
      </c>
      <c r="G998" s="219" t="s">
        <v>553</v>
      </c>
      <c r="H998" s="219" t="s">
        <v>910</v>
      </c>
      <c r="I998" s="220"/>
      <c r="J998" s="220"/>
      <c r="K998" s="220">
        <v>-300</v>
      </c>
    </row>
    <row r="999" spans="2:11" ht="15" customHeight="1" x14ac:dyDescent="0.2">
      <c r="B999" s="499">
        <f t="shared" si="30"/>
        <v>993</v>
      </c>
      <c r="C999" s="217">
        <v>45139</v>
      </c>
      <c r="D999" s="218">
        <f t="shared" si="31"/>
        <v>331</v>
      </c>
      <c r="E999" s="219" t="s">
        <v>47</v>
      </c>
      <c r="F999" s="219" t="s">
        <v>534</v>
      </c>
      <c r="G999" s="219" t="s">
        <v>565</v>
      </c>
      <c r="H999" s="219" t="s">
        <v>686</v>
      </c>
      <c r="I999" s="220">
        <v>-8000</v>
      </c>
      <c r="J999" s="220"/>
      <c r="K999" s="220"/>
    </row>
    <row r="1000" spans="2:11" ht="15" customHeight="1" x14ac:dyDescent="0.2">
      <c r="B1000" s="499">
        <f t="shared" si="30"/>
        <v>994</v>
      </c>
      <c r="C1000" s="217">
        <v>45139</v>
      </c>
      <c r="D1000" s="218">
        <f t="shared" si="31"/>
        <v>331</v>
      </c>
      <c r="E1000" s="219" t="s">
        <v>565</v>
      </c>
      <c r="F1000" s="219" t="s">
        <v>534</v>
      </c>
      <c r="G1000" s="219" t="s">
        <v>47</v>
      </c>
      <c r="H1000" s="219" t="s">
        <v>686</v>
      </c>
      <c r="I1000" s="220">
        <v>8000</v>
      </c>
      <c r="J1000" s="220"/>
      <c r="K1000" s="220"/>
    </row>
    <row r="1001" spans="2:11" ht="15" customHeight="1" x14ac:dyDescent="0.2">
      <c r="B1001" s="499">
        <f t="shared" si="30"/>
        <v>995</v>
      </c>
      <c r="C1001" s="217">
        <v>45139</v>
      </c>
      <c r="D1001" s="218">
        <f t="shared" si="31"/>
        <v>331</v>
      </c>
      <c r="E1001" s="219" t="s">
        <v>554</v>
      </c>
      <c r="F1001" s="219" t="s">
        <v>540</v>
      </c>
      <c r="G1001" s="219" t="s">
        <v>560</v>
      </c>
      <c r="H1001" s="219" t="s">
        <v>1663</v>
      </c>
      <c r="I1001" s="220"/>
      <c r="J1001" s="220"/>
      <c r="K1001" s="220">
        <v>-272</v>
      </c>
    </row>
    <row r="1002" spans="2:11" ht="15" customHeight="1" x14ac:dyDescent="0.2">
      <c r="B1002" s="499">
        <f t="shared" si="30"/>
        <v>996</v>
      </c>
      <c r="C1002" s="217">
        <v>45139</v>
      </c>
      <c r="D1002" s="218">
        <f t="shared" si="31"/>
        <v>331</v>
      </c>
      <c r="E1002" s="219" t="s">
        <v>565</v>
      </c>
      <c r="F1002" s="219" t="s">
        <v>540</v>
      </c>
      <c r="G1002" s="219" t="s">
        <v>560</v>
      </c>
      <c r="H1002" s="219" t="s">
        <v>1667</v>
      </c>
      <c r="I1002" s="220"/>
      <c r="J1002" s="220"/>
      <c r="K1002" s="220">
        <v>-1000</v>
      </c>
    </row>
    <row r="1003" spans="2:11" ht="15" customHeight="1" x14ac:dyDescent="0.2">
      <c r="B1003" s="499">
        <f t="shared" si="30"/>
        <v>997</v>
      </c>
      <c r="C1003" s="217">
        <v>45139</v>
      </c>
      <c r="D1003" s="218">
        <f t="shared" si="31"/>
        <v>331</v>
      </c>
      <c r="E1003" s="219" t="s">
        <v>598</v>
      </c>
      <c r="F1003" s="219" t="s">
        <v>541</v>
      </c>
      <c r="G1003" s="219" t="s">
        <v>570</v>
      </c>
      <c r="H1003" s="219" t="s">
        <v>823</v>
      </c>
      <c r="I1003" s="220"/>
      <c r="J1003" s="220"/>
      <c r="K1003" s="220">
        <v>-28</v>
      </c>
    </row>
    <row r="1004" spans="2:11" ht="15" customHeight="1" x14ac:dyDescent="0.2">
      <c r="B1004" s="499">
        <f t="shared" si="30"/>
        <v>998</v>
      </c>
      <c r="C1004" s="217">
        <v>45139</v>
      </c>
      <c r="D1004" s="218">
        <f t="shared" si="31"/>
        <v>331</v>
      </c>
      <c r="E1004" s="219" t="s">
        <v>598</v>
      </c>
      <c r="F1004" s="219" t="s">
        <v>541</v>
      </c>
      <c r="G1004" s="219" t="s">
        <v>570</v>
      </c>
      <c r="H1004" s="219" t="s">
        <v>1668</v>
      </c>
      <c r="I1004" s="220"/>
      <c r="J1004" s="220"/>
      <c r="K1004" s="220">
        <v>-44</v>
      </c>
    </row>
    <row r="1005" spans="2:11" ht="15" customHeight="1" x14ac:dyDescent="0.2">
      <c r="B1005" s="499">
        <f t="shared" si="30"/>
        <v>999</v>
      </c>
      <c r="C1005" s="217">
        <v>45140</v>
      </c>
      <c r="D1005" s="218">
        <f t="shared" si="31"/>
        <v>331</v>
      </c>
      <c r="E1005" s="219" t="s">
        <v>574</v>
      </c>
      <c r="F1005" s="219" t="s">
        <v>538</v>
      </c>
      <c r="G1005" s="219" t="s">
        <v>420</v>
      </c>
      <c r="H1005" s="219" t="s">
        <v>1627</v>
      </c>
      <c r="I1005" s="220"/>
      <c r="J1005" s="220">
        <v>5000</v>
      </c>
      <c r="K1005" s="220"/>
    </row>
    <row r="1006" spans="2:11" ht="15" customHeight="1" x14ac:dyDescent="0.2">
      <c r="B1006" s="499">
        <f t="shared" si="30"/>
        <v>1000</v>
      </c>
      <c r="C1006" s="217">
        <v>45140</v>
      </c>
      <c r="D1006" s="218">
        <f t="shared" si="31"/>
        <v>331</v>
      </c>
      <c r="E1006" s="219" t="s">
        <v>565</v>
      </c>
      <c r="F1006" s="219" t="s">
        <v>538</v>
      </c>
      <c r="G1006" s="219" t="s">
        <v>420</v>
      </c>
      <c r="H1006" s="219" t="s">
        <v>1627</v>
      </c>
      <c r="I1006" s="220"/>
      <c r="J1006" s="220">
        <v>4000</v>
      </c>
      <c r="K1006" s="220"/>
    </row>
    <row r="1007" spans="2:11" ht="15" customHeight="1" x14ac:dyDescent="0.2">
      <c r="B1007" s="499">
        <f t="shared" si="30"/>
        <v>1001</v>
      </c>
      <c r="C1007" s="217">
        <v>45141</v>
      </c>
      <c r="D1007" s="218">
        <f t="shared" si="31"/>
        <v>331</v>
      </c>
      <c r="E1007" s="219" t="s">
        <v>565</v>
      </c>
      <c r="F1007" s="219" t="s">
        <v>543</v>
      </c>
      <c r="G1007" s="219" t="s">
        <v>552</v>
      </c>
      <c r="H1007" s="219" t="s">
        <v>1669</v>
      </c>
      <c r="I1007" s="220"/>
      <c r="J1007" s="220"/>
      <c r="K1007" s="220">
        <v>-385</v>
      </c>
    </row>
    <row r="1008" spans="2:11" ht="15" customHeight="1" x14ac:dyDescent="0.2">
      <c r="B1008" s="499">
        <f t="shared" si="30"/>
        <v>1002</v>
      </c>
      <c r="C1008" s="217">
        <v>45141</v>
      </c>
      <c r="D1008" s="218">
        <f t="shared" si="31"/>
        <v>331</v>
      </c>
      <c r="E1008" s="219" t="s">
        <v>554</v>
      </c>
      <c r="F1008" s="219" t="s">
        <v>538</v>
      </c>
      <c r="G1008" s="219" t="s">
        <v>568</v>
      </c>
      <c r="H1008" s="219" t="s">
        <v>1671</v>
      </c>
      <c r="I1008" s="220"/>
      <c r="J1008" s="220">
        <v>7000</v>
      </c>
      <c r="K1008" s="220"/>
    </row>
    <row r="1009" spans="2:12" ht="15" customHeight="1" x14ac:dyDescent="0.2">
      <c r="B1009" s="499">
        <f t="shared" si="30"/>
        <v>1003</v>
      </c>
      <c r="C1009" s="217">
        <v>45141</v>
      </c>
      <c r="D1009" s="218">
        <f t="shared" si="31"/>
        <v>331</v>
      </c>
      <c r="E1009" s="219" t="s">
        <v>565</v>
      </c>
      <c r="F1009" s="219" t="s">
        <v>542</v>
      </c>
      <c r="G1009" s="219" t="s">
        <v>611</v>
      </c>
      <c r="H1009" s="219" t="s">
        <v>1669</v>
      </c>
      <c r="I1009" s="220"/>
      <c r="J1009" s="220"/>
      <c r="K1009" s="220">
        <v>-185</v>
      </c>
    </row>
    <row r="1010" spans="2:12" ht="15" customHeight="1" x14ac:dyDescent="0.2">
      <c r="B1010" s="499">
        <f t="shared" si="30"/>
        <v>1004</v>
      </c>
      <c r="C1010" s="217">
        <v>45141</v>
      </c>
      <c r="D1010" s="218">
        <f t="shared" si="31"/>
        <v>331</v>
      </c>
      <c r="E1010" s="219" t="s">
        <v>554</v>
      </c>
      <c r="F1010" s="219" t="s">
        <v>542</v>
      </c>
      <c r="G1010" s="219" t="s">
        <v>613</v>
      </c>
      <c r="H1010" s="219" t="s">
        <v>1670</v>
      </c>
      <c r="I1010" s="220"/>
      <c r="J1010" s="220"/>
      <c r="K1010" s="220">
        <v>-389</v>
      </c>
    </row>
    <row r="1011" spans="2:12" ht="15" customHeight="1" x14ac:dyDescent="0.2">
      <c r="B1011" s="499">
        <f t="shared" si="30"/>
        <v>1005</v>
      </c>
      <c r="C1011" s="217">
        <v>45142</v>
      </c>
      <c r="D1011" s="218">
        <f t="shared" si="31"/>
        <v>331</v>
      </c>
      <c r="E1011" s="219" t="s">
        <v>565</v>
      </c>
      <c r="F1011" s="219" t="s">
        <v>536</v>
      </c>
      <c r="G1011" s="219" t="s">
        <v>546</v>
      </c>
      <c r="H1011" s="219" t="s">
        <v>1672</v>
      </c>
      <c r="I1011" s="220"/>
      <c r="J1011" s="220"/>
      <c r="K1011" s="220">
        <f>-2833-46</f>
        <v>-2879</v>
      </c>
    </row>
    <row r="1012" spans="2:12" ht="15" customHeight="1" x14ac:dyDescent="0.2">
      <c r="B1012" s="499">
        <f t="shared" si="30"/>
        <v>1006</v>
      </c>
      <c r="C1012" s="217">
        <v>45142</v>
      </c>
      <c r="D1012" s="218">
        <f t="shared" si="31"/>
        <v>331</v>
      </c>
      <c r="E1012" s="219" t="s">
        <v>565</v>
      </c>
      <c r="F1012" s="219" t="s">
        <v>543</v>
      </c>
      <c r="G1012" s="219" t="s">
        <v>592</v>
      </c>
      <c r="H1012" s="219" t="s">
        <v>1675</v>
      </c>
      <c r="I1012" s="220"/>
      <c r="J1012" s="220"/>
      <c r="K1012" s="220">
        <v>-2000</v>
      </c>
    </row>
    <row r="1013" spans="2:12" ht="15" customHeight="1" x14ac:dyDescent="0.2">
      <c r="B1013" s="499">
        <f t="shared" si="30"/>
        <v>1007</v>
      </c>
      <c r="C1013" s="217">
        <v>45142</v>
      </c>
      <c r="D1013" s="218">
        <f t="shared" si="31"/>
        <v>331</v>
      </c>
      <c r="E1013" s="219" t="s">
        <v>598</v>
      </c>
      <c r="F1013" s="219" t="s">
        <v>541</v>
      </c>
      <c r="G1013" s="219" t="s">
        <v>570</v>
      </c>
      <c r="H1013" s="219" t="s">
        <v>1673</v>
      </c>
      <c r="I1013" s="220"/>
      <c r="J1013" s="220"/>
      <c r="K1013" s="220">
        <v>-290</v>
      </c>
    </row>
    <row r="1014" spans="2:12" ht="15" customHeight="1" x14ac:dyDescent="0.2">
      <c r="B1014" s="499">
        <f t="shared" si="30"/>
        <v>1008</v>
      </c>
      <c r="C1014" s="217">
        <v>45142</v>
      </c>
      <c r="D1014" s="218">
        <f t="shared" si="31"/>
        <v>331</v>
      </c>
      <c r="E1014" s="219" t="s">
        <v>598</v>
      </c>
      <c r="F1014" s="219" t="s">
        <v>541</v>
      </c>
      <c r="G1014" s="219" t="s">
        <v>570</v>
      </c>
      <c r="H1014" s="219" t="s">
        <v>1674</v>
      </c>
      <c r="I1014" s="220"/>
      <c r="J1014" s="220"/>
      <c r="K1014" s="220">
        <v>-30</v>
      </c>
    </row>
    <row r="1015" spans="2:12" ht="15" customHeight="1" x14ac:dyDescent="0.2">
      <c r="B1015" s="499">
        <f t="shared" si="30"/>
        <v>1009</v>
      </c>
      <c r="C1015" s="217">
        <v>45143</v>
      </c>
      <c r="D1015" s="218">
        <f t="shared" si="31"/>
        <v>331</v>
      </c>
      <c r="E1015" s="219" t="s">
        <v>565</v>
      </c>
      <c r="F1015" s="219" t="s">
        <v>541</v>
      </c>
      <c r="G1015" s="219" t="s">
        <v>561</v>
      </c>
      <c r="H1015" s="219" t="s">
        <v>704</v>
      </c>
      <c r="I1015" s="220"/>
      <c r="J1015" s="220"/>
      <c r="K1015" s="220">
        <v>-240</v>
      </c>
    </row>
    <row r="1016" spans="2:12" ht="15" customHeight="1" x14ac:dyDescent="0.2">
      <c r="B1016" s="499">
        <f t="shared" si="30"/>
        <v>1010</v>
      </c>
      <c r="C1016" s="217">
        <v>45143</v>
      </c>
      <c r="D1016" s="218">
        <f t="shared" si="31"/>
        <v>331</v>
      </c>
      <c r="E1016" s="219" t="s">
        <v>565</v>
      </c>
      <c r="F1016" s="219" t="s">
        <v>541</v>
      </c>
      <c r="G1016" s="219" t="s">
        <v>561</v>
      </c>
      <c r="H1016" s="219" t="s">
        <v>724</v>
      </c>
      <c r="I1016" s="220"/>
      <c r="J1016" s="220"/>
      <c r="K1016" s="220">
        <v>-90</v>
      </c>
    </row>
    <row r="1017" spans="2:12" ht="15" customHeight="1" x14ac:dyDescent="0.2">
      <c r="B1017" s="499">
        <f t="shared" si="30"/>
        <v>1011</v>
      </c>
      <c r="C1017" s="217">
        <v>45144</v>
      </c>
      <c r="D1017" s="218">
        <f t="shared" si="31"/>
        <v>331</v>
      </c>
      <c r="E1017" s="219" t="s">
        <v>565</v>
      </c>
      <c r="F1017" s="219" t="s">
        <v>541</v>
      </c>
      <c r="G1017" s="219" t="s">
        <v>561</v>
      </c>
      <c r="H1017" s="219" t="s">
        <v>721</v>
      </c>
      <c r="I1017" s="220"/>
      <c r="J1017" s="220"/>
      <c r="K1017" s="220">
        <v>-74</v>
      </c>
    </row>
    <row r="1018" spans="2:12" ht="15" customHeight="1" x14ac:dyDescent="0.2">
      <c r="B1018" s="499">
        <f t="shared" si="30"/>
        <v>1012</v>
      </c>
      <c r="C1018" s="217">
        <v>45144</v>
      </c>
      <c r="D1018" s="218">
        <f t="shared" si="31"/>
        <v>331</v>
      </c>
      <c r="E1018" s="219" t="s">
        <v>565</v>
      </c>
      <c r="F1018" s="219" t="s">
        <v>541</v>
      </c>
      <c r="G1018" s="219" t="s">
        <v>561</v>
      </c>
      <c r="H1018" s="219" t="s">
        <v>1676</v>
      </c>
      <c r="I1018" s="220"/>
      <c r="J1018" s="220"/>
      <c r="K1018" s="220">
        <v>-29</v>
      </c>
    </row>
    <row r="1019" spans="2:12" ht="15" customHeight="1" x14ac:dyDescent="0.2">
      <c r="B1019" s="499">
        <f t="shared" si="30"/>
        <v>1013</v>
      </c>
      <c r="C1019" s="217">
        <v>45145</v>
      </c>
      <c r="D1019" s="218">
        <f t="shared" si="31"/>
        <v>332</v>
      </c>
      <c r="E1019" s="219" t="s">
        <v>554</v>
      </c>
      <c r="F1019" s="219" t="s">
        <v>534</v>
      </c>
      <c r="G1019" s="219" t="s">
        <v>554</v>
      </c>
      <c r="H1019" s="219" t="s">
        <v>1661</v>
      </c>
      <c r="I1019" s="220"/>
      <c r="J1019" s="220">
        <v>0.22</v>
      </c>
      <c r="K1019" s="220"/>
      <c r="L1019" s="510"/>
    </row>
    <row r="1020" spans="2:12" ht="15" customHeight="1" x14ac:dyDescent="0.2">
      <c r="B1020" s="499">
        <f t="shared" si="30"/>
        <v>1014</v>
      </c>
      <c r="C1020" s="217">
        <v>45145</v>
      </c>
      <c r="D1020" s="218">
        <f t="shared" si="31"/>
        <v>332</v>
      </c>
      <c r="E1020" s="219" t="s">
        <v>598</v>
      </c>
      <c r="F1020" s="219" t="s">
        <v>534</v>
      </c>
      <c r="G1020" s="219" t="s">
        <v>565</v>
      </c>
      <c r="H1020" s="219" t="s">
        <v>686</v>
      </c>
      <c r="I1020" s="220">
        <v>548</v>
      </c>
      <c r="J1020" s="220"/>
      <c r="K1020" s="220"/>
    </row>
    <row r="1021" spans="2:12" ht="15" customHeight="1" x14ac:dyDescent="0.2">
      <c r="B1021" s="499">
        <f t="shared" si="30"/>
        <v>1015</v>
      </c>
      <c r="C1021" s="217">
        <v>45145</v>
      </c>
      <c r="D1021" s="218">
        <f t="shared" si="31"/>
        <v>332</v>
      </c>
      <c r="E1021" s="219" t="s">
        <v>47</v>
      </c>
      <c r="F1021" s="219" t="s">
        <v>534</v>
      </c>
      <c r="G1021" s="219" t="s">
        <v>565</v>
      </c>
      <c r="H1021" s="219" t="s">
        <v>686</v>
      </c>
      <c r="I1021" s="220">
        <v>-3800</v>
      </c>
      <c r="J1021" s="220"/>
      <c r="K1021" s="220"/>
    </row>
    <row r="1022" spans="2:12" ht="15" customHeight="1" x14ac:dyDescent="0.2">
      <c r="B1022" s="499">
        <f t="shared" si="30"/>
        <v>1016</v>
      </c>
      <c r="C1022" s="217">
        <v>45145</v>
      </c>
      <c r="D1022" s="218">
        <f t="shared" si="31"/>
        <v>332</v>
      </c>
      <c r="E1022" s="219" t="s">
        <v>565</v>
      </c>
      <c r="F1022" s="219" t="s">
        <v>534</v>
      </c>
      <c r="G1022" s="219" t="s">
        <v>47</v>
      </c>
      <c r="H1022" s="219" t="s">
        <v>686</v>
      </c>
      <c r="I1022" s="220">
        <v>3800</v>
      </c>
      <c r="J1022" s="220"/>
      <c r="K1022" s="220"/>
    </row>
    <row r="1023" spans="2:12" ht="15" customHeight="1" x14ac:dyDescent="0.2">
      <c r="B1023" s="499">
        <f t="shared" si="30"/>
        <v>1017</v>
      </c>
      <c r="C1023" s="217">
        <v>45145</v>
      </c>
      <c r="D1023" s="218">
        <f t="shared" si="31"/>
        <v>332</v>
      </c>
      <c r="E1023" s="219" t="s">
        <v>565</v>
      </c>
      <c r="F1023" s="219" t="s">
        <v>534</v>
      </c>
      <c r="G1023" s="219" t="s">
        <v>598</v>
      </c>
      <c r="H1023" s="219" t="s">
        <v>686</v>
      </c>
      <c r="I1023" s="220">
        <v>-548</v>
      </c>
      <c r="J1023" s="220"/>
      <c r="K1023" s="220"/>
    </row>
    <row r="1024" spans="2:12" ht="15" customHeight="1" x14ac:dyDescent="0.2">
      <c r="B1024" s="499">
        <f t="shared" si="30"/>
        <v>1018</v>
      </c>
      <c r="C1024" s="217">
        <v>45145</v>
      </c>
      <c r="D1024" s="218">
        <f t="shared" si="31"/>
        <v>332</v>
      </c>
      <c r="E1024" s="219" t="s">
        <v>565</v>
      </c>
      <c r="F1024" s="219" t="s">
        <v>541</v>
      </c>
      <c r="G1024" s="219" t="s">
        <v>550</v>
      </c>
      <c r="H1024" s="219" t="s">
        <v>1677</v>
      </c>
      <c r="I1024" s="220"/>
      <c r="J1024" s="220"/>
      <c r="K1024" s="220">
        <v>-2070</v>
      </c>
    </row>
    <row r="1025" spans="2:12" ht="15" customHeight="1" x14ac:dyDescent="0.2">
      <c r="B1025" s="499">
        <f t="shared" si="30"/>
        <v>1019</v>
      </c>
      <c r="C1025" s="217">
        <v>45145</v>
      </c>
      <c r="D1025" s="218">
        <f t="shared" si="31"/>
        <v>332</v>
      </c>
      <c r="E1025" s="219" t="s">
        <v>598</v>
      </c>
      <c r="F1025" s="219" t="s">
        <v>541</v>
      </c>
      <c r="G1025" s="219" t="s">
        <v>561</v>
      </c>
      <c r="H1025" s="219" t="s">
        <v>725</v>
      </c>
      <c r="I1025" s="220"/>
      <c r="J1025" s="220">
        <v>99</v>
      </c>
      <c r="K1025" s="220"/>
    </row>
    <row r="1026" spans="2:12" ht="15" customHeight="1" x14ac:dyDescent="0.2">
      <c r="B1026" s="499">
        <f t="shared" si="30"/>
        <v>1020</v>
      </c>
      <c r="C1026" s="217">
        <v>45146</v>
      </c>
      <c r="D1026" s="218">
        <f t="shared" si="31"/>
        <v>332</v>
      </c>
      <c r="E1026" s="219" t="s">
        <v>593</v>
      </c>
      <c r="F1026" s="219" t="s">
        <v>534</v>
      </c>
      <c r="G1026" s="219" t="s">
        <v>565</v>
      </c>
      <c r="H1026" s="219" t="s">
        <v>686</v>
      </c>
      <c r="I1026" s="220">
        <v>500</v>
      </c>
      <c r="J1026" s="220"/>
      <c r="K1026" s="220"/>
    </row>
    <row r="1027" spans="2:12" ht="15" customHeight="1" x14ac:dyDescent="0.2">
      <c r="B1027" s="499">
        <f t="shared" si="30"/>
        <v>1021</v>
      </c>
      <c r="C1027" s="217">
        <v>45146</v>
      </c>
      <c r="D1027" s="218">
        <f t="shared" si="31"/>
        <v>332</v>
      </c>
      <c r="E1027" s="219" t="s">
        <v>565</v>
      </c>
      <c r="F1027" s="219" t="s">
        <v>534</v>
      </c>
      <c r="G1027" s="219" t="s">
        <v>593</v>
      </c>
      <c r="H1027" s="219" t="s">
        <v>686</v>
      </c>
      <c r="I1027" s="220">
        <v>-500</v>
      </c>
      <c r="J1027" s="220"/>
      <c r="K1027" s="220"/>
    </row>
    <row r="1028" spans="2:12" ht="15" customHeight="1" x14ac:dyDescent="0.2">
      <c r="B1028" s="499">
        <f t="shared" si="30"/>
        <v>1022</v>
      </c>
      <c r="C1028" s="217">
        <v>45146</v>
      </c>
      <c r="D1028" s="218">
        <f t="shared" si="31"/>
        <v>332</v>
      </c>
      <c r="E1028" s="219" t="s">
        <v>598</v>
      </c>
      <c r="F1028" s="219" t="s">
        <v>536</v>
      </c>
      <c r="G1028" s="219" t="s">
        <v>556</v>
      </c>
      <c r="H1028" s="219" t="s">
        <v>1679</v>
      </c>
      <c r="I1028" s="220"/>
      <c r="J1028" s="220"/>
      <c r="K1028" s="220">
        <v>-16</v>
      </c>
    </row>
    <row r="1029" spans="2:12" ht="15" customHeight="1" x14ac:dyDescent="0.2">
      <c r="B1029" s="499">
        <f t="shared" si="30"/>
        <v>1023</v>
      </c>
      <c r="C1029" s="217">
        <v>45146</v>
      </c>
      <c r="D1029" s="218">
        <f t="shared" si="31"/>
        <v>332</v>
      </c>
      <c r="E1029" s="219" t="s">
        <v>565</v>
      </c>
      <c r="F1029" s="219" t="s">
        <v>542</v>
      </c>
      <c r="G1029" s="219" t="s">
        <v>599</v>
      </c>
      <c r="H1029" s="219" t="s">
        <v>1627</v>
      </c>
      <c r="I1029" s="220"/>
      <c r="J1029" s="220"/>
      <c r="K1029" s="220">
        <v>-134</v>
      </c>
    </row>
    <row r="1030" spans="2:12" ht="15" customHeight="1" x14ac:dyDescent="0.2">
      <c r="B1030" s="499">
        <f t="shared" si="30"/>
        <v>1024</v>
      </c>
      <c r="C1030" s="217">
        <v>45146</v>
      </c>
      <c r="D1030" s="218">
        <f t="shared" si="31"/>
        <v>332</v>
      </c>
      <c r="E1030" s="219" t="s">
        <v>565</v>
      </c>
      <c r="F1030" s="219" t="s">
        <v>542</v>
      </c>
      <c r="G1030" s="219" t="s">
        <v>57</v>
      </c>
      <c r="H1030" s="219" t="s">
        <v>1680</v>
      </c>
      <c r="I1030" s="220"/>
      <c r="J1030" s="220"/>
      <c r="K1030" s="220">
        <v>-1600</v>
      </c>
    </row>
    <row r="1031" spans="2:12" ht="15" customHeight="1" x14ac:dyDescent="0.2">
      <c r="B1031" s="499">
        <f t="shared" ref="B1031:B1094" si="32">B1030+1</f>
        <v>1025</v>
      </c>
      <c r="C1031" s="217">
        <v>45149</v>
      </c>
      <c r="D1031" s="218">
        <f t="shared" ref="D1031:D1094" si="33">(WEEKNUM(C1031,2)+(YEAR(C1031)-2020)*100)-1</f>
        <v>332</v>
      </c>
      <c r="E1031" s="219" t="s">
        <v>565</v>
      </c>
      <c r="F1031" s="219" t="s">
        <v>533</v>
      </c>
      <c r="G1031" s="219" t="s">
        <v>553</v>
      </c>
      <c r="H1031" s="219" t="s">
        <v>1688</v>
      </c>
      <c r="I1031" s="220"/>
      <c r="J1031" s="220"/>
      <c r="K1031" s="220">
        <v>-300</v>
      </c>
      <c r="L1031" s="510" t="s">
        <v>1656</v>
      </c>
    </row>
    <row r="1032" spans="2:12" ht="15" customHeight="1" x14ac:dyDescent="0.2">
      <c r="B1032" s="499">
        <f t="shared" si="32"/>
        <v>1026</v>
      </c>
      <c r="C1032" s="217">
        <v>45149</v>
      </c>
      <c r="D1032" s="218">
        <f t="shared" si="33"/>
        <v>332</v>
      </c>
      <c r="E1032" s="219" t="s">
        <v>47</v>
      </c>
      <c r="F1032" s="219" t="s">
        <v>534</v>
      </c>
      <c r="G1032" s="219" t="s">
        <v>565</v>
      </c>
      <c r="H1032" s="219" t="s">
        <v>686</v>
      </c>
      <c r="I1032" s="220">
        <v>-3800</v>
      </c>
      <c r="J1032" s="220"/>
      <c r="K1032" s="220"/>
    </row>
    <row r="1033" spans="2:12" ht="15" customHeight="1" x14ac:dyDescent="0.2">
      <c r="B1033" s="499">
        <f t="shared" si="32"/>
        <v>1027</v>
      </c>
      <c r="C1033" s="217">
        <v>45149</v>
      </c>
      <c r="D1033" s="218">
        <f t="shared" si="33"/>
        <v>332</v>
      </c>
      <c r="E1033" s="219" t="s">
        <v>565</v>
      </c>
      <c r="F1033" s="219" t="s">
        <v>534</v>
      </c>
      <c r="G1033" s="219" t="s">
        <v>47</v>
      </c>
      <c r="H1033" s="219" t="s">
        <v>686</v>
      </c>
      <c r="I1033" s="220">
        <v>3800</v>
      </c>
      <c r="J1033" s="220"/>
      <c r="K1033" s="220"/>
    </row>
    <row r="1034" spans="2:12" ht="15" customHeight="1" x14ac:dyDescent="0.2">
      <c r="B1034" s="499">
        <f t="shared" si="32"/>
        <v>1028</v>
      </c>
      <c r="C1034" s="217">
        <v>45149</v>
      </c>
      <c r="D1034" s="218">
        <f t="shared" si="33"/>
        <v>332</v>
      </c>
      <c r="E1034" s="219" t="s">
        <v>565</v>
      </c>
      <c r="F1034" s="219" t="s">
        <v>536</v>
      </c>
      <c r="G1034" s="219" t="s">
        <v>556</v>
      </c>
      <c r="H1034" s="219" t="s">
        <v>1686</v>
      </c>
      <c r="I1034" s="220"/>
      <c r="J1034" s="220"/>
      <c r="K1034" s="220">
        <v>-17.5</v>
      </c>
    </row>
    <row r="1035" spans="2:12" ht="15" customHeight="1" x14ac:dyDescent="0.2">
      <c r="B1035" s="499">
        <f t="shared" si="32"/>
        <v>1029</v>
      </c>
      <c r="C1035" s="217">
        <v>45149</v>
      </c>
      <c r="D1035" s="218">
        <f t="shared" si="33"/>
        <v>332</v>
      </c>
      <c r="E1035" s="219" t="s">
        <v>565</v>
      </c>
      <c r="F1035" s="219" t="s">
        <v>536</v>
      </c>
      <c r="G1035" s="219" t="s">
        <v>556</v>
      </c>
      <c r="H1035" s="219" t="s">
        <v>1687</v>
      </c>
      <c r="I1035" s="220"/>
      <c r="J1035" s="220"/>
      <c r="K1035" s="220">
        <v>-195</v>
      </c>
    </row>
    <row r="1036" spans="2:12" ht="15" customHeight="1" x14ac:dyDescent="0.2">
      <c r="B1036" s="499">
        <f t="shared" si="32"/>
        <v>1030</v>
      </c>
      <c r="C1036" s="217">
        <v>45149</v>
      </c>
      <c r="D1036" s="218">
        <f t="shared" si="33"/>
        <v>332</v>
      </c>
      <c r="E1036" s="219" t="s">
        <v>554</v>
      </c>
      <c r="F1036" s="219" t="s">
        <v>538</v>
      </c>
      <c r="G1036" s="219" t="s">
        <v>568</v>
      </c>
      <c r="H1036" s="219" t="s">
        <v>1682</v>
      </c>
      <c r="I1036" s="220"/>
      <c r="J1036" s="220">
        <v>7000</v>
      </c>
      <c r="K1036" s="220"/>
    </row>
    <row r="1037" spans="2:12" ht="15" customHeight="1" x14ac:dyDescent="0.2">
      <c r="B1037" s="499">
        <f t="shared" si="32"/>
        <v>1031</v>
      </c>
      <c r="C1037" s="217">
        <v>45149</v>
      </c>
      <c r="D1037" s="218">
        <f t="shared" si="33"/>
        <v>332</v>
      </c>
      <c r="E1037" s="219" t="s">
        <v>554</v>
      </c>
      <c r="F1037" s="219" t="s">
        <v>538</v>
      </c>
      <c r="G1037" s="219" t="s">
        <v>568</v>
      </c>
      <c r="H1037" s="219" t="s">
        <v>1683</v>
      </c>
      <c r="I1037" s="220"/>
      <c r="J1037" s="220">
        <v>7000</v>
      </c>
      <c r="K1037" s="220"/>
    </row>
    <row r="1038" spans="2:12" ht="15" customHeight="1" x14ac:dyDescent="0.2">
      <c r="B1038" s="499">
        <f t="shared" si="32"/>
        <v>1032</v>
      </c>
      <c r="C1038" s="217">
        <v>45149</v>
      </c>
      <c r="D1038" s="218">
        <f t="shared" si="33"/>
        <v>332</v>
      </c>
      <c r="E1038" s="219" t="s">
        <v>47</v>
      </c>
      <c r="F1038" s="219" t="s">
        <v>538</v>
      </c>
      <c r="G1038" s="219" t="s">
        <v>577</v>
      </c>
      <c r="H1038" s="219" t="s">
        <v>1680</v>
      </c>
      <c r="I1038" s="220"/>
      <c r="J1038" s="220">
        <v>2383.25</v>
      </c>
      <c r="K1038" s="220"/>
      <c r="L1038" s="510"/>
    </row>
    <row r="1039" spans="2:12" ht="15" customHeight="1" x14ac:dyDescent="0.2">
      <c r="B1039" s="499">
        <f t="shared" si="32"/>
        <v>1033</v>
      </c>
      <c r="C1039" s="217">
        <v>45149</v>
      </c>
      <c r="D1039" s="218">
        <f t="shared" si="33"/>
        <v>332</v>
      </c>
      <c r="E1039" s="219" t="s">
        <v>47</v>
      </c>
      <c r="F1039" s="219" t="s">
        <v>538</v>
      </c>
      <c r="G1039" s="219" t="s">
        <v>590</v>
      </c>
      <c r="H1039" s="219" t="s">
        <v>1700</v>
      </c>
      <c r="I1039" s="220"/>
      <c r="J1039" s="220">
        <v>0.01</v>
      </c>
      <c r="K1039" s="220"/>
      <c r="L1039" s="510"/>
    </row>
    <row r="1040" spans="2:12" ht="15" customHeight="1" x14ac:dyDescent="0.2">
      <c r="B1040" s="499">
        <f t="shared" si="32"/>
        <v>1034</v>
      </c>
      <c r="C1040" s="217">
        <v>45149</v>
      </c>
      <c r="D1040" s="218">
        <f t="shared" si="33"/>
        <v>332</v>
      </c>
      <c r="E1040" s="219" t="s">
        <v>565</v>
      </c>
      <c r="F1040" s="219" t="s">
        <v>541</v>
      </c>
      <c r="G1040" s="219" t="s">
        <v>561</v>
      </c>
      <c r="H1040" s="219" t="s">
        <v>1684</v>
      </c>
      <c r="I1040" s="220"/>
      <c r="J1040" s="220"/>
      <c r="K1040" s="220">
        <v>-315</v>
      </c>
    </row>
    <row r="1041" spans="2:12" ht="15" customHeight="1" x14ac:dyDescent="0.2">
      <c r="B1041" s="499">
        <f t="shared" si="32"/>
        <v>1035</v>
      </c>
      <c r="C1041" s="217">
        <v>45149</v>
      </c>
      <c r="D1041" s="218">
        <f t="shared" si="33"/>
        <v>332</v>
      </c>
      <c r="E1041" s="219" t="s">
        <v>565</v>
      </c>
      <c r="F1041" s="219" t="s">
        <v>541</v>
      </c>
      <c r="G1041" s="219" t="s">
        <v>561</v>
      </c>
      <c r="H1041" s="219" t="s">
        <v>1685</v>
      </c>
      <c r="I1041" s="220"/>
      <c r="J1041" s="220"/>
      <c r="K1041" s="220">
        <v>-374</v>
      </c>
    </row>
    <row r="1042" spans="2:12" ht="15" customHeight="1" x14ac:dyDescent="0.2">
      <c r="B1042" s="499">
        <f t="shared" si="32"/>
        <v>1036</v>
      </c>
      <c r="C1042" s="217">
        <v>45149</v>
      </c>
      <c r="D1042" s="218">
        <f t="shared" si="33"/>
        <v>332</v>
      </c>
      <c r="E1042" s="219" t="s">
        <v>554</v>
      </c>
      <c r="F1042" s="219" t="s">
        <v>542</v>
      </c>
      <c r="G1042" s="219" t="s">
        <v>585</v>
      </c>
      <c r="H1042" s="219" t="s">
        <v>1680</v>
      </c>
      <c r="I1042" s="220"/>
      <c r="J1042" s="220"/>
      <c r="K1042" s="220">
        <v>-200</v>
      </c>
      <c r="L1042" s="510"/>
    </row>
    <row r="1043" spans="2:12" ht="15" customHeight="1" x14ac:dyDescent="0.2">
      <c r="B1043" s="499">
        <f t="shared" si="32"/>
        <v>1037</v>
      </c>
      <c r="C1043" s="217">
        <v>45150</v>
      </c>
      <c r="D1043" s="218">
        <f t="shared" si="33"/>
        <v>332</v>
      </c>
      <c r="E1043" s="219" t="s">
        <v>565</v>
      </c>
      <c r="F1043" s="219" t="s">
        <v>541</v>
      </c>
      <c r="G1043" s="219" t="s">
        <v>561</v>
      </c>
      <c r="H1043" s="219" t="s">
        <v>1689</v>
      </c>
      <c r="I1043" s="220"/>
      <c r="J1043" s="220"/>
      <c r="K1043" s="220">
        <v>-54</v>
      </c>
      <c r="L1043" s="510"/>
    </row>
    <row r="1044" spans="2:12" ht="15" customHeight="1" x14ac:dyDescent="0.2">
      <c r="B1044" s="499">
        <f t="shared" si="32"/>
        <v>1038</v>
      </c>
      <c r="C1044" s="217">
        <v>45151</v>
      </c>
      <c r="D1044" s="218">
        <f t="shared" si="33"/>
        <v>332</v>
      </c>
      <c r="E1044" s="219" t="s">
        <v>598</v>
      </c>
      <c r="F1044" s="219" t="s">
        <v>534</v>
      </c>
      <c r="G1044" s="219" t="s">
        <v>565</v>
      </c>
      <c r="H1044" s="219" t="s">
        <v>686</v>
      </c>
      <c r="I1044" s="220">
        <v>1540.5</v>
      </c>
      <c r="J1044" s="220"/>
      <c r="K1044" s="220"/>
      <c r="L1044" s="510"/>
    </row>
    <row r="1045" spans="2:12" ht="15" customHeight="1" x14ac:dyDescent="0.2">
      <c r="B1045" s="499">
        <f t="shared" si="32"/>
        <v>1039</v>
      </c>
      <c r="C1045" s="217">
        <v>45151</v>
      </c>
      <c r="D1045" s="218">
        <f t="shared" si="33"/>
        <v>332</v>
      </c>
      <c r="E1045" s="219" t="s">
        <v>565</v>
      </c>
      <c r="F1045" s="219" t="s">
        <v>534</v>
      </c>
      <c r="G1045" s="219" t="s">
        <v>598</v>
      </c>
      <c r="H1045" s="219" t="s">
        <v>686</v>
      </c>
      <c r="I1045" s="220">
        <v>-1540.5</v>
      </c>
      <c r="J1045" s="220"/>
      <c r="K1045" s="220"/>
      <c r="L1045" s="510"/>
    </row>
    <row r="1046" spans="2:12" ht="15" customHeight="1" x14ac:dyDescent="0.2">
      <c r="B1046" s="499">
        <f t="shared" si="32"/>
        <v>1040</v>
      </c>
      <c r="C1046" s="217">
        <v>45151</v>
      </c>
      <c r="D1046" s="218">
        <f t="shared" si="33"/>
        <v>332</v>
      </c>
      <c r="E1046" s="219" t="s">
        <v>598</v>
      </c>
      <c r="F1046" s="219" t="s">
        <v>541</v>
      </c>
      <c r="G1046" s="219" t="s">
        <v>561</v>
      </c>
      <c r="H1046" s="219" t="s">
        <v>725</v>
      </c>
      <c r="I1046" s="220"/>
      <c r="J1046" s="220"/>
      <c r="K1046" s="220">
        <v>-711</v>
      </c>
      <c r="L1046" s="510"/>
    </row>
    <row r="1047" spans="2:12" ht="15" customHeight="1" x14ac:dyDescent="0.2">
      <c r="B1047" s="499">
        <f t="shared" si="32"/>
        <v>1041</v>
      </c>
      <c r="C1047" s="217">
        <v>45152</v>
      </c>
      <c r="D1047" s="218">
        <f t="shared" si="33"/>
        <v>333</v>
      </c>
      <c r="E1047" s="219" t="s">
        <v>554</v>
      </c>
      <c r="F1047" s="219" t="s">
        <v>540</v>
      </c>
      <c r="G1047" s="219" t="s">
        <v>560</v>
      </c>
      <c r="H1047" s="219" t="s">
        <v>1691</v>
      </c>
      <c r="I1047" s="220"/>
      <c r="J1047" s="220"/>
      <c r="K1047" s="220">
        <f>-272-272</f>
        <v>-544</v>
      </c>
      <c r="L1047" s="510"/>
    </row>
    <row r="1048" spans="2:12" ht="15" customHeight="1" x14ac:dyDescent="0.2">
      <c r="B1048" s="499">
        <f t="shared" si="32"/>
        <v>1042</v>
      </c>
      <c r="C1048" s="217">
        <v>45152</v>
      </c>
      <c r="D1048" s="218">
        <f t="shared" si="33"/>
        <v>333</v>
      </c>
      <c r="E1048" s="219" t="s">
        <v>565</v>
      </c>
      <c r="F1048" s="219" t="s">
        <v>541</v>
      </c>
      <c r="G1048" s="219" t="s">
        <v>550</v>
      </c>
      <c r="H1048" s="219" t="s">
        <v>1690</v>
      </c>
      <c r="I1048" s="220"/>
      <c r="J1048" s="220"/>
      <c r="K1048" s="220">
        <v>-2070</v>
      </c>
      <c r="L1048" s="510"/>
    </row>
    <row r="1049" spans="2:12" ht="15" customHeight="1" x14ac:dyDescent="0.2">
      <c r="B1049" s="499">
        <f t="shared" si="32"/>
        <v>1043</v>
      </c>
      <c r="C1049" s="217">
        <v>45153</v>
      </c>
      <c r="D1049" s="218">
        <f t="shared" si="33"/>
        <v>333</v>
      </c>
      <c r="E1049" s="219" t="s">
        <v>10</v>
      </c>
      <c r="F1049" s="219" t="s">
        <v>534</v>
      </c>
      <c r="G1049" s="219" t="s">
        <v>10</v>
      </c>
      <c r="H1049" s="219" t="s">
        <v>1692</v>
      </c>
      <c r="I1049" s="220"/>
      <c r="J1049" s="220">
        <v>2835.9</v>
      </c>
      <c r="K1049" s="220"/>
      <c r="L1049" s="510"/>
    </row>
    <row r="1050" spans="2:12" ht="15" customHeight="1" x14ac:dyDescent="0.2">
      <c r="B1050" s="499">
        <f t="shared" si="32"/>
        <v>1044</v>
      </c>
      <c r="C1050" s="217">
        <v>45153</v>
      </c>
      <c r="D1050" s="218">
        <f t="shared" si="33"/>
        <v>333</v>
      </c>
      <c r="E1050" s="219" t="s">
        <v>598</v>
      </c>
      <c r="F1050" s="219" t="s">
        <v>541</v>
      </c>
      <c r="G1050" s="219" t="s">
        <v>570</v>
      </c>
      <c r="H1050" s="219" t="s">
        <v>1693</v>
      </c>
      <c r="I1050" s="220"/>
      <c r="J1050" s="220"/>
      <c r="K1050" s="220">
        <v>-68</v>
      </c>
      <c r="L1050" s="510"/>
    </row>
    <row r="1051" spans="2:12" ht="15" customHeight="1" x14ac:dyDescent="0.2">
      <c r="B1051" s="499">
        <f t="shared" si="32"/>
        <v>1045</v>
      </c>
      <c r="C1051" s="217">
        <v>45153</v>
      </c>
      <c r="D1051" s="218">
        <f t="shared" si="33"/>
        <v>333</v>
      </c>
      <c r="E1051" s="219" t="s">
        <v>598</v>
      </c>
      <c r="F1051" s="219" t="s">
        <v>541</v>
      </c>
      <c r="G1051" s="219" t="s">
        <v>570</v>
      </c>
      <c r="H1051" s="219" t="s">
        <v>1694</v>
      </c>
      <c r="I1051" s="220"/>
      <c r="J1051" s="220"/>
      <c r="K1051" s="220">
        <v>-17</v>
      </c>
      <c r="L1051" s="510"/>
    </row>
    <row r="1052" spans="2:12" ht="15" customHeight="1" x14ac:dyDescent="0.2">
      <c r="B1052" s="499">
        <f t="shared" si="32"/>
        <v>1046</v>
      </c>
      <c r="C1052" s="217">
        <v>45156</v>
      </c>
      <c r="D1052" s="218">
        <f t="shared" si="33"/>
        <v>333</v>
      </c>
      <c r="E1052" s="219" t="s">
        <v>598</v>
      </c>
      <c r="F1052" s="219" t="s">
        <v>536</v>
      </c>
      <c r="G1052" s="219" t="s">
        <v>556</v>
      </c>
      <c r="H1052" s="219" t="s">
        <v>1696</v>
      </c>
      <c r="I1052" s="220"/>
      <c r="J1052" s="220"/>
      <c r="K1052" s="220">
        <v>-64</v>
      </c>
      <c r="L1052" s="510"/>
    </row>
    <row r="1053" spans="2:12" ht="15" customHeight="1" x14ac:dyDescent="0.2">
      <c r="B1053" s="499">
        <f t="shared" si="32"/>
        <v>1047</v>
      </c>
      <c r="C1053" s="217">
        <v>45156</v>
      </c>
      <c r="D1053" s="218">
        <f t="shared" si="33"/>
        <v>333</v>
      </c>
      <c r="E1053" s="219" t="s">
        <v>554</v>
      </c>
      <c r="F1053" s="219" t="s">
        <v>543</v>
      </c>
      <c r="G1053" s="219" t="s">
        <v>592</v>
      </c>
      <c r="H1053" s="219" t="s">
        <v>827</v>
      </c>
      <c r="I1053" s="220"/>
      <c r="J1053" s="220"/>
      <c r="K1053" s="220">
        <v>-55</v>
      </c>
      <c r="L1053" s="510"/>
    </row>
    <row r="1054" spans="2:12" ht="15" customHeight="1" x14ac:dyDescent="0.2">
      <c r="B1054" s="499">
        <f t="shared" si="32"/>
        <v>1048</v>
      </c>
      <c r="C1054" s="217">
        <v>45156</v>
      </c>
      <c r="D1054" s="218">
        <f t="shared" si="33"/>
        <v>333</v>
      </c>
      <c r="E1054" s="219" t="s">
        <v>554</v>
      </c>
      <c r="F1054" s="219" t="s">
        <v>543</v>
      </c>
      <c r="G1054" s="219" t="s">
        <v>572</v>
      </c>
      <c r="H1054" s="219" t="s">
        <v>1680</v>
      </c>
      <c r="I1054" s="220"/>
      <c r="J1054" s="220"/>
      <c r="K1054" s="220">
        <v>-300</v>
      </c>
      <c r="L1054" s="510"/>
    </row>
    <row r="1055" spans="2:12" ht="15" customHeight="1" x14ac:dyDescent="0.2">
      <c r="B1055" s="499">
        <f t="shared" si="32"/>
        <v>1049</v>
      </c>
      <c r="C1055" s="217">
        <v>45156</v>
      </c>
      <c r="D1055" s="218">
        <f t="shared" si="33"/>
        <v>333</v>
      </c>
      <c r="E1055" s="219" t="s">
        <v>554</v>
      </c>
      <c r="F1055" s="219" t="s">
        <v>543</v>
      </c>
      <c r="G1055" s="219" t="s">
        <v>603</v>
      </c>
      <c r="H1055" s="219" t="s">
        <v>1680</v>
      </c>
      <c r="I1055" s="220"/>
      <c r="J1055" s="220"/>
      <c r="K1055" s="220">
        <v>-1645</v>
      </c>
      <c r="L1055" s="510"/>
    </row>
    <row r="1056" spans="2:12" ht="15" customHeight="1" x14ac:dyDescent="0.2">
      <c r="B1056" s="499">
        <f t="shared" si="32"/>
        <v>1050</v>
      </c>
      <c r="C1056" s="217">
        <v>45156</v>
      </c>
      <c r="D1056" s="218">
        <f t="shared" si="33"/>
        <v>333</v>
      </c>
      <c r="E1056" s="219" t="s">
        <v>565</v>
      </c>
      <c r="F1056" s="219" t="s">
        <v>537</v>
      </c>
      <c r="G1056" s="219" t="s">
        <v>576</v>
      </c>
      <c r="H1056" s="219" t="s">
        <v>1695</v>
      </c>
      <c r="I1056" s="220"/>
      <c r="J1056" s="220"/>
      <c r="K1056" s="220">
        <v>-700</v>
      </c>
      <c r="L1056" s="510"/>
    </row>
    <row r="1057" spans="2:12" ht="15" customHeight="1" x14ac:dyDescent="0.2">
      <c r="B1057" s="499">
        <f t="shared" si="32"/>
        <v>1051</v>
      </c>
      <c r="C1057" s="217">
        <v>45156</v>
      </c>
      <c r="D1057" s="218">
        <f t="shared" si="33"/>
        <v>333</v>
      </c>
      <c r="E1057" s="219" t="s">
        <v>565</v>
      </c>
      <c r="F1057" s="219" t="s">
        <v>537</v>
      </c>
      <c r="G1057" s="219" t="s">
        <v>576</v>
      </c>
      <c r="H1057" s="219" t="s">
        <v>1695</v>
      </c>
      <c r="I1057" s="220"/>
      <c r="J1057" s="220">
        <v>700</v>
      </c>
      <c r="K1057" s="220"/>
      <c r="L1057" s="510" t="s">
        <v>1697</v>
      </c>
    </row>
    <row r="1058" spans="2:12" ht="15" customHeight="1" x14ac:dyDescent="0.2">
      <c r="B1058" s="499">
        <f t="shared" si="32"/>
        <v>1052</v>
      </c>
      <c r="C1058" s="217">
        <v>45157</v>
      </c>
      <c r="D1058" s="218">
        <f t="shared" si="33"/>
        <v>333</v>
      </c>
      <c r="E1058" s="219" t="s">
        <v>598</v>
      </c>
      <c r="F1058" s="219" t="s">
        <v>541</v>
      </c>
      <c r="G1058" s="219" t="s">
        <v>561</v>
      </c>
      <c r="H1058" s="219" t="s">
        <v>703</v>
      </c>
      <c r="I1058" s="220"/>
      <c r="J1058" s="220"/>
      <c r="K1058" s="220">
        <v>-42</v>
      </c>
      <c r="L1058" s="510"/>
    </row>
    <row r="1059" spans="2:12" ht="15" customHeight="1" x14ac:dyDescent="0.2">
      <c r="B1059" s="499">
        <f t="shared" si="32"/>
        <v>1053</v>
      </c>
      <c r="C1059" s="217">
        <v>45157</v>
      </c>
      <c r="D1059" s="218">
        <f t="shared" si="33"/>
        <v>333</v>
      </c>
      <c r="E1059" s="219" t="s">
        <v>598</v>
      </c>
      <c r="F1059" s="219" t="s">
        <v>541</v>
      </c>
      <c r="G1059" s="219" t="s">
        <v>561</v>
      </c>
      <c r="H1059" s="219" t="s">
        <v>701</v>
      </c>
      <c r="I1059" s="220"/>
      <c r="J1059" s="220"/>
      <c r="K1059" s="220">
        <v>-325</v>
      </c>
      <c r="L1059" s="510"/>
    </row>
    <row r="1060" spans="2:12" ht="15" customHeight="1" x14ac:dyDescent="0.2">
      <c r="B1060" s="499">
        <f t="shared" si="32"/>
        <v>1054</v>
      </c>
      <c r="C1060" s="217">
        <v>45158</v>
      </c>
      <c r="D1060" s="218">
        <f t="shared" si="33"/>
        <v>333</v>
      </c>
      <c r="E1060" s="219" t="s">
        <v>47</v>
      </c>
      <c r="F1060" s="219" t="s">
        <v>534</v>
      </c>
      <c r="G1060" s="219" t="s">
        <v>565</v>
      </c>
      <c r="H1060" s="219" t="s">
        <v>686</v>
      </c>
      <c r="I1060" s="220">
        <v>-3800</v>
      </c>
      <c r="J1060" s="220"/>
      <c r="K1060" s="220"/>
      <c r="L1060" s="510"/>
    </row>
    <row r="1061" spans="2:12" ht="15" customHeight="1" x14ac:dyDescent="0.2">
      <c r="B1061" s="499">
        <f t="shared" si="32"/>
        <v>1055</v>
      </c>
      <c r="C1061" s="217">
        <v>45158</v>
      </c>
      <c r="D1061" s="218">
        <f t="shared" si="33"/>
        <v>333</v>
      </c>
      <c r="E1061" s="219" t="s">
        <v>565</v>
      </c>
      <c r="F1061" s="219" t="s">
        <v>534</v>
      </c>
      <c r="G1061" s="219" t="s">
        <v>47</v>
      </c>
      <c r="H1061" s="219" t="s">
        <v>686</v>
      </c>
      <c r="I1061" s="220">
        <v>3800</v>
      </c>
      <c r="J1061" s="220"/>
      <c r="K1061" s="220"/>
      <c r="L1061" s="510"/>
    </row>
    <row r="1062" spans="2:12" ht="15" customHeight="1" x14ac:dyDescent="0.2">
      <c r="B1062" s="499">
        <f t="shared" si="32"/>
        <v>1056</v>
      </c>
      <c r="C1062" s="217">
        <v>45158</v>
      </c>
      <c r="D1062" s="218">
        <f t="shared" si="33"/>
        <v>333</v>
      </c>
      <c r="E1062" s="219" t="s">
        <v>598</v>
      </c>
      <c r="F1062" s="219" t="s">
        <v>541</v>
      </c>
      <c r="G1062" s="219" t="s">
        <v>561</v>
      </c>
      <c r="H1062" s="219" t="s">
        <v>1698</v>
      </c>
      <c r="I1062" s="220"/>
      <c r="J1062" s="220"/>
      <c r="K1062" s="220">
        <v>-135</v>
      </c>
      <c r="L1062" s="510"/>
    </row>
    <row r="1063" spans="2:12" ht="15" customHeight="1" x14ac:dyDescent="0.2">
      <c r="B1063" s="499">
        <f t="shared" si="32"/>
        <v>1057</v>
      </c>
      <c r="C1063" s="217">
        <v>45158</v>
      </c>
      <c r="D1063" s="218">
        <f t="shared" si="33"/>
        <v>333</v>
      </c>
      <c r="E1063" s="219" t="s">
        <v>598</v>
      </c>
      <c r="F1063" s="219" t="s">
        <v>541</v>
      </c>
      <c r="G1063" s="219" t="s">
        <v>561</v>
      </c>
      <c r="H1063" s="219" t="s">
        <v>751</v>
      </c>
      <c r="I1063" s="220"/>
      <c r="J1063" s="220"/>
      <c r="K1063" s="220">
        <v>-102</v>
      </c>
      <c r="L1063" s="510"/>
    </row>
    <row r="1064" spans="2:12" ht="15" customHeight="1" x14ac:dyDescent="0.2">
      <c r="B1064" s="499">
        <f t="shared" si="32"/>
        <v>1058</v>
      </c>
      <c r="C1064" s="217">
        <v>45158</v>
      </c>
      <c r="D1064" s="218">
        <f t="shared" si="33"/>
        <v>333</v>
      </c>
      <c r="E1064" s="219" t="s">
        <v>598</v>
      </c>
      <c r="F1064" s="219" t="s">
        <v>541</v>
      </c>
      <c r="G1064" s="219" t="s">
        <v>561</v>
      </c>
      <c r="H1064" s="219" t="s">
        <v>824</v>
      </c>
      <c r="I1064" s="220"/>
      <c r="J1064" s="220"/>
      <c r="K1064" s="220">
        <v>-171</v>
      </c>
      <c r="L1064" s="510"/>
    </row>
    <row r="1065" spans="2:12" ht="15" customHeight="1" x14ac:dyDescent="0.2">
      <c r="B1065" s="499">
        <f t="shared" si="32"/>
        <v>1059</v>
      </c>
      <c r="C1065" s="217">
        <v>45158</v>
      </c>
      <c r="D1065" s="218">
        <f t="shared" si="33"/>
        <v>333</v>
      </c>
      <c r="E1065" s="219" t="s">
        <v>598</v>
      </c>
      <c r="F1065" s="219" t="s">
        <v>541</v>
      </c>
      <c r="G1065" s="219" t="s">
        <v>561</v>
      </c>
      <c r="H1065" s="219" t="s">
        <v>1699</v>
      </c>
      <c r="I1065" s="220"/>
      <c r="J1065" s="220"/>
      <c r="K1065" s="220">
        <v>-37.5</v>
      </c>
      <c r="L1065" s="510"/>
    </row>
    <row r="1066" spans="2:12" ht="15" customHeight="1" x14ac:dyDescent="0.2">
      <c r="B1066" s="499">
        <f t="shared" si="32"/>
        <v>1060</v>
      </c>
      <c r="C1066" s="217">
        <v>45159</v>
      </c>
      <c r="D1066" s="218">
        <f t="shared" si="33"/>
        <v>334</v>
      </c>
      <c r="E1066" s="219" t="s">
        <v>598</v>
      </c>
      <c r="F1066" s="219" t="s">
        <v>534</v>
      </c>
      <c r="G1066" s="219" t="s">
        <v>565</v>
      </c>
      <c r="H1066" s="219" t="s">
        <v>686</v>
      </c>
      <c r="I1066" s="220">
        <v>458</v>
      </c>
      <c r="J1066" s="220"/>
      <c r="K1066" s="220"/>
      <c r="L1066" s="510"/>
    </row>
    <row r="1067" spans="2:12" ht="15" customHeight="1" x14ac:dyDescent="0.2">
      <c r="B1067" s="499">
        <f t="shared" si="32"/>
        <v>1061</v>
      </c>
      <c r="C1067" s="217">
        <v>45159</v>
      </c>
      <c r="D1067" s="218">
        <f t="shared" si="33"/>
        <v>334</v>
      </c>
      <c r="E1067" s="219" t="s">
        <v>565</v>
      </c>
      <c r="F1067" s="219" t="s">
        <v>534</v>
      </c>
      <c r="G1067" s="219" t="s">
        <v>598</v>
      </c>
      <c r="H1067" s="219" t="s">
        <v>686</v>
      </c>
      <c r="I1067" s="220">
        <v>-458</v>
      </c>
      <c r="J1067" s="220"/>
      <c r="K1067" s="220"/>
      <c r="L1067" s="510"/>
    </row>
    <row r="1068" spans="2:12" ht="15" customHeight="1" x14ac:dyDescent="0.2">
      <c r="B1068" s="499">
        <f t="shared" si="32"/>
        <v>1062</v>
      </c>
      <c r="C1068" s="217">
        <v>45159</v>
      </c>
      <c r="D1068" s="218">
        <f t="shared" si="33"/>
        <v>334</v>
      </c>
      <c r="E1068" s="219" t="s">
        <v>565</v>
      </c>
      <c r="F1068" s="219" t="s">
        <v>543</v>
      </c>
      <c r="G1068" s="219" t="s">
        <v>592</v>
      </c>
      <c r="H1068" s="219" t="s">
        <v>1702</v>
      </c>
      <c r="I1068" s="220"/>
      <c r="J1068" s="220"/>
      <c r="K1068" s="220">
        <v>-500</v>
      </c>
      <c r="L1068" s="510"/>
    </row>
    <row r="1069" spans="2:12" ht="15" customHeight="1" x14ac:dyDescent="0.2">
      <c r="B1069" s="499">
        <f t="shared" si="32"/>
        <v>1063</v>
      </c>
      <c r="C1069" s="217">
        <v>45159</v>
      </c>
      <c r="D1069" s="218">
        <f t="shared" si="33"/>
        <v>334</v>
      </c>
      <c r="E1069" s="219" t="s">
        <v>554</v>
      </c>
      <c r="F1069" s="219" t="s">
        <v>543</v>
      </c>
      <c r="G1069" s="219" t="s">
        <v>563</v>
      </c>
      <c r="H1069" s="219" t="s">
        <v>1680</v>
      </c>
      <c r="I1069" s="220"/>
      <c r="J1069" s="220"/>
      <c r="K1069" s="220">
        <f>-811.17-7.23</f>
        <v>-818.4</v>
      </c>
      <c r="L1069" s="510"/>
    </row>
    <row r="1070" spans="2:12" ht="15" customHeight="1" x14ac:dyDescent="0.2">
      <c r="B1070" s="499">
        <f t="shared" si="32"/>
        <v>1064</v>
      </c>
      <c r="C1070" s="217">
        <v>45159</v>
      </c>
      <c r="D1070" s="218">
        <f t="shared" si="33"/>
        <v>334</v>
      </c>
      <c r="E1070" s="219" t="s">
        <v>565</v>
      </c>
      <c r="F1070" s="219" t="s">
        <v>540</v>
      </c>
      <c r="G1070" s="219" t="s">
        <v>560</v>
      </c>
      <c r="H1070" s="219" t="s">
        <v>1701</v>
      </c>
      <c r="I1070" s="220"/>
      <c r="J1070" s="220"/>
      <c r="K1070" s="220">
        <v>-272</v>
      </c>
      <c r="L1070" s="510"/>
    </row>
    <row r="1071" spans="2:12" ht="15" customHeight="1" x14ac:dyDescent="0.2">
      <c r="B1071" s="499">
        <f t="shared" si="32"/>
        <v>1065</v>
      </c>
      <c r="C1071" s="217">
        <v>45159</v>
      </c>
      <c r="D1071" s="218">
        <f t="shared" si="33"/>
        <v>334</v>
      </c>
      <c r="E1071" s="219" t="s">
        <v>565</v>
      </c>
      <c r="F1071" s="219" t="s">
        <v>541</v>
      </c>
      <c r="G1071" s="219" t="s">
        <v>550</v>
      </c>
      <c r="H1071" s="219" t="s">
        <v>1701</v>
      </c>
      <c r="I1071" s="220"/>
      <c r="J1071" s="220"/>
      <c r="K1071" s="220">
        <v>-2070</v>
      </c>
      <c r="L1071" s="510"/>
    </row>
    <row r="1072" spans="2:12" ht="15" customHeight="1" x14ac:dyDescent="0.2">
      <c r="B1072" s="499">
        <f t="shared" si="32"/>
        <v>1066</v>
      </c>
      <c r="C1072" s="217">
        <v>45159</v>
      </c>
      <c r="D1072" s="218">
        <f t="shared" si="33"/>
        <v>334</v>
      </c>
      <c r="E1072" s="219" t="s">
        <v>554</v>
      </c>
      <c r="F1072" s="219" t="s">
        <v>542</v>
      </c>
      <c r="G1072" s="219" t="s">
        <v>562</v>
      </c>
      <c r="H1072" s="219" t="s">
        <v>1680</v>
      </c>
      <c r="I1072" s="220"/>
      <c r="J1072" s="220"/>
      <c r="K1072" s="220">
        <v>-285</v>
      </c>
      <c r="L1072" s="510"/>
    </row>
    <row r="1073" spans="2:12" ht="15" customHeight="1" x14ac:dyDescent="0.2">
      <c r="B1073" s="499">
        <f t="shared" si="32"/>
        <v>1067</v>
      </c>
      <c r="C1073" s="217">
        <v>45160</v>
      </c>
      <c r="D1073" s="218">
        <f t="shared" si="33"/>
        <v>334</v>
      </c>
      <c r="E1073" s="219" t="s">
        <v>582</v>
      </c>
      <c r="F1073" s="219" t="s">
        <v>534</v>
      </c>
      <c r="G1073" s="219" t="s">
        <v>554</v>
      </c>
      <c r="H1073" s="219" t="s">
        <v>686</v>
      </c>
      <c r="I1073" s="220">
        <v>10000</v>
      </c>
      <c r="J1073" s="220"/>
      <c r="K1073" s="220"/>
      <c r="L1073" s="510"/>
    </row>
    <row r="1074" spans="2:12" ht="15" customHeight="1" x14ac:dyDescent="0.2">
      <c r="B1074" s="499">
        <f t="shared" si="32"/>
        <v>1068</v>
      </c>
      <c r="C1074" s="217">
        <v>45160</v>
      </c>
      <c r="D1074" s="218">
        <f t="shared" si="33"/>
        <v>334</v>
      </c>
      <c r="E1074" s="219" t="s">
        <v>582</v>
      </c>
      <c r="F1074" s="219" t="s">
        <v>534</v>
      </c>
      <c r="G1074" s="219" t="s">
        <v>582</v>
      </c>
      <c r="H1074" s="219" t="s">
        <v>1661</v>
      </c>
      <c r="I1074" s="220"/>
      <c r="J1074" s="220">
        <v>316.67</v>
      </c>
      <c r="K1074" s="220"/>
      <c r="L1074" s="510"/>
    </row>
    <row r="1075" spans="2:12" ht="15" customHeight="1" x14ac:dyDescent="0.2">
      <c r="B1075" s="499">
        <f t="shared" si="32"/>
        <v>1069</v>
      </c>
      <c r="C1075" s="217">
        <v>45160</v>
      </c>
      <c r="D1075" s="218">
        <f t="shared" si="33"/>
        <v>334</v>
      </c>
      <c r="E1075" s="219" t="s">
        <v>554</v>
      </c>
      <c r="F1075" s="219" t="s">
        <v>534</v>
      </c>
      <c r="G1075" s="219" t="s">
        <v>582</v>
      </c>
      <c r="H1075" s="219" t="s">
        <v>686</v>
      </c>
      <c r="I1075" s="220">
        <v>-10000</v>
      </c>
      <c r="J1075" s="220"/>
      <c r="K1075" s="220"/>
      <c r="L1075" s="510"/>
    </row>
    <row r="1076" spans="2:12" ht="15" customHeight="1" x14ac:dyDescent="0.2">
      <c r="B1076" s="499">
        <f t="shared" si="32"/>
        <v>1070</v>
      </c>
      <c r="C1076" s="217">
        <v>45161</v>
      </c>
      <c r="D1076" s="218">
        <f t="shared" si="33"/>
        <v>334</v>
      </c>
      <c r="E1076" s="219" t="s">
        <v>598</v>
      </c>
      <c r="F1076" s="219" t="s">
        <v>541</v>
      </c>
      <c r="G1076" s="219" t="s">
        <v>570</v>
      </c>
      <c r="H1076" s="219" t="s">
        <v>1706</v>
      </c>
      <c r="I1076" s="220"/>
      <c r="J1076" s="220"/>
      <c r="K1076" s="220">
        <v>-35</v>
      </c>
      <c r="L1076" s="510"/>
    </row>
    <row r="1077" spans="2:12" ht="15" customHeight="1" x14ac:dyDescent="0.2">
      <c r="B1077" s="499">
        <f t="shared" si="32"/>
        <v>1071</v>
      </c>
      <c r="C1077" s="217">
        <v>45162</v>
      </c>
      <c r="D1077" s="218">
        <f t="shared" si="33"/>
        <v>334</v>
      </c>
      <c r="E1077" s="219" t="s">
        <v>554</v>
      </c>
      <c r="F1077" s="219" t="s">
        <v>538</v>
      </c>
      <c r="G1077" s="219" t="s">
        <v>568</v>
      </c>
      <c r="H1077" s="219" t="s">
        <v>1707</v>
      </c>
      <c r="I1077" s="220"/>
      <c r="J1077" s="220">
        <v>7000</v>
      </c>
      <c r="K1077" s="220"/>
      <c r="L1077" s="510"/>
    </row>
    <row r="1078" spans="2:12" ht="15" customHeight="1" x14ac:dyDescent="0.2">
      <c r="B1078" s="499">
        <f t="shared" si="32"/>
        <v>1072</v>
      </c>
      <c r="C1078" s="217">
        <v>45163</v>
      </c>
      <c r="D1078" s="218">
        <f t="shared" si="33"/>
        <v>334</v>
      </c>
      <c r="E1078" s="219" t="s">
        <v>598</v>
      </c>
      <c r="F1078" s="219" t="s">
        <v>541</v>
      </c>
      <c r="G1078" s="219" t="s">
        <v>570</v>
      </c>
      <c r="H1078" s="219" t="s">
        <v>1712</v>
      </c>
      <c r="I1078" s="220"/>
      <c r="J1078" s="220"/>
      <c r="K1078" s="220">
        <v>-271</v>
      </c>
      <c r="L1078" s="510"/>
    </row>
    <row r="1079" spans="2:12" ht="15" customHeight="1" x14ac:dyDescent="0.2">
      <c r="B1079" s="499">
        <f t="shared" si="32"/>
        <v>1073</v>
      </c>
      <c r="C1079" s="217">
        <v>45164</v>
      </c>
      <c r="D1079" s="218">
        <f t="shared" si="33"/>
        <v>334</v>
      </c>
      <c r="E1079" s="219" t="s">
        <v>565</v>
      </c>
      <c r="F1079" s="219" t="s">
        <v>541</v>
      </c>
      <c r="G1079" s="219" t="s">
        <v>561</v>
      </c>
      <c r="H1079" s="219" t="s">
        <v>721</v>
      </c>
      <c r="I1079" s="220"/>
      <c r="J1079" s="220"/>
      <c r="K1079" s="220">
        <v>-140</v>
      </c>
      <c r="L1079" s="510"/>
    </row>
    <row r="1080" spans="2:12" ht="15" customHeight="1" x14ac:dyDescent="0.2">
      <c r="B1080" s="499">
        <f t="shared" si="32"/>
        <v>1074</v>
      </c>
      <c r="C1080" s="217">
        <v>45164</v>
      </c>
      <c r="D1080" s="218">
        <f t="shared" si="33"/>
        <v>334</v>
      </c>
      <c r="E1080" s="219" t="s">
        <v>565</v>
      </c>
      <c r="F1080" s="219" t="s">
        <v>541</v>
      </c>
      <c r="G1080" s="219" t="s">
        <v>561</v>
      </c>
      <c r="H1080" s="219" t="s">
        <v>701</v>
      </c>
      <c r="I1080" s="220"/>
      <c r="J1080" s="220"/>
      <c r="K1080" s="220">
        <v>-325</v>
      </c>
      <c r="L1080" s="510"/>
    </row>
    <row r="1081" spans="2:12" ht="15" customHeight="1" x14ac:dyDescent="0.2">
      <c r="B1081" s="499">
        <f t="shared" si="32"/>
        <v>1075</v>
      </c>
      <c r="C1081" s="217">
        <v>45165</v>
      </c>
      <c r="D1081" s="218">
        <f t="shared" si="33"/>
        <v>334</v>
      </c>
      <c r="E1081" s="219" t="s">
        <v>565</v>
      </c>
      <c r="F1081" s="219" t="s">
        <v>543</v>
      </c>
      <c r="G1081" s="219" t="s">
        <v>592</v>
      </c>
      <c r="H1081" s="219" t="s">
        <v>1714</v>
      </c>
      <c r="I1081" s="220"/>
      <c r="J1081" s="220"/>
      <c r="K1081" s="220">
        <v>-1000</v>
      </c>
      <c r="L1081" s="510"/>
    </row>
    <row r="1082" spans="2:12" ht="15" customHeight="1" x14ac:dyDescent="0.2">
      <c r="B1082" s="499">
        <f t="shared" si="32"/>
        <v>1076</v>
      </c>
      <c r="C1082" s="217">
        <v>45165</v>
      </c>
      <c r="D1082" s="218">
        <f t="shared" si="33"/>
        <v>334</v>
      </c>
      <c r="E1082" s="219" t="s">
        <v>554</v>
      </c>
      <c r="F1082" s="219" t="s">
        <v>543</v>
      </c>
      <c r="G1082" s="219" t="s">
        <v>592</v>
      </c>
      <c r="H1082" s="219" t="s">
        <v>1716</v>
      </c>
      <c r="I1082" s="220"/>
      <c r="J1082" s="220"/>
      <c r="K1082" s="220">
        <v>-2900</v>
      </c>
      <c r="L1082" s="510"/>
    </row>
    <row r="1083" spans="2:12" ht="15" customHeight="1" x14ac:dyDescent="0.2">
      <c r="B1083" s="499">
        <f t="shared" si="32"/>
        <v>1077</v>
      </c>
      <c r="C1083" s="217">
        <v>45165</v>
      </c>
      <c r="D1083" s="218">
        <f t="shared" si="33"/>
        <v>334</v>
      </c>
      <c r="E1083" s="219" t="s">
        <v>565</v>
      </c>
      <c r="F1083" s="219" t="s">
        <v>541</v>
      </c>
      <c r="G1083" s="219" t="s">
        <v>561</v>
      </c>
      <c r="H1083" s="219" t="s">
        <v>721</v>
      </c>
      <c r="I1083" s="220"/>
      <c r="J1083" s="220"/>
      <c r="K1083" s="220">
        <v>-106</v>
      </c>
      <c r="L1083" s="510"/>
    </row>
    <row r="1084" spans="2:12" ht="15" customHeight="1" x14ac:dyDescent="0.2">
      <c r="B1084" s="499">
        <f t="shared" si="32"/>
        <v>1078</v>
      </c>
      <c r="C1084" s="217">
        <v>45165</v>
      </c>
      <c r="D1084" s="218">
        <f t="shared" si="33"/>
        <v>334</v>
      </c>
      <c r="E1084" s="219" t="s">
        <v>565</v>
      </c>
      <c r="F1084" s="219" t="s">
        <v>541</v>
      </c>
      <c r="G1084" s="219" t="s">
        <v>561</v>
      </c>
      <c r="H1084" s="219" t="s">
        <v>1713</v>
      </c>
      <c r="I1084" s="220"/>
      <c r="J1084" s="220"/>
      <c r="K1084" s="220">
        <v>-20</v>
      </c>
      <c r="L1084" s="510"/>
    </row>
    <row r="1085" spans="2:12" ht="15" customHeight="1" x14ac:dyDescent="0.2">
      <c r="B1085" s="499">
        <f t="shared" si="32"/>
        <v>1079</v>
      </c>
      <c r="C1085" s="217">
        <v>45165</v>
      </c>
      <c r="D1085" s="218">
        <f t="shared" si="33"/>
        <v>334</v>
      </c>
      <c r="E1085" s="219" t="s">
        <v>565</v>
      </c>
      <c r="F1085" s="219" t="s">
        <v>541</v>
      </c>
      <c r="G1085" s="219" t="s">
        <v>561</v>
      </c>
      <c r="H1085" s="219" t="s">
        <v>788</v>
      </c>
      <c r="I1085" s="220"/>
      <c r="J1085" s="220"/>
      <c r="K1085" s="220">
        <v>-80</v>
      </c>
      <c r="L1085" s="510"/>
    </row>
    <row r="1086" spans="2:12" ht="15" customHeight="1" x14ac:dyDescent="0.2">
      <c r="B1086" s="499">
        <f t="shared" si="32"/>
        <v>1080</v>
      </c>
      <c r="C1086" s="217">
        <v>45166</v>
      </c>
      <c r="D1086" s="218">
        <f t="shared" si="33"/>
        <v>335</v>
      </c>
      <c r="E1086" s="219" t="s">
        <v>598</v>
      </c>
      <c r="F1086" s="219" t="s">
        <v>534</v>
      </c>
      <c r="G1086" s="219" t="s">
        <v>565</v>
      </c>
      <c r="H1086" s="219" t="s">
        <v>686</v>
      </c>
      <c r="I1086" s="220">
        <v>-341</v>
      </c>
      <c r="J1086" s="220"/>
      <c r="K1086" s="220"/>
      <c r="L1086" s="510"/>
    </row>
    <row r="1087" spans="2:12" ht="15" customHeight="1" x14ac:dyDescent="0.2">
      <c r="B1087" s="499">
        <f t="shared" si="32"/>
        <v>1081</v>
      </c>
      <c r="C1087" s="217">
        <v>45166</v>
      </c>
      <c r="D1087" s="218">
        <f t="shared" si="33"/>
        <v>335</v>
      </c>
      <c r="E1087" s="219" t="s">
        <v>565</v>
      </c>
      <c r="F1087" s="219" t="s">
        <v>534</v>
      </c>
      <c r="G1087" s="219" t="s">
        <v>598</v>
      </c>
      <c r="H1087" s="219" t="s">
        <v>686</v>
      </c>
      <c r="I1087" s="220">
        <v>341</v>
      </c>
      <c r="J1087" s="220"/>
      <c r="K1087" s="220"/>
      <c r="L1087" s="510"/>
    </row>
    <row r="1088" spans="2:12" ht="15" customHeight="1" x14ac:dyDescent="0.2">
      <c r="B1088" s="499">
        <f t="shared" si="32"/>
        <v>1082</v>
      </c>
      <c r="C1088" s="217">
        <v>45166</v>
      </c>
      <c r="D1088" s="218">
        <f t="shared" si="33"/>
        <v>335</v>
      </c>
      <c r="E1088" s="219" t="s">
        <v>565</v>
      </c>
      <c r="F1088" s="219" t="s">
        <v>543</v>
      </c>
      <c r="G1088" s="219" t="s">
        <v>592</v>
      </c>
      <c r="H1088" s="219" t="s">
        <v>1716</v>
      </c>
      <c r="I1088" s="220"/>
      <c r="J1088" s="220">
        <v>2900</v>
      </c>
      <c r="K1088" s="220"/>
      <c r="L1088" s="510"/>
    </row>
    <row r="1089" spans="2:12" ht="15" customHeight="1" x14ac:dyDescent="0.2">
      <c r="B1089" s="499">
        <f t="shared" si="32"/>
        <v>1083</v>
      </c>
      <c r="C1089" s="217">
        <v>45166</v>
      </c>
      <c r="D1089" s="218">
        <f t="shared" si="33"/>
        <v>335</v>
      </c>
      <c r="E1089" s="219" t="s">
        <v>565</v>
      </c>
      <c r="F1089" s="219" t="s">
        <v>541</v>
      </c>
      <c r="G1089" s="219" t="s">
        <v>550</v>
      </c>
      <c r="H1089" s="219" t="s">
        <v>1715</v>
      </c>
      <c r="I1089" s="220"/>
      <c r="J1089" s="220"/>
      <c r="K1089" s="220">
        <v>-2070</v>
      </c>
      <c r="L1089" s="510"/>
    </row>
    <row r="1090" spans="2:12" ht="15" customHeight="1" x14ac:dyDescent="0.2">
      <c r="B1090" s="499">
        <f t="shared" si="32"/>
        <v>1084</v>
      </c>
      <c r="C1090" s="217">
        <v>45167</v>
      </c>
      <c r="D1090" s="218">
        <f t="shared" si="33"/>
        <v>335</v>
      </c>
      <c r="E1090" s="219" t="s">
        <v>47</v>
      </c>
      <c r="F1090" s="219" t="s">
        <v>534</v>
      </c>
      <c r="G1090" s="219" t="s">
        <v>565</v>
      </c>
      <c r="H1090" s="219" t="s">
        <v>686</v>
      </c>
      <c r="I1090" s="220">
        <v>-3800</v>
      </c>
      <c r="J1090" s="220"/>
      <c r="K1090" s="220"/>
      <c r="L1090" s="510"/>
    </row>
    <row r="1091" spans="2:12" ht="15" customHeight="1" x14ac:dyDescent="0.2">
      <c r="B1091" s="499">
        <f t="shared" si="32"/>
        <v>1085</v>
      </c>
      <c r="C1091" s="217">
        <v>45167</v>
      </c>
      <c r="D1091" s="218">
        <f t="shared" si="33"/>
        <v>335</v>
      </c>
      <c r="E1091" s="219" t="s">
        <v>565</v>
      </c>
      <c r="F1091" s="219" t="s">
        <v>534</v>
      </c>
      <c r="G1091" s="219" t="s">
        <v>47</v>
      </c>
      <c r="H1091" s="219" t="s">
        <v>686</v>
      </c>
      <c r="I1091" s="220">
        <v>3800</v>
      </c>
      <c r="J1091" s="220"/>
      <c r="K1091" s="220"/>
      <c r="L1091" s="510"/>
    </row>
    <row r="1092" spans="2:12" ht="15" customHeight="1" x14ac:dyDescent="0.2">
      <c r="B1092" s="499">
        <f t="shared" si="32"/>
        <v>1086</v>
      </c>
      <c r="C1092" s="217">
        <v>45168</v>
      </c>
      <c r="D1092" s="218">
        <f t="shared" si="33"/>
        <v>335</v>
      </c>
      <c r="E1092" s="219" t="s">
        <v>565</v>
      </c>
      <c r="F1092" s="219" t="s">
        <v>534</v>
      </c>
      <c r="G1092" s="219" t="s">
        <v>574</v>
      </c>
      <c r="H1092" s="219" t="s">
        <v>686</v>
      </c>
      <c r="I1092" s="220">
        <v>-2000</v>
      </c>
      <c r="J1092" s="220"/>
      <c r="K1092" s="220"/>
      <c r="L1092" s="510"/>
    </row>
    <row r="1093" spans="2:12" ht="15" customHeight="1" x14ac:dyDescent="0.2">
      <c r="B1093" s="499">
        <f t="shared" si="32"/>
        <v>1087</v>
      </c>
      <c r="C1093" s="217">
        <v>45168</v>
      </c>
      <c r="D1093" s="218">
        <f t="shared" si="33"/>
        <v>335</v>
      </c>
      <c r="E1093" s="219" t="s">
        <v>574</v>
      </c>
      <c r="F1093" s="219" t="s">
        <v>534</v>
      </c>
      <c r="G1093" s="219" t="s">
        <v>565</v>
      </c>
      <c r="H1093" s="219" t="s">
        <v>686</v>
      </c>
      <c r="I1093" s="220">
        <v>2000</v>
      </c>
      <c r="J1093" s="220"/>
      <c r="K1093" s="220"/>
      <c r="L1093" s="510"/>
    </row>
    <row r="1094" spans="2:12" ht="15" customHeight="1" x14ac:dyDescent="0.2">
      <c r="B1094" s="499">
        <f t="shared" si="32"/>
        <v>1088</v>
      </c>
      <c r="C1094" s="217">
        <v>45168</v>
      </c>
      <c r="D1094" s="218">
        <f t="shared" si="33"/>
        <v>335</v>
      </c>
      <c r="E1094" s="219" t="s">
        <v>565</v>
      </c>
      <c r="F1094" s="219" t="s">
        <v>538</v>
      </c>
      <c r="G1094" s="219" t="s">
        <v>420</v>
      </c>
      <c r="H1094" s="219" t="s">
        <v>1680</v>
      </c>
      <c r="I1094" s="220"/>
      <c r="J1094" s="220">
        <v>9000</v>
      </c>
      <c r="K1094" s="220"/>
      <c r="L1094" s="510"/>
    </row>
    <row r="1095" spans="2:12" ht="15" customHeight="1" x14ac:dyDescent="0.2">
      <c r="B1095" s="499">
        <f t="shared" ref="B1095:B1158" si="34">B1094+1</f>
        <v>1089</v>
      </c>
      <c r="C1095" s="217">
        <v>45168</v>
      </c>
      <c r="D1095" s="218">
        <f t="shared" ref="D1095:D1158" si="35">(WEEKNUM(C1095,2)+(YEAR(C1095)-2020)*100)-1</f>
        <v>335</v>
      </c>
      <c r="E1095" s="219" t="s">
        <v>554</v>
      </c>
      <c r="F1095" s="219" t="s">
        <v>538</v>
      </c>
      <c r="G1095" s="219" t="s">
        <v>568</v>
      </c>
      <c r="H1095" s="219" t="s">
        <v>1717</v>
      </c>
      <c r="I1095" s="220"/>
      <c r="J1095" s="220">
        <v>7000</v>
      </c>
      <c r="K1095" s="220"/>
      <c r="L1095" s="510"/>
    </row>
    <row r="1096" spans="2:12" ht="15" customHeight="1" x14ac:dyDescent="0.2">
      <c r="B1096" s="499">
        <f t="shared" si="34"/>
        <v>1090</v>
      </c>
      <c r="C1096" s="217">
        <v>45168</v>
      </c>
      <c r="D1096" s="218">
        <f t="shared" si="35"/>
        <v>335</v>
      </c>
      <c r="E1096" s="219" t="s">
        <v>565</v>
      </c>
      <c r="F1096" s="219" t="s">
        <v>540</v>
      </c>
      <c r="G1096" s="219" t="s">
        <v>560</v>
      </c>
      <c r="H1096" s="219" t="s">
        <v>1718</v>
      </c>
      <c r="I1096" s="220"/>
      <c r="J1096" s="220"/>
      <c r="K1096" s="220">
        <v>-816</v>
      </c>
      <c r="L1096" s="510" t="s">
        <v>1719</v>
      </c>
    </row>
    <row r="1097" spans="2:12" ht="15" customHeight="1" x14ac:dyDescent="0.2">
      <c r="B1097" s="499">
        <f t="shared" si="34"/>
        <v>1091</v>
      </c>
      <c r="C1097" s="217">
        <v>45168</v>
      </c>
      <c r="D1097" s="218">
        <f t="shared" si="35"/>
        <v>335</v>
      </c>
      <c r="E1097" s="219" t="s">
        <v>598</v>
      </c>
      <c r="F1097" s="219" t="s">
        <v>541</v>
      </c>
      <c r="G1097" s="219" t="s">
        <v>570</v>
      </c>
      <c r="H1097" s="219" t="s">
        <v>698</v>
      </c>
      <c r="I1097" s="220"/>
      <c r="J1097" s="220"/>
      <c r="K1097" s="220">
        <v>-5</v>
      </c>
      <c r="L1097" s="510"/>
    </row>
    <row r="1098" spans="2:12" ht="15" customHeight="1" x14ac:dyDescent="0.2">
      <c r="B1098" s="499">
        <f t="shared" si="34"/>
        <v>1092</v>
      </c>
      <c r="C1098" s="217">
        <v>45169</v>
      </c>
      <c r="D1098" s="218">
        <f t="shared" si="35"/>
        <v>335</v>
      </c>
      <c r="E1098" s="219" t="s">
        <v>588</v>
      </c>
      <c r="F1098" s="219" t="s">
        <v>534</v>
      </c>
      <c r="G1098" s="219" t="s">
        <v>588</v>
      </c>
      <c r="H1098" s="219" t="s">
        <v>1740</v>
      </c>
      <c r="I1098" s="220"/>
      <c r="J1098" s="220">
        <v>98.17</v>
      </c>
      <c r="K1098" s="220"/>
      <c r="L1098" s="510"/>
    </row>
    <row r="1099" spans="2:12" ht="15" customHeight="1" x14ac:dyDescent="0.2">
      <c r="B1099" s="499">
        <f t="shared" si="34"/>
        <v>1093</v>
      </c>
      <c r="C1099" s="217">
        <v>45169</v>
      </c>
      <c r="D1099" s="218">
        <f t="shared" si="35"/>
        <v>335</v>
      </c>
      <c r="E1099" s="219" t="s">
        <v>593</v>
      </c>
      <c r="F1099" s="219" t="s">
        <v>534</v>
      </c>
      <c r="G1099" s="219" t="s">
        <v>593</v>
      </c>
      <c r="H1099" s="219" t="s">
        <v>1740</v>
      </c>
      <c r="I1099" s="220"/>
      <c r="J1099" s="220">
        <v>8.6999999999999993</v>
      </c>
      <c r="K1099" s="220"/>
      <c r="L1099" s="510"/>
    </row>
    <row r="1100" spans="2:12" ht="15" customHeight="1" x14ac:dyDescent="0.2">
      <c r="B1100" s="499">
        <f t="shared" si="34"/>
        <v>1094</v>
      </c>
      <c r="C1100" s="217">
        <v>45170</v>
      </c>
      <c r="D1100" s="218">
        <f t="shared" si="35"/>
        <v>335</v>
      </c>
      <c r="E1100" s="219" t="s">
        <v>565</v>
      </c>
      <c r="F1100" s="219" t="s">
        <v>533</v>
      </c>
      <c r="G1100" s="219" t="s">
        <v>553</v>
      </c>
      <c r="H1100" s="219" t="s">
        <v>910</v>
      </c>
      <c r="I1100" s="220"/>
      <c r="J1100" s="220"/>
      <c r="K1100" s="220">
        <v>-500</v>
      </c>
      <c r="L1100" s="510" t="s">
        <v>1656</v>
      </c>
    </row>
    <row r="1101" spans="2:12" ht="15" customHeight="1" x14ac:dyDescent="0.2">
      <c r="B1101" s="499">
        <f t="shared" si="34"/>
        <v>1095</v>
      </c>
      <c r="C1101" s="217">
        <v>45170</v>
      </c>
      <c r="D1101" s="218">
        <f t="shared" si="35"/>
        <v>335</v>
      </c>
      <c r="E1101" s="219" t="s">
        <v>47</v>
      </c>
      <c r="F1101" s="219" t="s">
        <v>534</v>
      </c>
      <c r="G1101" s="219" t="s">
        <v>565</v>
      </c>
      <c r="H1101" s="219" t="s">
        <v>686</v>
      </c>
      <c r="I1101" s="220">
        <v>-3800</v>
      </c>
      <c r="J1101" s="220"/>
      <c r="K1101" s="220"/>
      <c r="L1101" s="510"/>
    </row>
    <row r="1102" spans="2:12" ht="15" customHeight="1" x14ac:dyDescent="0.2">
      <c r="B1102" s="499">
        <f t="shared" si="34"/>
        <v>1096</v>
      </c>
      <c r="C1102" s="217">
        <v>45170</v>
      </c>
      <c r="D1102" s="218">
        <f t="shared" si="35"/>
        <v>335</v>
      </c>
      <c r="E1102" s="219" t="s">
        <v>565</v>
      </c>
      <c r="F1102" s="219" t="s">
        <v>534</v>
      </c>
      <c r="G1102" s="219" t="s">
        <v>47</v>
      </c>
      <c r="H1102" s="219" t="s">
        <v>686</v>
      </c>
      <c r="I1102" s="220">
        <v>3800</v>
      </c>
      <c r="J1102" s="220"/>
      <c r="K1102" s="220"/>
      <c r="L1102" s="510"/>
    </row>
    <row r="1103" spans="2:12" ht="15" customHeight="1" x14ac:dyDescent="0.2">
      <c r="B1103" s="499">
        <f t="shared" si="34"/>
        <v>1097</v>
      </c>
      <c r="C1103" s="217">
        <v>45170</v>
      </c>
      <c r="D1103" s="218">
        <f t="shared" si="35"/>
        <v>335</v>
      </c>
      <c r="E1103" s="219" t="s">
        <v>47</v>
      </c>
      <c r="F1103" s="219" t="s">
        <v>538</v>
      </c>
      <c r="G1103" s="219" t="s">
        <v>590</v>
      </c>
      <c r="H1103" s="219" t="s">
        <v>1720</v>
      </c>
      <c r="I1103" s="220"/>
      <c r="J1103" s="220">
        <v>52754.68</v>
      </c>
      <c r="K1103" s="220"/>
      <c r="L1103" s="510"/>
    </row>
    <row r="1104" spans="2:12" ht="15" customHeight="1" x14ac:dyDescent="0.2">
      <c r="B1104" s="499">
        <f t="shared" si="34"/>
        <v>1098</v>
      </c>
      <c r="C1104" s="217">
        <v>45170</v>
      </c>
      <c r="D1104" s="218">
        <f t="shared" si="35"/>
        <v>335</v>
      </c>
      <c r="E1104" s="219" t="s">
        <v>565</v>
      </c>
      <c r="F1104" s="219" t="s">
        <v>540</v>
      </c>
      <c r="G1104" s="219" t="s">
        <v>549</v>
      </c>
      <c r="H1104" s="219" t="s">
        <v>1727</v>
      </c>
      <c r="I1104" s="220"/>
      <c r="J1104" s="220"/>
      <c r="K1104" s="220">
        <v>-7500</v>
      </c>
      <c r="L1104" s="510"/>
    </row>
    <row r="1105" spans="2:12" ht="15" customHeight="1" x14ac:dyDescent="0.2">
      <c r="B1105" s="499">
        <f t="shared" si="34"/>
        <v>1099</v>
      </c>
      <c r="C1105" s="217">
        <v>45171</v>
      </c>
      <c r="D1105" s="218">
        <f t="shared" si="35"/>
        <v>335</v>
      </c>
      <c r="E1105" s="219" t="s">
        <v>565</v>
      </c>
      <c r="F1105" s="219" t="s">
        <v>541</v>
      </c>
      <c r="G1105" s="219" t="s">
        <v>561</v>
      </c>
      <c r="H1105" s="219" t="s">
        <v>721</v>
      </c>
      <c r="I1105" s="220"/>
      <c r="J1105" s="220"/>
      <c r="K1105" s="220">
        <v>-166</v>
      </c>
      <c r="L1105" s="510"/>
    </row>
    <row r="1106" spans="2:12" ht="15" customHeight="1" x14ac:dyDescent="0.2">
      <c r="B1106" s="499">
        <f t="shared" si="34"/>
        <v>1100</v>
      </c>
      <c r="C1106" s="217">
        <v>45171</v>
      </c>
      <c r="D1106" s="218">
        <f t="shared" si="35"/>
        <v>335</v>
      </c>
      <c r="E1106" s="219" t="s">
        <v>565</v>
      </c>
      <c r="F1106" s="219" t="s">
        <v>541</v>
      </c>
      <c r="G1106" s="219" t="s">
        <v>561</v>
      </c>
      <c r="H1106" s="219" t="s">
        <v>824</v>
      </c>
      <c r="I1106" s="220"/>
      <c r="J1106" s="220"/>
      <c r="K1106" s="220">
        <v>-200</v>
      </c>
      <c r="L1106" s="510"/>
    </row>
    <row r="1107" spans="2:12" ht="15" customHeight="1" x14ac:dyDescent="0.2">
      <c r="B1107" s="499">
        <f t="shared" si="34"/>
        <v>1101</v>
      </c>
      <c r="C1107" s="217">
        <v>45171</v>
      </c>
      <c r="D1107" s="218">
        <f t="shared" si="35"/>
        <v>335</v>
      </c>
      <c r="E1107" s="219" t="s">
        <v>565</v>
      </c>
      <c r="F1107" s="219" t="s">
        <v>541</v>
      </c>
      <c r="G1107" s="219" t="s">
        <v>561</v>
      </c>
      <c r="H1107" s="219" t="s">
        <v>1723</v>
      </c>
      <c r="I1107" s="220"/>
      <c r="J1107" s="220"/>
      <c r="K1107" s="220">
        <v>-200</v>
      </c>
      <c r="L1107" s="510"/>
    </row>
    <row r="1108" spans="2:12" ht="15" customHeight="1" x14ac:dyDescent="0.2">
      <c r="B1108" s="499">
        <f t="shared" si="34"/>
        <v>1102</v>
      </c>
      <c r="C1108" s="217">
        <v>45171</v>
      </c>
      <c r="D1108" s="218">
        <f t="shared" si="35"/>
        <v>335</v>
      </c>
      <c r="E1108" s="219" t="s">
        <v>565</v>
      </c>
      <c r="F1108" s="219" t="s">
        <v>541</v>
      </c>
      <c r="G1108" s="219" t="s">
        <v>561</v>
      </c>
      <c r="H1108" s="219" t="s">
        <v>1724</v>
      </c>
      <c r="I1108" s="220"/>
      <c r="J1108" s="220"/>
      <c r="K1108" s="220">
        <v>-130</v>
      </c>
      <c r="L1108" s="510"/>
    </row>
    <row r="1109" spans="2:12" ht="15" customHeight="1" x14ac:dyDescent="0.2">
      <c r="B1109" s="499">
        <f t="shared" si="34"/>
        <v>1103</v>
      </c>
      <c r="C1109" s="217">
        <v>45171</v>
      </c>
      <c r="D1109" s="218">
        <f t="shared" si="35"/>
        <v>335</v>
      </c>
      <c r="E1109" s="219" t="s">
        <v>565</v>
      </c>
      <c r="F1109" s="219" t="s">
        <v>541</v>
      </c>
      <c r="G1109" s="219" t="s">
        <v>561</v>
      </c>
      <c r="H1109" s="219" t="s">
        <v>770</v>
      </c>
      <c r="I1109" s="220"/>
      <c r="J1109" s="220"/>
      <c r="K1109" s="220">
        <v>-61</v>
      </c>
      <c r="L1109" s="510"/>
    </row>
    <row r="1110" spans="2:12" ht="15" customHeight="1" x14ac:dyDescent="0.2">
      <c r="B1110" s="499">
        <f t="shared" si="34"/>
        <v>1104</v>
      </c>
      <c r="C1110" s="217">
        <v>45171</v>
      </c>
      <c r="D1110" s="218">
        <f t="shared" si="35"/>
        <v>335</v>
      </c>
      <c r="E1110" s="219" t="s">
        <v>565</v>
      </c>
      <c r="F1110" s="219" t="s">
        <v>541</v>
      </c>
      <c r="G1110" s="219" t="s">
        <v>561</v>
      </c>
      <c r="H1110" s="219" t="s">
        <v>1725</v>
      </c>
      <c r="I1110" s="220"/>
      <c r="J1110" s="220"/>
      <c r="K1110" s="220">
        <v>-50</v>
      </c>
      <c r="L1110" s="510"/>
    </row>
    <row r="1111" spans="2:12" ht="15" customHeight="1" x14ac:dyDescent="0.2">
      <c r="B1111" s="499">
        <f t="shared" si="34"/>
        <v>1105</v>
      </c>
      <c r="C1111" s="217">
        <v>45172</v>
      </c>
      <c r="D1111" s="218">
        <f t="shared" si="35"/>
        <v>335</v>
      </c>
      <c r="E1111" s="219" t="s">
        <v>565</v>
      </c>
      <c r="F1111" s="219" t="s">
        <v>541</v>
      </c>
      <c r="G1111" s="219" t="s">
        <v>561</v>
      </c>
      <c r="H1111" s="219" t="s">
        <v>704</v>
      </c>
      <c r="I1111" s="220"/>
      <c r="J1111" s="220"/>
      <c r="K1111" s="220">
        <v>-42</v>
      </c>
      <c r="L1111" s="510"/>
    </row>
    <row r="1112" spans="2:12" ht="15" customHeight="1" x14ac:dyDescent="0.2">
      <c r="B1112" s="499">
        <f t="shared" si="34"/>
        <v>1106</v>
      </c>
      <c r="C1112" s="217">
        <v>45172</v>
      </c>
      <c r="D1112" s="218">
        <f t="shared" si="35"/>
        <v>335</v>
      </c>
      <c r="E1112" s="219" t="s">
        <v>565</v>
      </c>
      <c r="F1112" s="219" t="s">
        <v>541</v>
      </c>
      <c r="G1112" s="219" t="s">
        <v>561</v>
      </c>
      <c r="H1112" s="219" t="s">
        <v>788</v>
      </c>
      <c r="I1112" s="220"/>
      <c r="J1112" s="220"/>
      <c r="K1112" s="220">
        <v>-110</v>
      </c>
      <c r="L1112" s="510"/>
    </row>
    <row r="1113" spans="2:12" ht="15" customHeight="1" x14ac:dyDescent="0.2">
      <c r="B1113" s="499">
        <f t="shared" si="34"/>
        <v>1107</v>
      </c>
      <c r="C1113" s="217">
        <v>45172</v>
      </c>
      <c r="D1113" s="218">
        <f t="shared" si="35"/>
        <v>335</v>
      </c>
      <c r="E1113" s="219" t="s">
        <v>598</v>
      </c>
      <c r="F1113" s="219" t="s">
        <v>541</v>
      </c>
      <c r="G1113" s="219" t="s">
        <v>561</v>
      </c>
      <c r="H1113" s="219" t="s">
        <v>725</v>
      </c>
      <c r="I1113" s="220"/>
      <c r="J1113" s="220"/>
      <c r="K1113" s="220">
        <v>-95.5</v>
      </c>
      <c r="L1113" s="510"/>
    </row>
    <row r="1114" spans="2:12" ht="15" customHeight="1" x14ac:dyDescent="0.2">
      <c r="B1114" s="499">
        <f t="shared" si="34"/>
        <v>1108</v>
      </c>
      <c r="C1114" s="217">
        <v>45173</v>
      </c>
      <c r="D1114" s="218">
        <f t="shared" si="35"/>
        <v>336</v>
      </c>
      <c r="E1114" s="219" t="s">
        <v>565</v>
      </c>
      <c r="F1114" s="219" t="s">
        <v>541</v>
      </c>
      <c r="G1114" s="219" t="s">
        <v>550</v>
      </c>
      <c r="H1114" s="219" t="s">
        <v>1726</v>
      </c>
      <c r="I1114" s="220"/>
      <c r="J1114" s="220"/>
      <c r="K1114" s="220">
        <v>-2070</v>
      </c>
      <c r="L1114" s="510"/>
    </row>
    <row r="1115" spans="2:12" ht="15" customHeight="1" x14ac:dyDescent="0.2">
      <c r="B1115" s="499">
        <f t="shared" si="34"/>
        <v>1109</v>
      </c>
      <c r="C1115" s="217">
        <v>45174</v>
      </c>
      <c r="D1115" s="218">
        <f t="shared" si="35"/>
        <v>336</v>
      </c>
      <c r="E1115" s="219" t="s">
        <v>565</v>
      </c>
      <c r="F1115" s="219" t="s">
        <v>536</v>
      </c>
      <c r="G1115" s="219" t="s">
        <v>556</v>
      </c>
      <c r="H1115" s="219" t="s">
        <v>1731</v>
      </c>
      <c r="I1115" s="220"/>
      <c r="J1115" s="220"/>
      <c r="K1115" s="220">
        <v>-4</v>
      </c>
      <c r="L1115" s="510"/>
    </row>
    <row r="1116" spans="2:12" ht="15" customHeight="1" x14ac:dyDescent="0.2">
      <c r="B1116" s="499">
        <f t="shared" si="34"/>
        <v>1110</v>
      </c>
      <c r="C1116" s="217">
        <v>45174</v>
      </c>
      <c r="D1116" s="218">
        <f t="shared" si="35"/>
        <v>336</v>
      </c>
      <c r="E1116" s="219" t="s">
        <v>554</v>
      </c>
      <c r="F1116" s="219" t="s">
        <v>543</v>
      </c>
      <c r="G1116" s="219" t="s">
        <v>600</v>
      </c>
      <c r="H1116" s="219" t="s">
        <v>1728</v>
      </c>
      <c r="I1116" s="220"/>
      <c r="J1116" s="220"/>
      <c r="K1116" s="220">
        <v>-505.28</v>
      </c>
      <c r="L1116" s="510"/>
    </row>
    <row r="1117" spans="2:12" ht="15" customHeight="1" x14ac:dyDescent="0.2">
      <c r="B1117" s="499">
        <f t="shared" si="34"/>
        <v>1111</v>
      </c>
      <c r="C1117" s="217">
        <v>45174</v>
      </c>
      <c r="D1117" s="218">
        <f t="shared" si="35"/>
        <v>336</v>
      </c>
      <c r="E1117" s="219" t="s">
        <v>565</v>
      </c>
      <c r="F1117" s="219" t="s">
        <v>543</v>
      </c>
      <c r="G1117" s="219" t="s">
        <v>552</v>
      </c>
      <c r="H1117" s="219" t="s">
        <v>1680</v>
      </c>
      <c r="I1117" s="220"/>
      <c r="J1117" s="220"/>
      <c r="K1117" s="220">
        <v>-192</v>
      </c>
      <c r="L1117" s="510"/>
    </row>
    <row r="1118" spans="2:12" ht="15" customHeight="1" x14ac:dyDescent="0.2">
      <c r="B1118" s="499">
        <f t="shared" si="34"/>
        <v>1112</v>
      </c>
      <c r="C1118" s="217">
        <v>45174</v>
      </c>
      <c r="D1118" s="218">
        <f t="shared" si="35"/>
        <v>336</v>
      </c>
      <c r="E1118" s="219" t="s">
        <v>565</v>
      </c>
      <c r="F1118" s="219" t="s">
        <v>540</v>
      </c>
      <c r="G1118" s="219" t="s">
        <v>549</v>
      </c>
      <c r="H1118" s="219" t="s">
        <v>1729</v>
      </c>
      <c r="I1118" s="220"/>
      <c r="J1118" s="220"/>
      <c r="K1118" s="220">
        <v>-120</v>
      </c>
      <c r="L1118" s="510"/>
    </row>
    <row r="1119" spans="2:12" ht="15" customHeight="1" x14ac:dyDescent="0.2">
      <c r="B1119" s="499">
        <f t="shared" si="34"/>
        <v>1113</v>
      </c>
      <c r="C1119" s="217">
        <v>45174</v>
      </c>
      <c r="D1119" s="218">
        <f t="shared" si="35"/>
        <v>336</v>
      </c>
      <c r="E1119" s="219" t="s">
        <v>565</v>
      </c>
      <c r="F1119" s="219" t="s">
        <v>540</v>
      </c>
      <c r="G1119" s="219" t="s">
        <v>549</v>
      </c>
      <c r="H1119" s="219" t="s">
        <v>1730</v>
      </c>
      <c r="I1119" s="220"/>
      <c r="J1119" s="220"/>
      <c r="K1119" s="220">
        <v>-370</v>
      </c>
      <c r="L1119" s="510"/>
    </row>
    <row r="1120" spans="2:12" ht="15" customHeight="1" x14ac:dyDescent="0.2">
      <c r="B1120" s="499">
        <f t="shared" si="34"/>
        <v>1114</v>
      </c>
      <c r="C1120" s="217">
        <v>45174</v>
      </c>
      <c r="D1120" s="218">
        <f t="shared" si="35"/>
        <v>336</v>
      </c>
      <c r="E1120" s="219" t="s">
        <v>565</v>
      </c>
      <c r="F1120" s="219" t="s">
        <v>542</v>
      </c>
      <c r="G1120" s="219" t="s">
        <v>611</v>
      </c>
      <c r="H1120" s="219" t="s">
        <v>1680</v>
      </c>
      <c r="I1120" s="220"/>
      <c r="J1120" s="220"/>
      <c r="K1120" s="220">
        <v>-90</v>
      </c>
      <c r="L1120" s="510"/>
    </row>
    <row r="1121" spans="2:12" ht="15" customHeight="1" x14ac:dyDescent="0.2">
      <c r="B1121" s="499">
        <f t="shared" si="34"/>
        <v>1115</v>
      </c>
      <c r="C1121" s="217">
        <v>45174</v>
      </c>
      <c r="D1121" s="218">
        <f t="shared" si="35"/>
        <v>336</v>
      </c>
      <c r="E1121" s="219" t="s">
        <v>554</v>
      </c>
      <c r="F1121" s="219" t="s">
        <v>542</v>
      </c>
      <c r="G1121" s="219" t="s">
        <v>613</v>
      </c>
      <c r="H1121" s="219" t="s">
        <v>1680</v>
      </c>
      <c r="I1121" s="220"/>
      <c r="J1121" s="220"/>
      <c r="K1121" s="220">
        <v>-389</v>
      </c>
      <c r="L1121" s="510"/>
    </row>
    <row r="1122" spans="2:12" ht="15" customHeight="1" x14ac:dyDescent="0.2">
      <c r="B1122" s="499">
        <f t="shared" si="34"/>
        <v>1116</v>
      </c>
      <c r="C1122" s="217">
        <v>45176</v>
      </c>
      <c r="D1122" s="218">
        <f t="shared" si="35"/>
        <v>336</v>
      </c>
      <c r="E1122" s="219" t="s">
        <v>554</v>
      </c>
      <c r="F1122" s="219" t="s">
        <v>534</v>
      </c>
      <c r="G1122" s="219" t="s">
        <v>554</v>
      </c>
      <c r="H1122" s="219" t="s">
        <v>1745</v>
      </c>
      <c r="I1122" s="220"/>
      <c r="J1122" s="220">
        <v>259694.85</v>
      </c>
      <c r="K1122" s="220"/>
      <c r="L1122" s="510"/>
    </row>
    <row r="1123" spans="2:12" ht="15" customHeight="1" x14ac:dyDescent="0.2">
      <c r="B1123" s="499">
        <f t="shared" si="34"/>
        <v>1117</v>
      </c>
      <c r="C1123" s="217">
        <v>45176</v>
      </c>
      <c r="D1123" s="218">
        <f t="shared" si="35"/>
        <v>336</v>
      </c>
      <c r="E1123" s="219" t="s">
        <v>554</v>
      </c>
      <c r="F1123" s="219" t="s">
        <v>534</v>
      </c>
      <c r="G1123" s="219" t="s">
        <v>554</v>
      </c>
      <c r="H1123" s="219" t="s">
        <v>1740</v>
      </c>
      <c r="I1123" s="220"/>
      <c r="J1123" s="220">
        <v>0.34</v>
      </c>
      <c r="K1123" s="220"/>
      <c r="L1123" s="510"/>
    </row>
    <row r="1124" spans="2:12" ht="15" customHeight="1" x14ac:dyDescent="0.2">
      <c r="B1124" s="499">
        <f t="shared" si="34"/>
        <v>1118</v>
      </c>
      <c r="C1124" s="217">
        <v>45176</v>
      </c>
      <c r="D1124" s="218">
        <f t="shared" si="35"/>
        <v>336</v>
      </c>
      <c r="E1124" s="219" t="s">
        <v>554</v>
      </c>
      <c r="F1124" s="219" t="s">
        <v>538</v>
      </c>
      <c r="G1124" s="219" t="s">
        <v>568</v>
      </c>
      <c r="H1124" s="219" t="s">
        <v>1732</v>
      </c>
      <c r="I1124" s="220"/>
      <c r="J1124" s="220">
        <v>7000</v>
      </c>
      <c r="K1124" s="220"/>
      <c r="L1124" s="510"/>
    </row>
    <row r="1125" spans="2:12" ht="15" customHeight="1" x14ac:dyDescent="0.2">
      <c r="B1125" s="499">
        <f t="shared" si="34"/>
        <v>1119</v>
      </c>
      <c r="C1125" s="217">
        <v>45176</v>
      </c>
      <c r="D1125" s="218">
        <f t="shared" si="35"/>
        <v>336</v>
      </c>
      <c r="E1125" s="219" t="s">
        <v>47</v>
      </c>
      <c r="F1125" s="219" t="s">
        <v>538</v>
      </c>
      <c r="G1125" s="219" t="s">
        <v>577</v>
      </c>
      <c r="H1125" s="219" t="s">
        <v>1733</v>
      </c>
      <c r="I1125" s="220"/>
      <c r="J1125" s="220">
        <v>2383.25</v>
      </c>
      <c r="K1125" s="220"/>
      <c r="L1125" s="510"/>
    </row>
    <row r="1126" spans="2:12" ht="15" customHeight="1" x14ac:dyDescent="0.2">
      <c r="B1126" s="499">
        <f t="shared" si="34"/>
        <v>1120</v>
      </c>
      <c r="C1126" s="217">
        <v>45176</v>
      </c>
      <c r="D1126" s="218">
        <f t="shared" si="35"/>
        <v>336</v>
      </c>
      <c r="E1126" s="219" t="s">
        <v>598</v>
      </c>
      <c r="F1126" s="219" t="s">
        <v>541</v>
      </c>
      <c r="G1126" s="219" t="s">
        <v>570</v>
      </c>
      <c r="H1126" s="219" t="s">
        <v>1010</v>
      </c>
      <c r="I1126" s="220"/>
      <c r="J1126" s="220"/>
      <c r="K1126" s="220">
        <v>-10</v>
      </c>
      <c r="L1126" s="510"/>
    </row>
    <row r="1127" spans="2:12" ht="15" customHeight="1" x14ac:dyDescent="0.2">
      <c r="B1127" s="499">
        <f t="shared" si="34"/>
        <v>1121</v>
      </c>
      <c r="C1127" s="217">
        <v>45177</v>
      </c>
      <c r="D1127" s="218">
        <f t="shared" si="35"/>
        <v>336</v>
      </c>
      <c r="E1127" s="219" t="s">
        <v>47</v>
      </c>
      <c r="F1127" s="219" t="s">
        <v>534</v>
      </c>
      <c r="G1127" s="219" t="s">
        <v>565</v>
      </c>
      <c r="H1127" s="219" t="s">
        <v>686</v>
      </c>
      <c r="I1127" s="220">
        <v>-3800</v>
      </c>
      <c r="J1127" s="220"/>
      <c r="K1127" s="220"/>
      <c r="L1127" s="510"/>
    </row>
    <row r="1128" spans="2:12" ht="15" customHeight="1" x14ac:dyDescent="0.2">
      <c r="B1128" s="499">
        <f t="shared" si="34"/>
        <v>1122</v>
      </c>
      <c r="C1128" s="217">
        <v>45177</v>
      </c>
      <c r="D1128" s="218">
        <f t="shared" si="35"/>
        <v>336</v>
      </c>
      <c r="E1128" s="219" t="s">
        <v>565</v>
      </c>
      <c r="F1128" s="219" t="s">
        <v>534</v>
      </c>
      <c r="G1128" s="219" t="s">
        <v>598</v>
      </c>
      <c r="H1128" s="219" t="s">
        <v>686</v>
      </c>
      <c r="I1128" s="220">
        <v>3800</v>
      </c>
      <c r="J1128" s="220"/>
      <c r="K1128" s="220"/>
      <c r="L1128" s="510"/>
    </row>
    <row r="1129" spans="2:12" ht="15" customHeight="1" x14ac:dyDescent="0.2">
      <c r="B1129" s="499">
        <f t="shared" si="34"/>
        <v>1123</v>
      </c>
      <c r="C1129" s="217">
        <v>45177</v>
      </c>
      <c r="D1129" s="218">
        <f t="shared" si="35"/>
        <v>336</v>
      </c>
      <c r="E1129" s="219" t="s">
        <v>565</v>
      </c>
      <c r="F1129" s="219" t="s">
        <v>536</v>
      </c>
      <c r="G1129" s="219" t="s">
        <v>556</v>
      </c>
      <c r="H1129" s="219" t="s">
        <v>1735</v>
      </c>
      <c r="I1129" s="220"/>
      <c r="J1129" s="220"/>
      <c r="K1129" s="220">
        <v>-30</v>
      </c>
      <c r="L1129" s="510"/>
    </row>
    <row r="1130" spans="2:12" ht="15" customHeight="1" x14ac:dyDescent="0.2">
      <c r="B1130" s="499">
        <f t="shared" si="34"/>
        <v>1124</v>
      </c>
      <c r="C1130" s="217">
        <v>45177</v>
      </c>
      <c r="D1130" s="218">
        <f t="shared" si="35"/>
        <v>336</v>
      </c>
      <c r="E1130" s="219" t="s">
        <v>565</v>
      </c>
      <c r="F1130" s="219" t="s">
        <v>541</v>
      </c>
      <c r="G1130" s="219" t="s">
        <v>561</v>
      </c>
      <c r="H1130" s="219" t="s">
        <v>1734</v>
      </c>
      <c r="I1130" s="220"/>
      <c r="J1130" s="220"/>
      <c r="K1130" s="220">
        <v>-217</v>
      </c>
      <c r="L1130" s="510" t="s">
        <v>1736</v>
      </c>
    </row>
    <row r="1131" spans="2:12" ht="15" customHeight="1" x14ac:dyDescent="0.2">
      <c r="B1131" s="499">
        <f t="shared" si="34"/>
        <v>1125</v>
      </c>
      <c r="C1131" s="217">
        <v>45178</v>
      </c>
      <c r="D1131" s="218">
        <f t="shared" si="35"/>
        <v>336</v>
      </c>
      <c r="E1131" s="219" t="s">
        <v>554</v>
      </c>
      <c r="F1131" s="219" t="s">
        <v>543</v>
      </c>
      <c r="G1131" s="219" t="s">
        <v>592</v>
      </c>
      <c r="H1131" s="219" t="s">
        <v>1748</v>
      </c>
      <c r="I1131" s="220"/>
      <c r="J1131" s="220"/>
      <c r="K1131" s="220">
        <v>-300</v>
      </c>
      <c r="L1131" s="510"/>
    </row>
    <row r="1132" spans="2:12" ht="15" customHeight="1" x14ac:dyDescent="0.2">
      <c r="B1132" s="499">
        <f t="shared" si="34"/>
        <v>1126</v>
      </c>
      <c r="C1132" s="217">
        <v>45178</v>
      </c>
      <c r="D1132" s="218">
        <f t="shared" si="35"/>
        <v>336</v>
      </c>
      <c r="E1132" s="219" t="s">
        <v>565</v>
      </c>
      <c r="F1132" s="219" t="s">
        <v>541</v>
      </c>
      <c r="G1132" s="219" t="s">
        <v>561</v>
      </c>
      <c r="H1132" s="219" t="s">
        <v>721</v>
      </c>
      <c r="I1132" s="220"/>
      <c r="J1132" s="220"/>
      <c r="K1132" s="220">
        <v>-128</v>
      </c>
      <c r="L1132" s="510"/>
    </row>
    <row r="1133" spans="2:12" ht="15" customHeight="1" x14ac:dyDescent="0.2">
      <c r="B1133" s="499">
        <f t="shared" si="34"/>
        <v>1127</v>
      </c>
      <c r="C1133" s="217">
        <v>45178</v>
      </c>
      <c r="D1133" s="218">
        <f t="shared" si="35"/>
        <v>336</v>
      </c>
      <c r="E1133" s="219" t="s">
        <v>565</v>
      </c>
      <c r="F1133" s="219" t="s">
        <v>541</v>
      </c>
      <c r="G1133" s="219" t="s">
        <v>561</v>
      </c>
      <c r="H1133" s="219" t="s">
        <v>701</v>
      </c>
      <c r="I1133" s="220"/>
      <c r="J1133" s="220"/>
      <c r="K1133" s="220">
        <v>-231</v>
      </c>
      <c r="L1133" s="510"/>
    </row>
    <row r="1134" spans="2:12" ht="15" customHeight="1" x14ac:dyDescent="0.2">
      <c r="B1134" s="499">
        <f t="shared" si="34"/>
        <v>1128</v>
      </c>
      <c r="C1134" s="217">
        <v>45178</v>
      </c>
      <c r="D1134" s="218">
        <f t="shared" si="35"/>
        <v>336</v>
      </c>
      <c r="E1134" s="219" t="s">
        <v>565</v>
      </c>
      <c r="F1134" s="219" t="s">
        <v>541</v>
      </c>
      <c r="G1134" s="219" t="s">
        <v>561</v>
      </c>
      <c r="H1134" s="219" t="s">
        <v>770</v>
      </c>
      <c r="I1134" s="220"/>
      <c r="J1134" s="220"/>
      <c r="K1134" s="220">
        <v>-24</v>
      </c>
      <c r="L1134" s="510"/>
    </row>
    <row r="1135" spans="2:12" ht="15" customHeight="1" x14ac:dyDescent="0.2">
      <c r="B1135" s="499">
        <f t="shared" si="34"/>
        <v>1129</v>
      </c>
      <c r="C1135" s="217">
        <v>45178</v>
      </c>
      <c r="D1135" s="218">
        <f t="shared" si="35"/>
        <v>336</v>
      </c>
      <c r="E1135" s="219" t="s">
        <v>565</v>
      </c>
      <c r="F1135" s="219" t="s">
        <v>541</v>
      </c>
      <c r="G1135" s="219" t="s">
        <v>561</v>
      </c>
      <c r="H1135" s="219" t="s">
        <v>737</v>
      </c>
      <c r="I1135" s="220"/>
      <c r="J1135" s="220"/>
      <c r="K1135" s="220">
        <v>-41</v>
      </c>
      <c r="L1135" s="510"/>
    </row>
    <row r="1136" spans="2:12" ht="15" customHeight="1" x14ac:dyDescent="0.2">
      <c r="B1136" s="499">
        <f t="shared" si="34"/>
        <v>1130</v>
      </c>
      <c r="C1136" s="217">
        <v>45178</v>
      </c>
      <c r="D1136" s="218">
        <f t="shared" si="35"/>
        <v>336</v>
      </c>
      <c r="E1136" s="219" t="s">
        <v>565</v>
      </c>
      <c r="F1136" s="219" t="s">
        <v>541</v>
      </c>
      <c r="G1136" s="219" t="s">
        <v>561</v>
      </c>
      <c r="H1136" s="219" t="s">
        <v>1611</v>
      </c>
      <c r="I1136" s="220"/>
      <c r="J1136" s="220"/>
      <c r="K1136" s="220">
        <v>-76.5</v>
      </c>
      <c r="L1136" s="510"/>
    </row>
    <row r="1137" spans="2:12" ht="15" customHeight="1" x14ac:dyDescent="0.2">
      <c r="B1137" s="499">
        <f t="shared" si="34"/>
        <v>1131</v>
      </c>
      <c r="C1137" s="217">
        <v>45178</v>
      </c>
      <c r="D1137" s="218">
        <f t="shared" si="35"/>
        <v>336</v>
      </c>
      <c r="E1137" s="219" t="s">
        <v>565</v>
      </c>
      <c r="F1137" s="219" t="s">
        <v>541</v>
      </c>
      <c r="G1137" s="219" t="s">
        <v>561</v>
      </c>
      <c r="H1137" s="219" t="s">
        <v>1739</v>
      </c>
      <c r="I1137" s="220"/>
      <c r="J1137" s="220"/>
      <c r="K1137" s="220">
        <v>-51</v>
      </c>
      <c r="L1137" s="510"/>
    </row>
    <row r="1138" spans="2:12" ht="15" customHeight="1" x14ac:dyDescent="0.2">
      <c r="B1138" s="499">
        <f t="shared" si="34"/>
        <v>1132</v>
      </c>
      <c r="C1138" s="217">
        <v>45178</v>
      </c>
      <c r="D1138" s="218">
        <f t="shared" si="35"/>
        <v>336</v>
      </c>
      <c r="E1138" s="219" t="s">
        <v>554</v>
      </c>
      <c r="F1138" s="219" t="s">
        <v>542</v>
      </c>
      <c r="G1138" s="219" t="s">
        <v>585</v>
      </c>
      <c r="H1138" s="219" t="s">
        <v>1733</v>
      </c>
      <c r="I1138" s="220"/>
      <c r="J1138" s="220"/>
      <c r="K1138" s="220">
        <v>-200</v>
      </c>
      <c r="L1138" s="510"/>
    </row>
    <row r="1139" spans="2:12" ht="15" customHeight="1" x14ac:dyDescent="0.2">
      <c r="B1139" s="499">
        <f t="shared" si="34"/>
        <v>1133</v>
      </c>
      <c r="C1139" s="217">
        <v>45178</v>
      </c>
      <c r="D1139" s="218">
        <f t="shared" si="35"/>
        <v>336</v>
      </c>
      <c r="E1139" s="219" t="s">
        <v>565</v>
      </c>
      <c r="F1139" s="219" t="s">
        <v>542</v>
      </c>
      <c r="G1139" s="219" t="s">
        <v>599</v>
      </c>
      <c r="H1139" s="219" t="s">
        <v>1733</v>
      </c>
      <c r="I1139" s="220"/>
      <c r="J1139" s="220"/>
      <c r="K1139" s="220">
        <v>-134</v>
      </c>
      <c r="L1139" s="510"/>
    </row>
    <row r="1140" spans="2:12" ht="15" customHeight="1" x14ac:dyDescent="0.2">
      <c r="B1140" s="499">
        <f t="shared" si="34"/>
        <v>1134</v>
      </c>
      <c r="C1140" s="217">
        <v>45178</v>
      </c>
      <c r="D1140" s="218">
        <f t="shared" si="35"/>
        <v>336</v>
      </c>
      <c r="E1140" s="219" t="s">
        <v>565</v>
      </c>
      <c r="F1140" s="219" t="s">
        <v>542</v>
      </c>
      <c r="G1140" s="219" t="s">
        <v>57</v>
      </c>
      <c r="H1140" s="219" t="s">
        <v>1733</v>
      </c>
      <c r="I1140" s="220"/>
      <c r="J1140" s="220"/>
      <c r="K1140" s="220">
        <v>-1600</v>
      </c>
      <c r="L1140" s="510"/>
    </row>
    <row r="1141" spans="2:12" ht="15" customHeight="1" x14ac:dyDescent="0.2">
      <c r="B1141" s="499">
        <f t="shared" si="34"/>
        <v>1135</v>
      </c>
      <c r="C1141" s="217">
        <v>45179</v>
      </c>
      <c r="D1141" s="218">
        <f t="shared" si="35"/>
        <v>336</v>
      </c>
      <c r="E1141" s="219" t="s">
        <v>565</v>
      </c>
      <c r="F1141" s="219" t="s">
        <v>543</v>
      </c>
      <c r="G1141" s="219" t="s">
        <v>592</v>
      </c>
      <c r="H1141" s="219" t="s">
        <v>1744</v>
      </c>
      <c r="I1141" s="220"/>
      <c r="J1141" s="220">
        <v>300</v>
      </c>
      <c r="K1141" s="220"/>
      <c r="L1141" s="510"/>
    </row>
    <row r="1142" spans="2:12" ht="15" customHeight="1" x14ac:dyDescent="0.2">
      <c r="B1142" s="499">
        <f t="shared" si="34"/>
        <v>1136</v>
      </c>
      <c r="C1142" s="217">
        <v>45179</v>
      </c>
      <c r="D1142" s="218">
        <f t="shared" si="35"/>
        <v>336</v>
      </c>
      <c r="E1142" s="219" t="s">
        <v>565</v>
      </c>
      <c r="F1142" s="219" t="s">
        <v>541</v>
      </c>
      <c r="G1142" s="219" t="s">
        <v>561</v>
      </c>
      <c r="H1142" s="219" t="s">
        <v>721</v>
      </c>
      <c r="I1142" s="220"/>
      <c r="J1142" s="220"/>
      <c r="K1142" s="220">
        <v>-100</v>
      </c>
      <c r="L1142" s="510"/>
    </row>
    <row r="1143" spans="2:12" ht="15" customHeight="1" x14ac:dyDescent="0.2">
      <c r="B1143" s="499">
        <f t="shared" si="34"/>
        <v>1137</v>
      </c>
      <c r="C1143" s="217">
        <v>45179</v>
      </c>
      <c r="D1143" s="218">
        <f t="shared" si="35"/>
        <v>336</v>
      </c>
      <c r="E1143" s="219" t="s">
        <v>565</v>
      </c>
      <c r="F1143" s="219" t="s">
        <v>541</v>
      </c>
      <c r="G1143" s="219" t="s">
        <v>561</v>
      </c>
      <c r="H1143" s="219" t="s">
        <v>1737</v>
      </c>
      <c r="I1143" s="220"/>
      <c r="J1143" s="220"/>
      <c r="K1143" s="220">
        <v>-36</v>
      </c>
      <c r="L1143" s="510"/>
    </row>
    <row r="1144" spans="2:12" ht="15" customHeight="1" x14ac:dyDescent="0.2">
      <c r="B1144" s="499">
        <f t="shared" si="34"/>
        <v>1138</v>
      </c>
      <c r="C1144" s="217">
        <v>45179</v>
      </c>
      <c r="D1144" s="218">
        <f t="shared" si="35"/>
        <v>336</v>
      </c>
      <c r="E1144" s="219" t="s">
        <v>565</v>
      </c>
      <c r="F1144" s="219" t="s">
        <v>541</v>
      </c>
      <c r="G1144" s="219" t="s">
        <v>561</v>
      </c>
      <c r="H1144" s="219" t="s">
        <v>1738</v>
      </c>
      <c r="I1144" s="220"/>
      <c r="J1144" s="220"/>
      <c r="K1144" s="220">
        <v>-172</v>
      </c>
      <c r="L1144" s="510"/>
    </row>
    <row r="1145" spans="2:12" ht="15" customHeight="1" x14ac:dyDescent="0.2">
      <c r="B1145" s="499">
        <f t="shared" si="34"/>
        <v>1139</v>
      </c>
      <c r="C1145" s="217">
        <v>45179</v>
      </c>
      <c r="D1145" s="218">
        <f t="shared" si="35"/>
        <v>336</v>
      </c>
      <c r="E1145" s="219" t="s">
        <v>565</v>
      </c>
      <c r="F1145" s="219" t="s">
        <v>541</v>
      </c>
      <c r="G1145" s="219" t="s">
        <v>561</v>
      </c>
      <c r="H1145" s="219" t="s">
        <v>770</v>
      </c>
      <c r="I1145" s="220"/>
      <c r="J1145" s="220"/>
      <c r="K1145" s="220">
        <v>-24</v>
      </c>
      <c r="L1145" s="510"/>
    </row>
    <row r="1146" spans="2:12" ht="15" customHeight="1" x14ac:dyDescent="0.2">
      <c r="B1146" s="499">
        <f t="shared" si="34"/>
        <v>1140</v>
      </c>
      <c r="C1146" s="217">
        <v>45179</v>
      </c>
      <c r="D1146" s="218">
        <f t="shared" si="35"/>
        <v>336</v>
      </c>
      <c r="E1146" s="219" t="s">
        <v>598</v>
      </c>
      <c r="F1146" s="219" t="s">
        <v>541</v>
      </c>
      <c r="G1146" s="219" t="s">
        <v>561</v>
      </c>
      <c r="H1146" s="219" t="s">
        <v>725</v>
      </c>
      <c r="I1146" s="220"/>
      <c r="J1146" s="220"/>
      <c r="K1146" s="220">
        <v>-189</v>
      </c>
      <c r="L1146" s="510"/>
    </row>
    <row r="1147" spans="2:12" ht="15" customHeight="1" x14ac:dyDescent="0.2">
      <c r="B1147" s="499">
        <f t="shared" si="34"/>
        <v>1141</v>
      </c>
      <c r="C1147" s="217">
        <v>45180</v>
      </c>
      <c r="D1147" s="218">
        <f t="shared" si="35"/>
        <v>337</v>
      </c>
      <c r="E1147" s="219" t="s">
        <v>1854</v>
      </c>
      <c r="F1147" s="219" t="s">
        <v>534</v>
      </c>
      <c r="G1147" s="219" t="s">
        <v>554</v>
      </c>
      <c r="H1147" s="219" t="s">
        <v>1746</v>
      </c>
      <c r="I1147" s="220">
        <v>300000</v>
      </c>
      <c r="J1147" s="220"/>
      <c r="K1147" s="220"/>
      <c r="L1147" s="510"/>
    </row>
    <row r="1148" spans="2:12" ht="15" customHeight="1" x14ac:dyDescent="0.2">
      <c r="B1148" s="499">
        <f t="shared" si="34"/>
        <v>1142</v>
      </c>
      <c r="C1148" s="217">
        <v>45180</v>
      </c>
      <c r="D1148" s="218">
        <f t="shared" si="35"/>
        <v>337</v>
      </c>
      <c r="E1148" s="219" t="s">
        <v>554</v>
      </c>
      <c r="F1148" s="219" t="s">
        <v>534</v>
      </c>
      <c r="G1148" s="219" t="s">
        <v>554</v>
      </c>
      <c r="H1148" s="219" t="s">
        <v>1747</v>
      </c>
      <c r="I1148" s="220"/>
      <c r="J1148" s="220">
        <v>82600.39</v>
      </c>
      <c r="K1148" s="220"/>
      <c r="L1148" s="510"/>
    </row>
    <row r="1149" spans="2:12" ht="15" customHeight="1" x14ac:dyDescent="0.2">
      <c r="B1149" s="499">
        <f t="shared" si="34"/>
        <v>1143</v>
      </c>
      <c r="C1149" s="217">
        <v>45180</v>
      </c>
      <c r="D1149" s="218">
        <f t="shared" si="35"/>
        <v>337</v>
      </c>
      <c r="E1149" s="219" t="s">
        <v>593</v>
      </c>
      <c r="F1149" s="219" t="s">
        <v>534</v>
      </c>
      <c r="G1149" s="219" t="s">
        <v>565</v>
      </c>
      <c r="H1149" s="219" t="s">
        <v>686</v>
      </c>
      <c r="I1149" s="220">
        <v>500</v>
      </c>
      <c r="J1149" s="220"/>
      <c r="K1149" s="220"/>
      <c r="L1149" s="510"/>
    </row>
    <row r="1150" spans="2:12" ht="15" customHeight="1" x14ac:dyDescent="0.2">
      <c r="B1150" s="499">
        <f t="shared" si="34"/>
        <v>1144</v>
      </c>
      <c r="C1150" s="217">
        <v>45180</v>
      </c>
      <c r="D1150" s="218">
        <f t="shared" si="35"/>
        <v>337</v>
      </c>
      <c r="E1150" s="219" t="s">
        <v>598</v>
      </c>
      <c r="F1150" s="219" t="s">
        <v>534</v>
      </c>
      <c r="G1150" s="219" t="s">
        <v>565</v>
      </c>
      <c r="H1150" s="219" t="s">
        <v>686</v>
      </c>
      <c r="I1150" s="220">
        <v>1494.5</v>
      </c>
      <c r="J1150" s="220"/>
      <c r="K1150" s="220"/>
      <c r="L1150" s="510"/>
    </row>
    <row r="1151" spans="2:12" ht="15" customHeight="1" x14ac:dyDescent="0.2">
      <c r="B1151" s="499">
        <f t="shared" si="34"/>
        <v>1145</v>
      </c>
      <c r="C1151" s="217">
        <v>45180</v>
      </c>
      <c r="D1151" s="218">
        <f t="shared" si="35"/>
        <v>337</v>
      </c>
      <c r="E1151" s="219" t="s">
        <v>554</v>
      </c>
      <c r="F1151" s="219" t="s">
        <v>534</v>
      </c>
      <c r="G1151" s="219" t="s">
        <v>582</v>
      </c>
      <c r="H1151" s="219" t="s">
        <v>1746</v>
      </c>
      <c r="I1151" s="220">
        <v>-300000</v>
      </c>
      <c r="J1151" s="220"/>
      <c r="K1151" s="220"/>
      <c r="L1151" s="510"/>
    </row>
    <row r="1152" spans="2:12" ht="15" customHeight="1" x14ac:dyDescent="0.2">
      <c r="B1152" s="499">
        <f t="shared" si="34"/>
        <v>1146</v>
      </c>
      <c r="C1152" s="217">
        <v>45180</v>
      </c>
      <c r="D1152" s="218">
        <f t="shared" si="35"/>
        <v>337</v>
      </c>
      <c r="E1152" s="219" t="s">
        <v>588</v>
      </c>
      <c r="F1152" s="219" t="s">
        <v>534</v>
      </c>
      <c r="G1152" s="219" t="s">
        <v>588</v>
      </c>
      <c r="H1152" s="219" t="s">
        <v>1620</v>
      </c>
      <c r="I1152" s="220"/>
      <c r="J1152" s="220">
        <v>25.33</v>
      </c>
      <c r="K1152" s="220"/>
      <c r="L1152" s="510"/>
    </row>
    <row r="1153" spans="2:12" ht="15" customHeight="1" x14ac:dyDescent="0.2">
      <c r="B1153" s="499">
        <f t="shared" si="34"/>
        <v>1147</v>
      </c>
      <c r="C1153" s="217">
        <v>45180</v>
      </c>
      <c r="D1153" s="218">
        <f t="shared" si="35"/>
        <v>337</v>
      </c>
      <c r="E1153" s="219" t="s">
        <v>565</v>
      </c>
      <c r="F1153" s="219" t="s">
        <v>534</v>
      </c>
      <c r="G1153" s="219" t="s">
        <v>593</v>
      </c>
      <c r="H1153" s="219" t="s">
        <v>686</v>
      </c>
      <c r="I1153" s="220">
        <v>-500</v>
      </c>
      <c r="J1153" s="220"/>
      <c r="K1153" s="220"/>
      <c r="L1153" s="510"/>
    </row>
    <row r="1154" spans="2:12" ht="15" customHeight="1" x14ac:dyDescent="0.2">
      <c r="B1154" s="499">
        <f t="shared" si="34"/>
        <v>1148</v>
      </c>
      <c r="C1154" s="217">
        <v>45180</v>
      </c>
      <c r="D1154" s="218">
        <f t="shared" si="35"/>
        <v>337</v>
      </c>
      <c r="E1154" s="219" t="s">
        <v>565</v>
      </c>
      <c r="F1154" s="219" t="s">
        <v>534</v>
      </c>
      <c r="G1154" s="219" t="s">
        <v>598</v>
      </c>
      <c r="H1154" s="219" t="s">
        <v>686</v>
      </c>
      <c r="I1154" s="220">
        <v>-1494.5</v>
      </c>
      <c r="J1154" s="220"/>
      <c r="K1154" s="220"/>
      <c r="L1154" s="510"/>
    </row>
    <row r="1155" spans="2:12" ht="15" customHeight="1" x14ac:dyDescent="0.2">
      <c r="B1155" s="499">
        <f t="shared" si="34"/>
        <v>1149</v>
      </c>
      <c r="C1155" s="217">
        <v>45180</v>
      </c>
      <c r="D1155" s="218">
        <f t="shared" si="35"/>
        <v>337</v>
      </c>
      <c r="E1155" s="219" t="s">
        <v>554</v>
      </c>
      <c r="F1155" s="219" t="s">
        <v>543</v>
      </c>
      <c r="G1155" s="219" t="s">
        <v>572</v>
      </c>
      <c r="H1155" s="219" t="s">
        <v>1733</v>
      </c>
      <c r="I1155" s="220"/>
      <c r="J1155" s="220"/>
      <c r="K1155" s="220">
        <v>-300</v>
      </c>
      <c r="L1155" s="510"/>
    </row>
    <row r="1156" spans="2:12" ht="15" customHeight="1" x14ac:dyDescent="0.2">
      <c r="B1156" s="499">
        <f t="shared" si="34"/>
        <v>1150</v>
      </c>
      <c r="C1156" s="217">
        <v>45180</v>
      </c>
      <c r="D1156" s="218">
        <f t="shared" si="35"/>
        <v>337</v>
      </c>
      <c r="E1156" s="219" t="s">
        <v>565</v>
      </c>
      <c r="F1156" s="219" t="s">
        <v>541</v>
      </c>
      <c r="G1156" s="219" t="s">
        <v>550</v>
      </c>
      <c r="H1156" s="219" t="s">
        <v>1743</v>
      </c>
      <c r="I1156" s="220"/>
      <c r="J1156" s="220"/>
      <c r="K1156" s="220">
        <v>-2070</v>
      </c>
      <c r="L1156" s="510"/>
    </row>
    <row r="1157" spans="2:12" ht="15" customHeight="1" x14ac:dyDescent="0.2">
      <c r="B1157" s="499">
        <f t="shared" si="34"/>
        <v>1151</v>
      </c>
      <c r="C1157" s="217">
        <v>45180</v>
      </c>
      <c r="D1157" s="218">
        <f t="shared" si="35"/>
        <v>337</v>
      </c>
      <c r="E1157" s="219" t="s">
        <v>598</v>
      </c>
      <c r="F1157" s="219" t="s">
        <v>541</v>
      </c>
      <c r="G1157" s="219" t="s">
        <v>570</v>
      </c>
      <c r="H1157" s="219" t="s">
        <v>1741</v>
      </c>
      <c r="I1157" s="220"/>
      <c r="J1157" s="220"/>
      <c r="K1157" s="220">
        <v>-20</v>
      </c>
      <c r="L1157" s="510"/>
    </row>
    <row r="1158" spans="2:12" ht="15" customHeight="1" x14ac:dyDescent="0.2">
      <c r="B1158" s="499">
        <f t="shared" si="34"/>
        <v>1152</v>
      </c>
      <c r="C1158" s="217">
        <v>45180</v>
      </c>
      <c r="D1158" s="218">
        <f t="shared" si="35"/>
        <v>337</v>
      </c>
      <c r="E1158" s="219" t="s">
        <v>598</v>
      </c>
      <c r="F1158" s="219" t="s">
        <v>541</v>
      </c>
      <c r="G1158" s="219" t="s">
        <v>570</v>
      </c>
      <c r="H1158" s="219" t="s">
        <v>1742</v>
      </c>
      <c r="I1158" s="220"/>
      <c r="J1158" s="220"/>
      <c r="K1158" s="220">
        <v>-10</v>
      </c>
      <c r="L1158" s="510"/>
    </row>
    <row r="1159" spans="2:12" ht="15" customHeight="1" x14ac:dyDescent="0.2">
      <c r="B1159" s="499">
        <f t="shared" ref="B1159:B1222" si="36">B1158+1</f>
        <v>1153</v>
      </c>
      <c r="C1159" s="217">
        <v>45180</v>
      </c>
      <c r="D1159" s="218">
        <f t="shared" ref="D1159:D1222" si="37">(WEEKNUM(C1159,2)+(YEAR(C1159)-2020)*100)-1</f>
        <v>337</v>
      </c>
      <c r="E1159" s="219" t="s">
        <v>598</v>
      </c>
      <c r="F1159" s="219" t="s">
        <v>541</v>
      </c>
      <c r="G1159" s="219" t="s">
        <v>570</v>
      </c>
      <c r="H1159" s="219" t="s">
        <v>1760</v>
      </c>
      <c r="I1159" s="220"/>
      <c r="J1159" s="220"/>
      <c r="K1159" s="220">
        <v>-170</v>
      </c>
      <c r="L1159" s="510"/>
    </row>
    <row r="1160" spans="2:12" ht="15" customHeight="1" x14ac:dyDescent="0.2">
      <c r="B1160" s="499">
        <f t="shared" si="36"/>
        <v>1154</v>
      </c>
      <c r="C1160" s="217">
        <v>45180</v>
      </c>
      <c r="D1160" s="218">
        <f t="shared" si="37"/>
        <v>337</v>
      </c>
      <c r="E1160" s="219" t="s">
        <v>598</v>
      </c>
      <c r="F1160" s="219" t="s">
        <v>541</v>
      </c>
      <c r="G1160" s="219" t="s">
        <v>570</v>
      </c>
      <c r="H1160" s="219" t="s">
        <v>1761</v>
      </c>
      <c r="I1160" s="220"/>
      <c r="J1160" s="220"/>
      <c r="K1160" s="220">
        <v>-10</v>
      </c>
      <c r="L1160" s="510"/>
    </row>
    <row r="1161" spans="2:12" ht="15" customHeight="1" x14ac:dyDescent="0.2">
      <c r="B1161" s="499">
        <f t="shared" si="36"/>
        <v>1155</v>
      </c>
      <c r="C1161" s="217">
        <v>45180</v>
      </c>
      <c r="D1161" s="218">
        <f t="shared" si="37"/>
        <v>337</v>
      </c>
      <c r="E1161" s="219" t="s">
        <v>598</v>
      </c>
      <c r="F1161" s="219" t="s">
        <v>541</v>
      </c>
      <c r="G1161" s="219" t="s">
        <v>570</v>
      </c>
      <c r="H1161" s="219" t="s">
        <v>1762</v>
      </c>
      <c r="I1161" s="220"/>
      <c r="J1161" s="220"/>
      <c r="K1161" s="220">
        <v>-20</v>
      </c>
      <c r="L1161" s="510"/>
    </row>
    <row r="1162" spans="2:12" ht="15" customHeight="1" x14ac:dyDescent="0.2">
      <c r="B1162" s="499">
        <f t="shared" si="36"/>
        <v>1156</v>
      </c>
      <c r="C1162" s="217">
        <v>45181</v>
      </c>
      <c r="D1162" s="218">
        <f t="shared" si="37"/>
        <v>337</v>
      </c>
      <c r="E1162" s="219" t="s">
        <v>598</v>
      </c>
      <c r="F1162" s="219" t="s">
        <v>543</v>
      </c>
      <c r="G1162" s="219" t="s">
        <v>600</v>
      </c>
      <c r="H1162" s="219" t="s">
        <v>910</v>
      </c>
      <c r="I1162" s="220"/>
      <c r="J1162" s="220"/>
      <c r="K1162" s="220">
        <v>-300</v>
      </c>
      <c r="L1162" s="510">
        <v>21.99</v>
      </c>
    </row>
    <row r="1163" spans="2:12" ht="15" customHeight="1" x14ac:dyDescent="0.2">
      <c r="B1163" s="499">
        <f t="shared" si="36"/>
        <v>1157</v>
      </c>
      <c r="C1163" s="217">
        <v>45181</v>
      </c>
      <c r="D1163" s="218">
        <f t="shared" si="37"/>
        <v>337</v>
      </c>
      <c r="E1163" s="219" t="s">
        <v>598</v>
      </c>
      <c r="F1163" s="219" t="s">
        <v>541</v>
      </c>
      <c r="G1163" s="219" t="s">
        <v>570</v>
      </c>
      <c r="H1163" s="219" t="s">
        <v>715</v>
      </c>
      <c r="I1163" s="220"/>
      <c r="J1163" s="220"/>
      <c r="K1163" s="220">
        <v>-40</v>
      </c>
      <c r="L1163" s="510"/>
    </row>
    <row r="1164" spans="2:12" ht="15" customHeight="1" x14ac:dyDescent="0.2">
      <c r="B1164" s="499">
        <f t="shared" si="36"/>
        <v>1158</v>
      </c>
      <c r="C1164" s="217">
        <v>45182</v>
      </c>
      <c r="D1164" s="218">
        <f t="shared" si="37"/>
        <v>337</v>
      </c>
      <c r="E1164" s="219" t="s">
        <v>554</v>
      </c>
      <c r="F1164" s="219" t="s">
        <v>537</v>
      </c>
      <c r="G1164" s="219" t="s">
        <v>547</v>
      </c>
      <c r="H1164" s="219" t="s">
        <v>1763</v>
      </c>
      <c r="I1164" s="220"/>
      <c r="J1164" s="220"/>
      <c r="K1164" s="220">
        <v>-1489</v>
      </c>
      <c r="L1164" s="510"/>
    </row>
    <row r="1165" spans="2:12" ht="15" customHeight="1" x14ac:dyDescent="0.2">
      <c r="B1165" s="499">
        <f t="shared" si="36"/>
        <v>1159</v>
      </c>
      <c r="C1165" s="217">
        <v>45183</v>
      </c>
      <c r="D1165" s="218">
        <f t="shared" si="37"/>
        <v>337</v>
      </c>
      <c r="E1165" s="219" t="s">
        <v>554</v>
      </c>
      <c r="F1165" s="219" t="s">
        <v>538</v>
      </c>
      <c r="G1165" s="219" t="s">
        <v>568</v>
      </c>
      <c r="H1165" s="219" t="s">
        <v>1764</v>
      </c>
      <c r="I1165" s="220"/>
      <c r="J1165" s="220">
        <v>7000</v>
      </c>
      <c r="K1165" s="220"/>
      <c r="L1165" s="510"/>
    </row>
    <row r="1166" spans="2:12" ht="15" customHeight="1" x14ac:dyDescent="0.2">
      <c r="B1166" s="499">
        <f t="shared" si="36"/>
        <v>1160</v>
      </c>
      <c r="C1166" s="217">
        <v>45184</v>
      </c>
      <c r="D1166" s="218">
        <f t="shared" si="37"/>
        <v>337</v>
      </c>
      <c r="E1166" s="219" t="s">
        <v>598</v>
      </c>
      <c r="F1166" s="219" t="s">
        <v>533</v>
      </c>
      <c r="G1166" s="219" t="s">
        <v>553</v>
      </c>
      <c r="H1166" s="219" t="s">
        <v>1645</v>
      </c>
      <c r="I1166" s="220"/>
      <c r="J1166" s="220"/>
      <c r="K1166" s="220">
        <v>-300</v>
      </c>
      <c r="L1166" s="510">
        <v>21.99</v>
      </c>
    </row>
    <row r="1167" spans="2:12" ht="15" customHeight="1" x14ac:dyDescent="0.2">
      <c r="B1167" s="499">
        <f t="shared" si="36"/>
        <v>1161</v>
      </c>
      <c r="C1167" s="217">
        <v>45184</v>
      </c>
      <c r="D1167" s="218">
        <f t="shared" si="37"/>
        <v>337</v>
      </c>
      <c r="E1167" s="219" t="s">
        <v>598</v>
      </c>
      <c r="F1167" s="219" t="s">
        <v>541</v>
      </c>
      <c r="G1167" s="219" t="s">
        <v>570</v>
      </c>
      <c r="H1167" s="219" t="s">
        <v>1765</v>
      </c>
      <c r="I1167" s="220"/>
      <c r="J1167" s="220"/>
      <c r="K1167" s="220">
        <v>-530</v>
      </c>
      <c r="L1167" s="510"/>
    </row>
    <row r="1168" spans="2:12" ht="15" customHeight="1" x14ac:dyDescent="0.2">
      <c r="B1168" s="499">
        <f t="shared" si="36"/>
        <v>1162</v>
      </c>
      <c r="C1168" s="217">
        <v>45184</v>
      </c>
      <c r="D1168" s="218">
        <f t="shared" si="37"/>
        <v>337</v>
      </c>
      <c r="E1168" s="219" t="s">
        <v>598</v>
      </c>
      <c r="F1168" s="219" t="s">
        <v>541</v>
      </c>
      <c r="G1168" s="219" t="s">
        <v>570</v>
      </c>
      <c r="H1168" s="219" t="s">
        <v>1766</v>
      </c>
      <c r="I1168" s="220"/>
      <c r="J1168" s="220"/>
      <c r="K1168" s="220">
        <f>-50-40-40-20</f>
        <v>-150</v>
      </c>
      <c r="L1168" s="510"/>
    </row>
    <row r="1169" spans="2:12" ht="15" customHeight="1" x14ac:dyDescent="0.2">
      <c r="B1169" s="499">
        <f t="shared" si="36"/>
        <v>1163</v>
      </c>
      <c r="C1169" s="217">
        <v>45185</v>
      </c>
      <c r="D1169" s="218">
        <f t="shared" si="37"/>
        <v>337</v>
      </c>
      <c r="E1169" s="219" t="s">
        <v>554</v>
      </c>
      <c r="F1169" s="219" t="s">
        <v>543</v>
      </c>
      <c r="G1169" s="219" t="s">
        <v>603</v>
      </c>
      <c r="H1169" s="219" t="s">
        <v>1733</v>
      </c>
      <c r="I1169" s="220"/>
      <c r="J1169" s="220"/>
      <c r="K1169" s="220">
        <v>-1650</v>
      </c>
      <c r="L1169" s="510"/>
    </row>
    <row r="1170" spans="2:12" ht="15" customHeight="1" x14ac:dyDescent="0.2">
      <c r="B1170" s="499">
        <f t="shared" si="36"/>
        <v>1164</v>
      </c>
      <c r="C1170" s="217">
        <v>45185</v>
      </c>
      <c r="D1170" s="218">
        <f t="shared" si="37"/>
        <v>337</v>
      </c>
      <c r="E1170" s="219" t="s">
        <v>565</v>
      </c>
      <c r="F1170" s="219" t="s">
        <v>541</v>
      </c>
      <c r="G1170" s="219" t="s">
        <v>561</v>
      </c>
      <c r="H1170" s="219" t="s">
        <v>1698</v>
      </c>
      <c r="I1170" s="220"/>
      <c r="J1170" s="220"/>
      <c r="K1170" s="220">
        <v>-147</v>
      </c>
      <c r="L1170" s="510"/>
    </row>
    <row r="1171" spans="2:12" ht="15" customHeight="1" x14ac:dyDescent="0.2">
      <c r="B1171" s="499">
        <f t="shared" si="36"/>
        <v>1165</v>
      </c>
      <c r="C1171" s="217">
        <v>45185</v>
      </c>
      <c r="D1171" s="218">
        <f t="shared" si="37"/>
        <v>337</v>
      </c>
      <c r="E1171" s="219" t="s">
        <v>565</v>
      </c>
      <c r="F1171" s="219" t="s">
        <v>541</v>
      </c>
      <c r="G1171" s="219" t="s">
        <v>561</v>
      </c>
      <c r="H1171" s="219" t="s">
        <v>1767</v>
      </c>
      <c r="I1171" s="220"/>
      <c r="J1171" s="220"/>
      <c r="K1171" s="220">
        <v>-139</v>
      </c>
      <c r="L1171" s="510"/>
    </row>
    <row r="1172" spans="2:12" ht="15" customHeight="1" x14ac:dyDescent="0.2">
      <c r="B1172" s="499">
        <f t="shared" si="36"/>
        <v>1166</v>
      </c>
      <c r="C1172" s="217">
        <v>45185</v>
      </c>
      <c r="D1172" s="218">
        <f t="shared" si="37"/>
        <v>337</v>
      </c>
      <c r="E1172" s="219" t="s">
        <v>565</v>
      </c>
      <c r="F1172" s="219" t="s">
        <v>541</v>
      </c>
      <c r="G1172" s="219" t="s">
        <v>561</v>
      </c>
      <c r="H1172" s="219" t="s">
        <v>770</v>
      </c>
      <c r="I1172" s="220"/>
      <c r="J1172" s="220"/>
      <c r="K1172" s="220">
        <v>-24</v>
      </c>
      <c r="L1172" s="510"/>
    </row>
    <row r="1173" spans="2:12" ht="15" customHeight="1" x14ac:dyDescent="0.2">
      <c r="B1173" s="499">
        <f t="shared" si="36"/>
        <v>1167</v>
      </c>
      <c r="C1173" s="217">
        <v>45185</v>
      </c>
      <c r="D1173" s="218">
        <f t="shared" si="37"/>
        <v>337</v>
      </c>
      <c r="E1173" s="219" t="s">
        <v>565</v>
      </c>
      <c r="F1173" s="219" t="s">
        <v>541</v>
      </c>
      <c r="G1173" s="219" t="s">
        <v>561</v>
      </c>
      <c r="H1173" s="219" t="s">
        <v>1113</v>
      </c>
      <c r="I1173" s="220"/>
      <c r="J1173" s="220"/>
      <c r="K1173" s="220">
        <v>-50</v>
      </c>
      <c r="L1173" s="510"/>
    </row>
    <row r="1174" spans="2:12" ht="15" customHeight="1" x14ac:dyDescent="0.2">
      <c r="B1174" s="499">
        <f t="shared" si="36"/>
        <v>1168</v>
      </c>
      <c r="C1174" s="217">
        <v>45185</v>
      </c>
      <c r="D1174" s="218">
        <f t="shared" si="37"/>
        <v>337</v>
      </c>
      <c r="E1174" s="219" t="s">
        <v>565</v>
      </c>
      <c r="F1174" s="219" t="s">
        <v>541</v>
      </c>
      <c r="G1174" s="219" t="s">
        <v>561</v>
      </c>
      <c r="H1174" s="219" t="s">
        <v>1768</v>
      </c>
      <c r="I1174" s="220"/>
      <c r="J1174" s="220"/>
      <c r="K1174" s="220">
        <v>-292</v>
      </c>
      <c r="L1174" s="510"/>
    </row>
    <row r="1175" spans="2:12" ht="15" customHeight="1" x14ac:dyDescent="0.2">
      <c r="B1175" s="499">
        <f t="shared" si="36"/>
        <v>1169</v>
      </c>
      <c r="C1175" s="217">
        <v>45185</v>
      </c>
      <c r="D1175" s="218">
        <f t="shared" si="37"/>
        <v>337</v>
      </c>
      <c r="E1175" s="219" t="s">
        <v>565</v>
      </c>
      <c r="F1175" s="219" t="s">
        <v>541</v>
      </c>
      <c r="G1175" s="219" t="s">
        <v>561</v>
      </c>
      <c r="H1175" s="219" t="s">
        <v>1769</v>
      </c>
      <c r="I1175" s="220"/>
      <c r="J1175" s="220"/>
      <c r="K1175" s="220">
        <v>-44</v>
      </c>
      <c r="L1175" s="510"/>
    </row>
    <row r="1176" spans="2:12" ht="15" customHeight="1" x14ac:dyDescent="0.2">
      <c r="B1176" s="499">
        <f t="shared" si="36"/>
        <v>1170</v>
      </c>
      <c r="C1176" s="217">
        <v>45185</v>
      </c>
      <c r="D1176" s="218">
        <f t="shared" si="37"/>
        <v>337</v>
      </c>
      <c r="E1176" s="219" t="s">
        <v>565</v>
      </c>
      <c r="F1176" s="219" t="s">
        <v>541</v>
      </c>
      <c r="G1176" s="219" t="s">
        <v>561</v>
      </c>
      <c r="H1176" s="219" t="s">
        <v>1770</v>
      </c>
      <c r="I1176" s="220"/>
      <c r="J1176" s="220"/>
      <c r="K1176" s="220">
        <f>-209+44-4</f>
        <v>-169</v>
      </c>
      <c r="L1176" s="510"/>
    </row>
    <row r="1177" spans="2:12" ht="15" customHeight="1" x14ac:dyDescent="0.2">
      <c r="B1177" s="499">
        <f t="shared" si="36"/>
        <v>1171</v>
      </c>
      <c r="C1177" s="217">
        <v>45186</v>
      </c>
      <c r="D1177" s="218">
        <f t="shared" si="37"/>
        <v>337</v>
      </c>
      <c r="E1177" s="219" t="s">
        <v>47</v>
      </c>
      <c r="F1177" s="219" t="s">
        <v>534</v>
      </c>
      <c r="G1177" s="219" t="s">
        <v>565</v>
      </c>
      <c r="H1177" s="219" t="s">
        <v>686</v>
      </c>
      <c r="I1177" s="220">
        <v>-3800</v>
      </c>
      <c r="J1177" s="220"/>
      <c r="K1177" s="220"/>
      <c r="L1177" s="510"/>
    </row>
    <row r="1178" spans="2:12" ht="15" customHeight="1" x14ac:dyDescent="0.2">
      <c r="B1178" s="499">
        <f t="shared" si="36"/>
        <v>1172</v>
      </c>
      <c r="C1178" s="217">
        <v>45186</v>
      </c>
      <c r="D1178" s="218">
        <f t="shared" si="37"/>
        <v>337</v>
      </c>
      <c r="E1178" s="219" t="s">
        <v>565</v>
      </c>
      <c r="F1178" s="219" t="s">
        <v>534</v>
      </c>
      <c r="G1178" s="219" t="s">
        <v>47</v>
      </c>
      <c r="H1178" s="219" t="s">
        <v>686</v>
      </c>
      <c r="I1178" s="220">
        <v>3800</v>
      </c>
      <c r="J1178" s="220"/>
      <c r="K1178" s="220"/>
      <c r="L1178" s="510"/>
    </row>
    <row r="1179" spans="2:12" ht="15" customHeight="1" x14ac:dyDescent="0.2">
      <c r="B1179" s="499">
        <f t="shared" si="36"/>
        <v>1173</v>
      </c>
      <c r="C1179" s="217">
        <v>45186</v>
      </c>
      <c r="D1179" s="218">
        <f t="shared" si="37"/>
        <v>337</v>
      </c>
      <c r="E1179" s="219" t="s">
        <v>565</v>
      </c>
      <c r="F1179" s="219" t="s">
        <v>541</v>
      </c>
      <c r="G1179" s="219" t="s">
        <v>561</v>
      </c>
      <c r="H1179" s="219" t="s">
        <v>1771</v>
      </c>
      <c r="I1179" s="220"/>
      <c r="J1179" s="220"/>
      <c r="K1179" s="220">
        <v>-230</v>
      </c>
      <c r="L1179" s="510"/>
    </row>
    <row r="1180" spans="2:12" ht="15" customHeight="1" x14ac:dyDescent="0.2">
      <c r="B1180" s="499">
        <f t="shared" si="36"/>
        <v>1174</v>
      </c>
      <c r="C1180" s="217">
        <v>45186</v>
      </c>
      <c r="D1180" s="218">
        <f t="shared" si="37"/>
        <v>337</v>
      </c>
      <c r="E1180" s="219" t="s">
        <v>598</v>
      </c>
      <c r="F1180" s="219" t="s">
        <v>541</v>
      </c>
      <c r="G1180" s="219" t="s">
        <v>561</v>
      </c>
      <c r="H1180" s="219" t="s">
        <v>725</v>
      </c>
      <c r="I1180" s="220"/>
      <c r="J1180" s="220"/>
      <c r="K1180" s="220">
        <v>-169</v>
      </c>
      <c r="L1180" s="510"/>
    </row>
    <row r="1181" spans="2:12" ht="15" customHeight="1" x14ac:dyDescent="0.2">
      <c r="B1181" s="499">
        <f t="shared" si="36"/>
        <v>1175</v>
      </c>
      <c r="C1181" s="217">
        <v>45187</v>
      </c>
      <c r="D1181" s="218">
        <f t="shared" si="37"/>
        <v>338</v>
      </c>
      <c r="E1181" s="219" t="s">
        <v>598</v>
      </c>
      <c r="F1181" s="219" t="s">
        <v>534</v>
      </c>
      <c r="G1181" s="219" t="s">
        <v>565</v>
      </c>
      <c r="H1181" s="219" t="s">
        <v>686</v>
      </c>
      <c r="I1181" s="220">
        <v>1435</v>
      </c>
      <c r="J1181" s="220"/>
      <c r="K1181" s="220"/>
      <c r="L1181" s="510"/>
    </row>
    <row r="1182" spans="2:12" ht="15" customHeight="1" x14ac:dyDescent="0.2">
      <c r="B1182" s="499">
        <f t="shared" si="36"/>
        <v>1176</v>
      </c>
      <c r="C1182" s="217">
        <v>45187</v>
      </c>
      <c r="D1182" s="218">
        <f t="shared" si="37"/>
        <v>338</v>
      </c>
      <c r="E1182" s="219" t="s">
        <v>565</v>
      </c>
      <c r="F1182" s="219" t="s">
        <v>534</v>
      </c>
      <c r="G1182" s="219" t="s">
        <v>598</v>
      </c>
      <c r="H1182" s="219" t="s">
        <v>686</v>
      </c>
      <c r="I1182" s="220">
        <v>-1435</v>
      </c>
      <c r="J1182" s="220"/>
      <c r="K1182" s="220"/>
      <c r="L1182" s="510"/>
    </row>
    <row r="1183" spans="2:12" ht="15" customHeight="1" x14ac:dyDescent="0.2">
      <c r="B1183" s="499">
        <f t="shared" si="36"/>
        <v>1177</v>
      </c>
      <c r="C1183" s="217">
        <v>45187</v>
      </c>
      <c r="D1183" s="218">
        <f t="shared" si="37"/>
        <v>338</v>
      </c>
      <c r="E1183" s="219" t="s">
        <v>574</v>
      </c>
      <c r="F1183" s="219" t="s">
        <v>543</v>
      </c>
      <c r="G1183" s="219" t="s">
        <v>592</v>
      </c>
      <c r="H1183" s="219" t="s">
        <v>1773</v>
      </c>
      <c r="I1183" s="220"/>
      <c r="J1183" s="220"/>
      <c r="K1183" s="220">
        <v>-12500</v>
      </c>
      <c r="L1183" s="510"/>
    </row>
    <row r="1184" spans="2:12" ht="15" customHeight="1" x14ac:dyDescent="0.2">
      <c r="B1184" s="499">
        <f t="shared" si="36"/>
        <v>1178</v>
      </c>
      <c r="C1184" s="217">
        <v>45187</v>
      </c>
      <c r="D1184" s="218">
        <f t="shared" si="37"/>
        <v>338</v>
      </c>
      <c r="E1184" s="219" t="s">
        <v>565</v>
      </c>
      <c r="F1184" s="219" t="s">
        <v>541</v>
      </c>
      <c r="G1184" s="219" t="s">
        <v>550</v>
      </c>
      <c r="H1184" s="219" t="s">
        <v>1772</v>
      </c>
      <c r="I1184" s="220"/>
      <c r="J1184" s="220"/>
      <c r="K1184" s="220">
        <v>-2070</v>
      </c>
      <c r="L1184" s="510"/>
    </row>
    <row r="1185" spans="2:12" ht="15" customHeight="1" x14ac:dyDescent="0.2">
      <c r="B1185" s="499">
        <f t="shared" si="36"/>
        <v>1179</v>
      </c>
      <c r="C1185" s="217">
        <v>45188</v>
      </c>
      <c r="D1185" s="218">
        <f t="shared" si="37"/>
        <v>338</v>
      </c>
      <c r="E1185" s="219" t="s">
        <v>554</v>
      </c>
      <c r="F1185" s="219" t="s">
        <v>543</v>
      </c>
      <c r="G1185" s="219" t="s">
        <v>603</v>
      </c>
      <c r="H1185" s="219" t="s">
        <v>1776</v>
      </c>
      <c r="I1185" s="220"/>
      <c r="J1185" s="220"/>
      <c r="K1185" s="220">
        <v>-600</v>
      </c>
      <c r="L1185" s="510"/>
    </row>
    <row r="1186" spans="2:12" ht="15" customHeight="1" x14ac:dyDescent="0.2">
      <c r="B1186" s="499">
        <f t="shared" si="36"/>
        <v>1180</v>
      </c>
      <c r="C1186" s="217">
        <v>45189</v>
      </c>
      <c r="D1186" s="218">
        <f t="shared" si="37"/>
        <v>338</v>
      </c>
      <c r="E1186" s="219" t="s">
        <v>554</v>
      </c>
      <c r="F1186" s="219" t="s">
        <v>543</v>
      </c>
      <c r="G1186" s="219" t="s">
        <v>563</v>
      </c>
      <c r="H1186" s="219" t="s">
        <v>1733</v>
      </c>
      <c r="I1186" s="220"/>
      <c r="J1186" s="220"/>
      <c r="K1186" s="220">
        <v>-819</v>
      </c>
      <c r="L1186" s="510"/>
    </row>
    <row r="1187" spans="2:12" ht="15" customHeight="1" x14ac:dyDescent="0.2">
      <c r="B1187" s="499">
        <f t="shared" si="36"/>
        <v>1181</v>
      </c>
      <c r="C1187" s="217">
        <v>45189</v>
      </c>
      <c r="D1187" s="218">
        <f t="shared" si="37"/>
        <v>338</v>
      </c>
      <c r="E1187" s="219" t="s">
        <v>598</v>
      </c>
      <c r="F1187" s="219" t="s">
        <v>540</v>
      </c>
      <c r="G1187" s="219" t="s">
        <v>560</v>
      </c>
      <c r="H1187" s="219" t="s">
        <v>1772</v>
      </c>
      <c r="I1187" s="220"/>
      <c r="J1187" s="220"/>
      <c r="K1187" s="220">
        <v>-272</v>
      </c>
      <c r="L1187" s="510"/>
    </row>
    <row r="1188" spans="2:12" ht="15" customHeight="1" x14ac:dyDescent="0.2">
      <c r="B1188" s="499">
        <f t="shared" si="36"/>
        <v>1182</v>
      </c>
      <c r="C1188" s="217">
        <v>45189</v>
      </c>
      <c r="D1188" s="218">
        <f t="shared" si="37"/>
        <v>338</v>
      </c>
      <c r="E1188" s="219" t="s">
        <v>554</v>
      </c>
      <c r="F1188" s="219" t="s">
        <v>542</v>
      </c>
      <c r="G1188" s="219" t="s">
        <v>562</v>
      </c>
      <c r="H1188" s="219" t="s">
        <v>1733</v>
      </c>
      <c r="I1188" s="220"/>
      <c r="J1188" s="220"/>
      <c r="K1188" s="220">
        <v>-291.95999999999998</v>
      </c>
      <c r="L1188" s="510"/>
    </row>
    <row r="1189" spans="2:12" ht="15" customHeight="1" x14ac:dyDescent="0.2">
      <c r="B1189" s="499">
        <f t="shared" si="36"/>
        <v>1183</v>
      </c>
      <c r="C1189" s="217">
        <v>45190</v>
      </c>
      <c r="D1189" s="218">
        <f t="shared" si="37"/>
        <v>338</v>
      </c>
      <c r="E1189" s="219" t="s">
        <v>582</v>
      </c>
      <c r="F1189" s="219" t="s">
        <v>534</v>
      </c>
      <c r="G1189" s="219" t="s">
        <v>582</v>
      </c>
      <c r="H1189" s="219" t="s">
        <v>1833</v>
      </c>
      <c r="I1189" s="220"/>
      <c r="J1189" s="220">
        <v>348.19</v>
      </c>
      <c r="K1189" s="220"/>
      <c r="L1189" s="510"/>
    </row>
    <row r="1190" spans="2:12" ht="15" customHeight="1" x14ac:dyDescent="0.2">
      <c r="B1190" s="499">
        <f t="shared" si="36"/>
        <v>1184</v>
      </c>
      <c r="C1190" s="217">
        <v>45191</v>
      </c>
      <c r="D1190" s="218">
        <f t="shared" si="37"/>
        <v>338</v>
      </c>
      <c r="E1190" s="219" t="s">
        <v>47</v>
      </c>
      <c r="F1190" s="219" t="s">
        <v>534</v>
      </c>
      <c r="G1190" s="219" t="s">
        <v>565</v>
      </c>
      <c r="H1190" s="219" t="s">
        <v>686</v>
      </c>
      <c r="I1190" s="220">
        <v>-3800</v>
      </c>
      <c r="J1190" s="220"/>
      <c r="K1190" s="220"/>
      <c r="L1190" s="510"/>
    </row>
    <row r="1191" spans="2:12" ht="15" customHeight="1" x14ac:dyDescent="0.2">
      <c r="B1191" s="499">
        <f t="shared" si="36"/>
        <v>1185</v>
      </c>
      <c r="C1191" s="217">
        <v>45191</v>
      </c>
      <c r="D1191" s="218">
        <f t="shared" si="37"/>
        <v>338</v>
      </c>
      <c r="E1191" s="219" t="s">
        <v>565</v>
      </c>
      <c r="F1191" s="219" t="s">
        <v>534</v>
      </c>
      <c r="G1191" s="219" t="s">
        <v>47</v>
      </c>
      <c r="H1191" s="219" t="s">
        <v>686</v>
      </c>
      <c r="I1191" s="220">
        <v>3800</v>
      </c>
      <c r="J1191" s="220"/>
      <c r="K1191" s="220"/>
      <c r="L1191" s="510"/>
    </row>
    <row r="1192" spans="2:12" ht="15" customHeight="1" x14ac:dyDescent="0.2">
      <c r="B1192" s="499">
        <f t="shared" si="36"/>
        <v>1186</v>
      </c>
      <c r="C1192" s="217">
        <v>45191</v>
      </c>
      <c r="D1192" s="218">
        <f t="shared" si="37"/>
        <v>338</v>
      </c>
      <c r="E1192" s="219" t="s">
        <v>554</v>
      </c>
      <c r="F1192" s="219" t="s">
        <v>538</v>
      </c>
      <c r="G1192" s="219" t="s">
        <v>568</v>
      </c>
      <c r="H1192" s="219" t="s">
        <v>1777</v>
      </c>
      <c r="I1192" s="220"/>
      <c r="J1192" s="220">
        <v>7000</v>
      </c>
      <c r="K1192" s="220"/>
      <c r="L1192" s="510"/>
    </row>
    <row r="1193" spans="2:12" ht="15" customHeight="1" x14ac:dyDescent="0.2">
      <c r="B1193" s="499">
        <f t="shared" si="36"/>
        <v>1187</v>
      </c>
      <c r="C1193" s="217">
        <v>45191</v>
      </c>
      <c r="D1193" s="218">
        <f t="shared" si="37"/>
        <v>338</v>
      </c>
      <c r="E1193" s="219" t="s">
        <v>598</v>
      </c>
      <c r="F1193" s="219" t="s">
        <v>541</v>
      </c>
      <c r="G1193" s="219" t="s">
        <v>570</v>
      </c>
      <c r="H1193" s="219" t="s">
        <v>1778</v>
      </c>
      <c r="I1193" s="220"/>
      <c r="J1193" s="220"/>
      <c r="K1193" s="220">
        <v>-50</v>
      </c>
      <c r="L1193" s="510"/>
    </row>
    <row r="1194" spans="2:12" ht="15" customHeight="1" x14ac:dyDescent="0.2">
      <c r="B1194" s="499">
        <f t="shared" si="36"/>
        <v>1188</v>
      </c>
      <c r="C1194" s="217">
        <v>45191</v>
      </c>
      <c r="D1194" s="218">
        <f t="shared" si="37"/>
        <v>338</v>
      </c>
      <c r="E1194" s="219" t="s">
        <v>598</v>
      </c>
      <c r="F1194" s="219" t="s">
        <v>541</v>
      </c>
      <c r="G1194" s="219" t="s">
        <v>570</v>
      </c>
      <c r="H1194" s="219" t="s">
        <v>1779</v>
      </c>
      <c r="I1194" s="220"/>
      <c r="J1194" s="220"/>
      <c r="K1194" s="220">
        <f>-35-20</f>
        <v>-55</v>
      </c>
      <c r="L1194" s="510"/>
    </row>
    <row r="1195" spans="2:12" ht="15" customHeight="1" x14ac:dyDescent="0.2">
      <c r="B1195" s="499">
        <f t="shared" si="36"/>
        <v>1189</v>
      </c>
      <c r="C1195" s="217">
        <v>45192</v>
      </c>
      <c r="D1195" s="218">
        <f t="shared" si="37"/>
        <v>338</v>
      </c>
      <c r="E1195" s="219" t="s">
        <v>554</v>
      </c>
      <c r="F1195" s="219" t="s">
        <v>533</v>
      </c>
      <c r="G1195" s="219" t="s">
        <v>581</v>
      </c>
      <c r="H1195" s="219" t="s">
        <v>1780</v>
      </c>
      <c r="I1195" s="220"/>
      <c r="J1195" s="220"/>
      <c r="K1195" s="220">
        <v>-2155</v>
      </c>
      <c r="L1195" s="510" t="s">
        <v>1781</v>
      </c>
    </row>
    <row r="1196" spans="2:12" ht="15" customHeight="1" x14ac:dyDescent="0.2">
      <c r="B1196" s="499">
        <f t="shared" si="36"/>
        <v>1190</v>
      </c>
      <c r="C1196" s="217">
        <v>45192</v>
      </c>
      <c r="D1196" s="218">
        <f t="shared" si="37"/>
        <v>338</v>
      </c>
      <c r="E1196" s="219" t="s">
        <v>565</v>
      </c>
      <c r="F1196" s="219" t="s">
        <v>541</v>
      </c>
      <c r="G1196" s="219" t="s">
        <v>561</v>
      </c>
      <c r="H1196" s="219" t="s">
        <v>721</v>
      </c>
      <c r="I1196" s="220"/>
      <c r="J1196" s="220"/>
      <c r="K1196" s="220">
        <v>-114</v>
      </c>
      <c r="L1196" s="510"/>
    </row>
    <row r="1197" spans="2:12" ht="15" customHeight="1" x14ac:dyDescent="0.2">
      <c r="B1197" s="499">
        <f t="shared" si="36"/>
        <v>1191</v>
      </c>
      <c r="C1197" s="217">
        <v>45192</v>
      </c>
      <c r="D1197" s="218">
        <f t="shared" si="37"/>
        <v>338</v>
      </c>
      <c r="E1197" s="219" t="s">
        <v>565</v>
      </c>
      <c r="F1197" s="219" t="s">
        <v>541</v>
      </c>
      <c r="G1197" s="219" t="s">
        <v>561</v>
      </c>
      <c r="H1197" s="219" t="s">
        <v>701</v>
      </c>
      <c r="I1197" s="220"/>
      <c r="J1197" s="220"/>
      <c r="K1197" s="220">
        <v>-231</v>
      </c>
      <c r="L1197" s="510"/>
    </row>
    <row r="1198" spans="2:12" ht="15" customHeight="1" x14ac:dyDescent="0.2">
      <c r="B1198" s="499">
        <f t="shared" si="36"/>
        <v>1192</v>
      </c>
      <c r="C1198" s="217">
        <v>45192</v>
      </c>
      <c r="D1198" s="218">
        <f t="shared" si="37"/>
        <v>338</v>
      </c>
      <c r="E1198" s="219" t="s">
        <v>565</v>
      </c>
      <c r="F1198" s="219" t="s">
        <v>541</v>
      </c>
      <c r="G1198" s="219" t="s">
        <v>561</v>
      </c>
      <c r="H1198" s="219" t="s">
        <v>770</v>
      </c>
      <c r="I1198" s="220"/>
      <c r="J1198" s="220"/>
      <c r="K1198" s="220">
        <v>-23</v>
      </c>
      <c r="L1198" s="510"/>
    </row>
    <row r="1199" spans="2:12" ht="15" customHeight="1" x14ac:dyDescent="0.2">
      <c r="B1199" s="499">
        <f t="shared" si="36"/>
        <v>1193</v>
      </c>
      <c r="C1199" s="217">
        <v>45192</v>
      </c>
      <c r="D1199" s="218">
        <f t="shared" si="37"/>
        <v>338</v>
      </c>
      <c r="E1199" s="219" t="s">
        <v>565</v>
      </c>
      <c r="F1199" s="219" t="s">
        <v>541</v>
      </c>
      <c r="G1199" s="219" t="s">
        <v>561</v>
      </c>
      <c r="H1199" s="219" t="s">
        <v>1782</v>
      </c>
      <c r="I1199" s="220"/>
      <c r="J1199" s="220"/>
      <c r="K1199" s="220">
        <v>-40</v>
      </c>
      <c r="L1199" s="510"/>
    </row>
    <row r="1200" spans="2:12" ht="15" customHeight="1" x14ac:dyDescent="0.2">
      <c r="B1200" s="499">
        <f t="shared" si="36"/>
        <v>1194</v>
      </c>
      <c r="C1200" s="217">
        <v>45192</v>
      </c>
      <c r="D1200" s="218">
        <f t="shared" si="37"/>
        <v>338</v>
      </c>
      <c r="E1200" s="219" t="s">
        <v>565</v>
      </c>
      <c r="F1200" s="219" t="s">
        <v>541</v>
      </c>
      <c r="G1200" s="219" t="s">
        <v>561</v>
      </c>
      <c r="H1200" s="219" t="s">
        <v>1783</v>
      </c>
      <c r="I1200" s="220"/>
      <c r="J1200" s="220"/>
      <c r="K1200" s="220">
        <v>-91</v>
      </c>
      <c r="L1200" s="510"/>
    </row>
    <row r="1201" spans="2:12" ht="15" customHeight="1" x14ac:dyDescent="0.2">
      <c r="B1201" s="499">
        <f t="shared" si="36"/>
        <v>1195</v>
      </c>
      <c r="C1201" s="217">
        <v>45192</v>
      </c>
      <c r="D1201" s="218">
        <f t="shared" si="37"/>
        <v>338</v>
      </c>
      <c r="E1201" s="219" t="s">
        <v>565</v>
      </c>
      <c r="F1201" s="219" t="s">
        <v>541</v>
      </c>
      <c r="G1201" s="219" t="s">
        <v>561</v>
      </c>
      <c r="H1201" s="219" t="s">
        <v>1739</v>
      </c>
      <c r="I1201" s="220"/>
      <c r="J1201" s="220"/>
      <c r="K1201" s="220">
        <v>-29</v>
      </c>
      <c r="L1201" s="510"/>
    </row>
    <row r="1202" spans="2:12" ht="15" customHeight="1" x14ac:dyDescent="0.2">
      <c r="B1202" s="499">
        <f t="shared" si="36"/>
        <v>1196</v>
      </c>
      <c r="C1202" s="217">
        <v>45193</v>
      </c>
      <c r="D1202" s="218">
        <f t="shared" si="37"/>
        <v>338</v>
      </c>
      <c r="E1202" s="219" t="s">
        <v>565</v>
      </c>
      <c r="F1202" s="219" t="s">
        <v>541</v>
      </c>
      <c r="G1202" s="219" t="s">
        <v>561</v>
      </c>
      <c r="H1202" s="219" t="s">
        <v>721</v>
      </c>
      <c r="I1202" s="220"/>
      <c r="J1202" s="220"/>
      <c r="K1202" s="220">
        <v>-119</v>
      </c>
      <c r="L1202" s="510"/>
    </row>
    <row r="1203" spans="2:12" ht="15" customHeight="1" x14ac:dyDescent="0.2">
      <c r="B1203" s="499">
        <f t="shared" si="36"/>
        <v>1197</v>
      </c>
      <c r="C1203" s="217">
        <v>45193</v>
      </c>
      <c r="D1203" s="218">
        <f t="shared" si="37"/>
        <v>338</v>
      </c>
      <c r="E1203" s="219" t="s">
        <v>565</v>
      </c>
      <c r="F1203" s="219" t="s">
        <v>541</v>
      </c>
      <c r="G1203" s="219" t="s">
        <v>561</v>
      </c>
      <c r="H1203" s="219" t="s">
        <v>788</v>
      </c>
      <c r="I1203" s="220"/>
      <c r="J1203" s="220"/>
      <c r="K1203" s="220">
        <v>-50</v>
      </c>
      <c r="L1203" s="510"/>
    </row>
    <row r="1204" spans="2:12" ht="15" customHeight="1" x14ac:dyDescent="0.2">
      <c r="B1204" s="499">
        <f t="shared" si="36"/>
        <v>1198</v>
      </c>
      <c r="C1204" s="217">
        <v>45194</v>
      </c>
      <c r="D1204" s="218">
        <f t="shared" si="37"/>
        <v>339</v>
      </c>
      <c r="E1204" s="219" t="s">
        <v>598</v>
      </c>
      <c r="F1204" s="219" t="s">
        <v>534</v>
      </c>
      <c r="G1204" s="219" t="s">
        <v>565</v>
      </c>
      <c r="H1204" s="219" t="s">
        <v>686</v>
      </c>
      <c r="I1204" s="220">
        <v>155</v>
      </c>
      <c r="J1204" s="220"/>
      <c r="K1204" s="220"/>
      <c r="L1204" s="510"/>
    </row>
    <row r="1205" spans="2:12" ht="15" customHeight="1" x14ac:dyDescent="0.2">
      <c r="B1205" s="499">
        <f t="shared" si="36"/>
        <v>1199</v>
      </c>
      <c r="C1205" s="217">
        <v>45194</v>
      </c>
      <c r="D1205" s="218">
        <f t="shared" si="37"/>
        <v>339</v>
      </c>
      <c r="E1205" s="219" t="s">
        <v>565</v>
      </c>
      <c r="F1205" s="219" t="s">
        <v>534</v>
      </c>
      <c r="G1205" s="219" t="s">
        <v>598</v>
      </c>
      <c r="H1205" s="219" t="s">
        <v>686</v>
      </c>
      <c r="I1205" s="220">
        <v>-155</v>
      </c>
      <c r="J1205" s="220"/>
      <c r="K1205" s="220"/>
      <c r="L1205" s="510"/>
    </row>
    <row r="1206" spans="2:12" ht="15" customHeight="1" x14ac:dyDescent="0.2">
      <c r="B1206" s="499">
        <f t="shared" si="36"/>
        <v>1200</v>
      </c>
      <c r="C1206" s="217">
        <v>45194</v>
      </c>
      <c r="D1206" s="218">
        <f t="shared" si="37"/>
        <v>339</v>
      </c>
      <c r="E1206" s="219" t="s">
        <v>565</v>
      </c>
      <c r="F1206" s="219" t="s">
        <v>541</v>
      </c>
      <c r="G1206" s="219" t="s">
        <v>550</v>
      </c>
      <c r="H1206" s="219" t="s">
        <v>1784</v>
      </c>
      <c r="I1206" s="220"/>
      <c r="J1206" s="220"/>
      <c r="K1206" s="220">
        <v>-2070</v>
      </c>
      <c r="L1206" s="510"/>
    </row>
    <row r="1207" spans="2:12" ht="15" customHeight="1" x14ac:dyDescent="0.2">
      <c r="B1207" s="499">
        <f t="shared" si="36"/>
        <v>1201</v>
      </c>
      <c r="C1207" s="217">
        <v>45194</v>
      </c>
      <c r="D1207" s="218">
        <f t="shared" si="37"/>
        <v>339</v>
      </c>
      <c r="E1207" s="219" t="s">
        <v>598</v>
      </c>
      <c r="F1207" s="219" t="s">
        <v>541</v>
      </c>
      <c r="G1207" s="219" t="s">
        <v>561</v>
      </c>
      <c r="H1207" s="219" t="s">
        <v>725</v>
      </c>
      <c r="I1207" s="220"/>
      <c r="J1207" s="220"/>
      <c r="K1207" s="220">
        <f>-260+83</f>
        <v>-177</v>
      </c>
      <c r="L1207" s="510"/>
    </row>
    <row r="1208" spans="2:12" ht="15" customHeight="1" x14ac:dyDescent="0.2">
      <c r="B1208" s="499">
        <f t="shared" si="36"/>
        <v>1202</v>
      </c>
      <c r="C1208" s="217">
        <v>45194</v>
      </c>
      <c r="D1208" s="218">
        <f t="shared" si="37"/>
        <v>339</v>
      </c>
      <c r="E1208" s="219" t="s">
        <v>565</v>
      </c>
      <c r="F1208" s="219" t="s">
        <v>541</v>
      </c>
      <c r="G1208" s="219" t="s">
        <v>570</v>
      </c>
      <c r="H1208" s="219" t="s">
        <v>1785</v>
      </c>
      <c r="I1208" s="220"/>
      <c r="J1208" s="220"/>
      <c r="K1208" s="220">
        <v>-128</v>
      </c>
      <c r="L1208" s="510"/>
    </row>
    <row r="1209" spans="2:12" ht="15" customHeight="1" x14ac:dyDescent="0.2">
      <c r="B1209" s="499">
        <f t="shared" si="36"/>
        <v>1203</v>
      </c>
      <c r="C1209" s="217">
        <v>45195</v>
      </c>
      <c r="D1209" s="218">
        <f t="shared" si="37"/>
        <v>339</v>
      </c>
      <c r="E1209" s="219" t="s">
        <v>554</v>
      </c>
      <c r="F1209" s="219" t="s">
        <v>538</v>
      </c>
      <c r="G1209" s="219" t="s">
        <v>568</v>
      </c>
      <c r="H1209" s="219" t="s">
        <v>1795</v>
      </c>
      <c r="I1209" s="220"/>
      <c r="J1209" s="220">
        <v>7000</v>
      </c>
      <c r="K1209" s="220"/>
      <c r="L1209" s="510"/>
    </row>
    <row r="1210" spans="2:12" ht="15" customHeight="1" x14ac:dyDescent="0.2">
      <c r="B1210" s="499">
        <f t="shared" si="36"/>
        <v>1204</v>
      </c>
      <c r="C1210" s="217">
        <v>45195</v>
      </c>
      <c r="D1210" s="218">
        <f t="shared" si="37"/>
        <v>339</v>
      </c>
      <c r="E1210" s="219" t="s">
        <v>598</v>
      </c>
      <c r="F1210" s="219" t="s">
        <v>540</v>
      </c>
      <c r="G1210" s="219" t="s">
        <v>560</v>
      </c>
      <c r="H1210" s="219" t="s">
        <v>1784</v>
      </c>
      <c r="I1210" s="220"/>
      <c r="J1210" s="220"/>
      <c r="K1210" s="220">
        <v>-272</v>
      </c>
      <c r="L1210" s="510"/>
    </row>
    <row r="1211" spans="2:12" ht="15" customHeight="1" x14ac:dyDescent="0.2">
      <c r="B1211" s="499">
        <f t="shared" si="36"/>
        <v>1205</v>
      </c>
      <c r="C1211" s="217">
        <v>45196</v>
      </c>
      <c r="D1211" s="218">
        <f t="shared" si="37"/>
        <v>339</v>
      </c>
      <c r="E1211" s="219" t="s">
        <v>598</v>
      </c>
      <c r="F1211" s="219" t="s">
        <v>541</v>
      </c>
      <c r="G1211" s="219" t="s">
        <v>570</v>
      </c>
      <c r="H1211" s="219" t="s">
        <v>1626</v>
      </c>
      <c r="I1211" s="220"/>
      <c r="J1211" s="220"/>
      <c r="K1211" s="220">
        <v>-35</v>
      </c>
      <c r="L1211" s="510"/>
    </row>
    <row r="1212" spans="2:12" ht="15" customHeight="1" x14ac:dyDescent="0.2">
      <c r="B1212" s="499">
        <f t="shared" si="36"/>
        <v>1206</v>
      </c>
      <c r="C1212" s="217">
        <v>45198</v>
      </c>
      <c r="D1212" s="218">
        <f t="shared" si="37"/>
        <v>339</v>
      </c>
      <c r="E1212" s="219" t="s">
        <v>598</v>
      </c>
      <c r="F1212" s="219" t="s">
        <v>534</v>
      </c>
      <c r="G1212" s="219" t="s">
        <v>574</v>
      </c>
      <c r="H1212" s="219" t="s">
        <v>686</v>
      </c>
      <c r="I1212" s="220">
        <v>500</v>
      </c>
      <c r="J1212" s="220"/>
      <c r="K1212" s="220"/>
      <c r="L1212" s="510"/>
    </row>
    <row r="1213" spans="2:12" ht="15" customHeight="1" x14ac:dyDescent="0.2">
      <c r="B1213" s="499">
        <f t="shared" si="36"/>
        <v>1207</v>
      </c>
      <c r="C1213" s="217">
        <v>45198</v>
      </c>
      <c r="D1213" s="218">
        <f t="shared" si="37"/>
        <v>339</v>
      </c>
      <c r="E1213" s="219" t="s">
        <v>47</v>
      </c>
      <c r="F1213" s="219" t="s">
        <v>534</v>
      </c>
      <c r="G1213" s="219" t="s">
        <v>565</v>
      </c>
      <c r="H1213" s="219" t="s">
        <v>686</v>
      </c>
      <c r="I1213" s="220">
        <v>-3800</v>
      </c>
      <c r="J1213" s="220"/>
      <c r="K1213" s="220"/>
      <c r="L1213" s="510"/>
    </row>
    <row r="1214" spans="2:12" ht="15" customHeight="1" x14ac:dyDescent="0.2">
      <c r="B1214" s="499">
        <f t="shared" si="36"/>
        <v>1208</v>
      </c>
      <c r="C1214" s="217">
        <v>45198</v>
      </c>
      <c r="D1214" s="218">
        <f t="shared" si="37"/>
        <v>339</v>
      </c>
      <c r="E1214" s="219" t="s">
        <v>598</v>
      </c>
      <c r="F1214" s="219" t="s">
        <v>534</v>
      </c>
      <c r="G1214" s="219" t="s">
        <v>565</v>
      </c>
      <c r="H1214" s="219" t="s">
        <v>686</v>
      </c>
      <c r="I1214" s="220">
        <v>50</v>
      </c>
      <c r="J1214" s="220"/>
      <c r="K1214" s="220"/>
      <c r="L1214" s="510"/>
    </row>
    <row r="1215" spans="2:12" ht="15" customHeight="1" x14ac:dyDescent="0.2">
      <c r="B1215" s="499">
        <f t="shared" si="36"/>
        <v>1209</v>
      </c>
      <c r="C1215" s="217">
        <v>45198</v>
      </c>
      <c r="D1215" s="218">
        <f t="shared" si="37"/>
        <v>339</v>
      </c>
      <c r="E1215" s="219" t="s">
        <v>565</v>
      </c>
      <c r="F1215" s="219" t="s">
        <v>534</v>
      </c>
      <c r="G1215" s="219" t="s">
        <v>47</v>
      </c>
      <c r="H1215" s="219" t="s">
        <v>686</v>
      </c>
      <c r="I1215" s="220">
        <v>3800</v>
      </c>
      <c r="J1215" s="220"/>
      <c r="K1215" s="220"/>
      <c r="L1215" s="510"/>
    </row>
    <row r="1216" spans="2:12" ht="15" customHeight="1" x14ac:dyDescent="0.2">
      <c r="B1216" s="499">
        <f t="shared" si="36"/>
        <v>1210</v>
      </c>
      <c r="C1216" s="217">
        <v>45198</v>
      </c>
      <c r="D1216" s="218">
        <f t="shared" si="37"/>
        <v>339</v>
      </c>
      <c r="E1216" s="219" t="s">
        <v>565</v>
      </c>
      <c r="F1216" s="219" t="s">
        <v>534</v>
      </c>
      <c r="G1216" s="219" t="s">
        <v>598</v>
      </c>
      <c r="H1216" s="219" t="s">
        <v>686</v>
      </c>
      <c r="I1216" s="220">
        <v>-50</v>
      </c>
      <c r="J1216" s="220"/>
      <c r="K1216" s="220"/>
      <c r="L1216" s="510"/>
    </row>
    <row r="1217" spans="2:12" ht="15" customHeight="1" x14ac:dyDescent="0.2">
      <c r="B1217" s="499">
        <f t="shared" si="36"/>
        <v>1211</v>
      </c>
      <c r="C1217" s="217">
        <v>45198</v>
      </c>
      <c r="D1217" s="218">
        <f t="shared" si="37"/>
        <v>339</v>
      </c>
      <c r="E1217" s="219" t="s">
        <v>574</v>
      </c>
      <c r="F1217" s="219" t="s">
        <v>534</v>
      </c>
      <c r="G1217" s="219" t="s">
        <v>598</v>
      </c>
      <c r="H1217" s="219" t="s">
        <v>686</v>
      </c>
      <c r="I1217" s="220">
        <v>-500</v>
      </c>
      <c r="J1217" s="220"/>
      <c r="K1217" s="220"/>
      <c r="L1217" s="510"/>
    </row>
    <row r="1218" spans="2:12" ht="15" customHeight="1" x14ac:dyDescent="0.2">
      <c r="B1218" s="499">
        <f t="shared" si="36"/>
        <v>1212</v>
      </c>
      <c r="C1218" s="217">
        <v>45198</v>
      </c>
      <c r="D1218" s="218">
        <f t="shared" si="37"/>
        <v>339</v>
      </c>
      <c r="E1218" s="219" t="s">
        <v>598</v>
      </c>
      <c r="F1218" s="219" t="s">
        <v>540</v>
      </c>
      <c r="G1218" s="219" t="s">
        <v>560</v>
      </c>
      <c r="H1218" s="219" t="s">
        <v>1797</v>
      </c>
      <c r="I1218" s="220"/>
      <c r="J1218" s="220"/>
      <c r="K1218" s="220">
        <v>-450</v>
      </c>
      <c r="L1218" s="510"/>
    </row>
    <row r="1219" spans="2:12" ht="15" customHeight="1" x14ac:dyDescent="0.2">
      <c r="B1219" s="499">
        <f t="shared" si="36"/>
        <v>1213</v>
      </c>
      <c r="C1219" s="217">
        <v>45198</v>
      </c>
      <c r="D1219" s="218">
        <f t="shared" si="37"/>
        <v>339</v>
      </c>
      <c r="E1219" s="219" t="s">
        <v>598</v>
      </c>
      <c r="F1219" s="219" t="s">
        <v>541</v>
      </c>
      <c r="G1219" s="219" t="s">
        <v>570</v>
      </c>
      <c r="H1219" s="219" t="s">
        <v>1113</v>
      </c>
      <c r="I1219" s="220"/>
      <c r="J1219" s="220"/>
      <c r="K1219" s="220">
        <v>-40</v>
      </c>
      <c r="L1219" s="510"/>
    </row>
    <row r="1220" spans="2:12" ht="15" customHeight="1" x14ac:dyDescent="0.2">
      <c r="B1220" s="499">
        <f t="shared" si="36"/>
        <v>1214</v>
      </c>
      <c r="C1220" s="217">
        <v>45198</v>
      </c>
      <c r="D1220" s="218">
        <f t="shared" si="37"/>
        <v>339</v>
      </c>
      <c r="E1220" s="219" t="s">
        <v>598</v>
      </c>
      <c r="F1220" s="219" t="s">
        <v>541</v>
      </c>
      <c r="G1220" s="219" t="s">
        <v>570</v>
      </c>
      <c r="H1220" s="219" t="s">
        <v>1796</v>
      </c>
      <c r="I1220" s="220"/>
      <c r="J1220" s="220"/>
      <c r="K1220" s="220">
        <v>-40</v>
      </c>
      <c r="L1220" s="510"/>
    </row>
    <row r="1221" spans="2:12" ht="15" customHeight="1" x14ac:dyDescent="0.2">
      <c r="B1221" s="499">
        <f t="shared" si="36"/>
        <v>1215</v>
      </c>
      <c r="C1221" s="217">
        <v>45198</v>
      </c>
      <c r="D1221" s="218">
        <f t="shared" si="37"/>
        <v>339</v>
      </c>
      <c r="E1221" s="219" t="s">
        <v>598</v>
      </c>
      <c r="F1221" s="219" t="s">
        <v>541</v>
      </c>
      <c r="G1221" s="219" t="s">
        <v>570</v>
      </c>
      <c r="H1221" s="219" t="s">
        <v>1798</v>
      </c>
      <c r="I1221" s="220"/>
      <c r="J1221" s="220"/>
      <c r="K1221" s="220">
        <v>-50</v>
      </c>
      <c r="L1221" s="510"/>
    </row>
    <row r="1222" spans="2:12" ht="15" customHeight="1" x14ac:dyDescent="0.2">
      <c r="B1222" s="499">
        <f t="shared" si="36"/>
        <v>1216</v>
      </c>
      <c r="C1222" s="217">
        <v>45198</v>
      </c>
      <c r="D1222" s="218">
        <f t="shared" si="37"/>
        <v>339</v>
      </c>
      <c r="E1222" s="219" t="s">
        <v>598</v>
      </c>
      <c r="F1222" s="219" t="s">
        <v>541</v>
      </c>
      <c r="G1222" s="219" t="s">
        <v>570</v>
      </c>
      <c r="H1222" s="219" t="s">
        <v>1799</v>
      </c>
      <c r="I1222" s="220"/>
      <c r="J1222" s="220"/>
      <c r="K1222" s="220">
        <v>-70</v>
      </c>
      <c r="L1222" s="510"/>
    </row>
    <row r="1223" spans="2:12" ht="15" customHeight="1" x14ac:dyDescent="0.2">
      <c r="B1223" s="499">
        <f t="shared" ref="B1223:B1286" si="38">B1222+1</f>
        <v>1217</v>
      </c>
      <c r="C1223" s="217">
        <v>45198</v>
      </c>
      <c r="D1223" s="218">
        <f t="shared" ref="D1223:D1286" si="39">(WEEKNUM(C1223,2)+(YEAR(C1223)-2020)*100)-1</f>
        <v>339</v>
      </c>
      <c r="E1223" s="219" t="s">
        <v>598</v>
      </c>
      <c r="F1223" s="219" t="s">
        <v>541</v>
      </c>
      <c r="G1223" s="219" t="s">
        <v>570</v>
      </c>
      <c r="H1223" s="219" t="s">
        <v>1800</v>
      </c>
      <c r="I1223" s="220"/>
      <c r="J1223" s="220"/>
      <c r="K1223" s="220">
        <v>-18</v>
      </c>
      <c r="L1223" s="510"/>
    </row>
    <row r="1224" spans="2:12" ht="15" customHeight="1" x14ac:dyDescent="0.2">
      <c r="B1224" s="499">
        <f t="shared" si="38"/>
        <v>1218</v>
      </c>
      <c r="C1224" s="217">
        <v>45198</v>
      </c>
      <c r="D1224" s="218">
        <f t="shared" si="39"/>
        <v>339</v>
      </c>
      <c r="E1224" s="219" t="s">
        <v>598</v>
      </c>
      <c r="F1224" s="219" t="s">
        <v>541</v>
      </c>
      <c r="G1224" s="219" t="s">
        <v>570</v>
      </c>
      <c r="H1224" s="219" t="s">
        <v>1801</v>
      </c>
      <c r="I1224" s="220"/>
      <c r="J1224" s="220"/>
      <c r="K1224" s="220">
        <v>-10</v>
      </c>
      <c r="L1224" s="510"/>
    </row>
    <row r="1225" spans="2:12" ht="15" customHeight="1" x14ac:dyDescent="0.2">
      <c r="B1225" s="499">
        <f t="shared" si="38"/>
        <v>1219</v>
      </c>
      <c r="C1225" s="217">
        <v>45198</v>
      </c>
      <c r="D1225" s="218">
        <f t="shared" si="39"/>
        <v>339</v>
      </c>
      <c r="E1225" s="219" t="s">
        <v>598</v>
      </c>
      <c r="F1225" s="219" t="s">
        <v>541</v>
      </c>
      <c r="G1225" s="219" t="s">
        <v>570</v>
      </c>
      <c r="H1225" s="219" t="s">
        <v>1802</v>
      </c>
      <c r="I1225" s="220"/>
      <c r="J1225" s="220"/>
      <c r="K1225" s="220">
        <v>-25</v>
      </c>
      <c r="L1225" s="510"/>
    </row>
    <row r="1226" spans="2:12" ht="15" customHeight="1" x14ac:dyDescent="0.2">
      <c r="B1226" s="499">
        <f t="shared" si="38"/>
        <v>1220</v>
      </c>
      <c r="C1226" s="217">
        <v>45198</v>
      </c>
      <c r="D1226" s="218">
        <f t="shared" si="39"/>
        <v>339</v>
      </c>
      <c r="E1226" s="219" t="s">
        <v>598</v>
      </c>
      <c r="F1226" s="219" t="s">
        <v>541</v>
      </c>
      <c r="G1226" s="219" t="s">
        <v>570</v>
      </c>
      <c r="H1226" s="219" t="s">
        <v>698</v>
      </c>
      <c r="I1226" s="220"/>
      <c r="J1226" s="220"/>
      <c r="K1226" s="220">
        <v>-2</v>
      </c>
      <c r="L1226" s="510"/>
    </row>
    <row r="1227" spans="2:12" ht="15" customHeight="1" x14ac:dyDescent="0.2">
      <c r="B1227" s="499">
        <f t="shared" si="38"/>
        <v>1221</v>
      </c>
      <c r="C1227" s="217">
        <v>45198</v>
      </c>
      <c r="D1227" s="218">
        <f t="shared" si="39"/>
        <v>339</v>
      </c>
      <c r="E1227" s="219" t="s">
        <v>598</v>
      </c>
      <c r="F1227" s="219" t="s">
        <v>541</v>
      </c>
      <c r="G1227" s="219" t="s">
        <v>570</v>
      </c>
      <c r="H1227" s="219" t="s">
        <v>770</v>
      </c>
      <c r="I1227" s="220"/>
      <c r="J1227" s="220"/>
      <c r="K1227" s="220">
        <v>-23</v>
      </c>
      <c r="L1227" s="510"/>
    </row>
    <row r="1228" spans="2:12" ht="15" customHeight="1" x14ac:dyDescent="0.2">
      <c r="B1228" s="499">
        <f t="shared" si="38"/>
        <v>1222</v>
      </c>
      <c r="C1228" s="217">
        <v>45198</v>
      </c>
      <c r="D1228" s="218">
        <f t="shared" si="39"/>
        <v>339</v>
      </c>
      <c r="E1228" s="219" t="s">
        <v>598</v>
      </c>
      <c r="F1228" s="219" t="s">
        <v>541</v>
      </c>
      <c r="G1228" s="219" t="s">
        <v>570</v>
      </c>
      <c r="H1228" s="219" t="s">
        <v>1668</v>
      </c>
      <c r="I1228" s="220"/>
      <c r="J1228" s="220"/>
      <c r="K1228" s="220">
        <v>-44</v>
      </c>
      <c r="L1228" s="510"/>
    </row>
    <row r="1229" spans="2:12" ht="15" customHeight="1" x14ac:dyDescent="0.2">
      <c r="B1229" s="499">
        <f t="shared" si="38"/>
        <v>1223</v>
      </c>
      <c r="C1229" s="217">
        <v>45198</v>
      </c>
      <c r="D1229" s="218">
        <f t="shared" si="39"/>
        <v>339</v>
      </c>
      <c r="E1229" s="219" t="s">
        <v>598</v>
      </c>
      <c r="F1229" s="219" t="s">
        <v>541</v>
      </c>
      <c r="G1229" s="219" t="s">
        <v>570</v>
      </c>
      <c r="H1229" s="219" t="s">
        <v>1803</v>
      </c>
      <c r="I1229" s="220"/>
      <c r="J1229" s="220"/>
      <c r="K1229" s="220">
        <v>-60</v>
      </c>
      <c r="L1229" s="510"/>
    </row>
    <row r="1230" spans="2:12" ht="15" customHeight="1" x14ac:dyDescent="0.2">
      <c r="B1230" s="499">
        <f t="shared" si="38"/>
        <v>1224</v>
      </c>
      <c r="C1230" s="217">
        <v>45199</v>
      </c>
      <c r="D1230" s="218">
        <f t="shared" si="39"/>
        <v>339</v>
      </c>
      <c r="E1230" s="219" t="s">
        <v>588</v>
      </c>
      <c r="F1230" s="219" t="s">
        <v>534</v>
      </c>
      <c r="G1230" s="219" t="s">
        <v>588</v>
      </c>
      <c r="H1230" s="219" t="s">
        <v>1833</v>
      </c>
      <c r="I1230" s="220"/>
      <c r="J1230" s="220">
        <v>63.74</v>
      </c>
      <c r="K1230" s="220"/>
      <c r="L1230" s="510"/>
    </row>
    <row r="1231" spans="2:12" ht="15" customHeight="1" x14ac:dyDescent="0.2">
      <c r="B1231" s="499">
        <f t="shared" si="38"/>
        <v>1225</v>
      </c>
      <c r="C1231" s="217">
        <v>45199</v>
      </c>
      <c r="D1231" s="218">
        <f t="shared" si="39"/>
        <v>339</v>
      </c>
      <c r="E1231" s="219" t="s">
        <v>593</v>
      </c>
      <c r="F1231" s="219" t="s">
        <v>534</v>
      </c>
      <c r="G1231" s="219" t="s">
        <v>593</v>
      </c>
      <c r="H1231" s="219" t="s">
        <v>1833</v>
      </c>
      <c r="I1231" s="220"/>
      <c r="J1231" s="220">
        <v>9.2100000000000009</v>
      </c>
      <c r="K1231" s="220"/>
      <c r="L1231" s="510"/>
    </row>
    <row r="1232" spans="2:12" ht="15" customHeight="1" x14ac:dyDescent="0.2">
      <c r="B1232" s="499">
        <f t="shared" si="38"/>
        <v>1226</v>
      </c>
      <c r="C1232" s="217">
        <v>45199</v>
      </c>
      <c r="D1232" s="218">
        <f t="shared" si="39"/>
        <v>339</v>
      </c>
      <c r="E1232" s="219" t="s">
        <v>565</v>
      </c>
      <c r="F1232" s="219" t="s">
        <v>541</v>
      </c>
      <c r="G1232" s="219" t="s">
        <v>561</v>
      </c>
      <c r="H1232" s="219" t="s">
        <v>701</v>
      </c>
      <c r="I1232" s="220"/>
      <c r="J1232" s="220"/>
      <c r="K1232" s="220">
        <v>-213</v>
      </c>
      <c r="L1232" s="510"/>
    </row>
    <row r="1233" spans="2:12" ht="15" customHeight="1" x14ac:dyDescent="0.2">
      <c r="B1233" s="499">
        <f t="shared" si="38"/>
        <v>1227</v>
      </c>
      <c r="C1233" s="217">
        <v>45199</v>
      </c>
      <c r="D1233" s="218">
        <f t="shared" si="39"/>
        <v>339</v>
      </c>
      <c r="E1233" s="219" t="s">
        <v>565</v>
      </c>
      <c r="F1233" s="219" t="s">
        <v>541</v>
      </c>
      <c r="G1233" s="219" t="s">
        <v>561</v>
      </c>
      <c r="H1233" s="219" t="s">
        <v>1808</v>
      </c>
      <c r="I1233" s="220"/>
      <c r="J1233" s="220"/>
      <c r="K1233" s="220">
        <v>-81</v>
      </c>
      <c r="L1233" s="510"/>
    </row>
    <row r="1234" spans="2:12" ht="15" customHeight="1" x14ac:dyDescent="0.2">
      <c r="B1234" s="499">
        <f t="shared" si="38"/>
        <v>1228</v>
      </c>
      <c r="C1234" s="217">
        <v>45200</v>
      </c>
      <c r="D1234" s="218">
        <f t="shared" si="39"/>
        <v>339</v>
      </c>
      <c r="E1234" s="219" t="s">
        <v>565</v>
      </c>
      <c r="F1234" s="219" t="s">
        <v>541</v>
      </c>
      <c r="G1234" s="219" t="s">
        <v>561</v>
      </c>
      <c r="H1234" s="219" t="s">
        <v>1809</v>
      </c>
      <c r="I1234" s="220"/>
      <c r="J1234" s="220"/>
      <c r="K1234" s="220">
        <v>-106.5</v>
      </c>
      <c r="L1234" s="510"/>
    </row>
    <row r="1235" spans="2:12" ht="15" customHeight="1" x14ac:dyDescent="0.2">
      <c r="B1235" s="499">
        <f t="shared" si="38"/>
        <v>1229</v>
      </c>
      <c r="C1235" s="217">
        <v>45200</v>
      </c>
      <c r="D1235" s="218">
        <f t="shared" si="39"/>
        <v>339</v>
      </c>
      <c r="E1235" s="219" t="s">
        <v>565</v>
      </c>
      <c r="F1235" s="219" t="s">
        <v>541</v>
      </c>
      <c r="G1235" s="219" t="s">
        <v>561</v>
      </c>
      <c r="H1235" s="219" t="s">
        <v>725</v>
      </c>
      <c r="I1235" s="220"/>
      <c r="J1235" s="220"/>
      <c r="K1235" s="220">
        <v>-8.5</v>
      </c>
      <c r="L1235" s="510"/>
    </row>
    <row r="1236" spans="2:12" ht="15" customHeight="1" x14ac:dyDescent="0.2">
      <c r="B1236" s="499">
        <f t="shared" si="38"/>
        <v>1230</v>
      </c>
      <c r="C1236" s="217">
        <v>45201</v>
      </c>
      <c r="D1236" s="218">
        <f t="shared" si="39"/>
        <v>340</v>
      </c>
      <c r="E1236" s="219" t="s">
        <v>565</v>
      </c>
      <c r="F1236" s="219" t="s">
        <v>533</v>
      </c>
      <c r="G1236" s="219" t="s">
        <v>581</v>
      </c>
      <c r="H1236" s="219" t="s">
        <v>1813</v>
      </c>
      <c r="I1236" s="220"/>
      <c r="J1236" s="220"/>
      <c r="K1236" s="220">
        <v>-1500</v>
      </c>
      <c r="L1236" s="510"/>
    </row>
    <row r="1237" spans="2:12" ht="15" customHeight="1" x14ac:dyDescent="0.2">
      <c r="B1237" s="499">
        <f t="shared" si="38"/>
        <v>1231</v>
      </c>
      <c r="C1237" s="217">
        <v>45201</v>
      </c>
      <c r="D1237" s="218">
        <f t="shared" si="39"/>
        <v>340</v>
      </c>
      <c r="E1237" s="219" t="s">
        <v>598</v>
      </c>
      <c r="F1237" s="219" t="s">
        <v>534</v>
      </c>
      <c r="G1237" s="219" t="s">
        <v>565</v>
      </c>
      <c r="H1237" s="219" t="s">
        <v>686</v>
      </c>
      <c r="I1237" s="220">
        <v>299</v>
      </c>
      <c r="J1237" s="220"/>
      <c r="K1237" s="220"/>
      <c r="L1237" s="510"/>
    </row>
    <row r="1238" spans="2:12" ht="15" customHeight="1" x14ac:dyDescent="0.2">
      <c r="B1238" s="499">
        <f t="shared" si="38"/>
        <v>1232</v>
      </c>
      <c r="C1238" s="217">
        <v>45201</v>
      </c>
      <c r="D1238" s="218">
        <f t="shared" si="39"/>
        <v>340</v>
      </c>
      <c r="E1238" s="219" t="s">
        <v>565</v>
      </c>
      <c r="F1238" s="219" t="s">
        <v>534</v>
      </c>
      <c r="G1238" s="219" t="s">
        <v>598</v>
      </c>
      <c r="H1238" s="219" t="s">
        <v>686</v>
      </c>
      <c r="I1238" s="220">
        <v>-299</v>
      </c>
      <c r="J1238" s="220"/>
      <c r="K1238" s="220"/>
      <c r="L1238" s="510"/>
    </row>
    <row r="1239" spans="2:12" ht="15" customHeight="1" x14ac:dyDescent="0.2">
      <c r="B1239" s="499">
        <f t="shared" si="38"/>
        <v>1233</v>
      </c>
      <c r="C1239" s="217">
        <v>45201</v>
      </c>
      <c r="D1239" s="218">
        <f t="shared" si="39"/>
        <v>340</v>
      </c>
      <c r="E1239" s="219" t="s">
        <v>554</v>
      </c>
      <c r="F1239" s="219" t="s">
        <v>543</v>
      </c>
      <c r="G1239" s="219" t="s">
        <v>580</v>
      </c>
      <c r="H1239" s="219" t="s">
        <v>1812</v>
      </c>
      <c r="I1239" s="220"/>
      <c r="J1239" s="220"/>
      <c r="K1239" s="220">
        <v>-781</v>
      </c>
      <c r="L1239" s="510"/>
    </row>
    <row r="1240" spans="2:12" ht="15" customHeight="1" x14ac:dyDescent="0.2">
      <c r="B1240" s="499">
        <f t="shared" si="38"/>
        <v>1234</v>
      </c>
      <c r="C1240" s="217">
        <v>45201</v>
      </c>
      <c r="D1240" s="218">
        <f t="shared" si="39"/>
        <v>340</v>
      </c>
      <c r="E1240" s="219" t="s">
        <v>554</v>
      </c>
      <c r="F1240" s="219" t="s">
        <v>543</v>
      </c>
      <c r="G1240" s="219" t="s">
        <v>592</v>
      </c>
      <c r="H1240" s="219" t="s">
        <v>1811</v>
      </c>
      <c r="I1240" s="220"/>
      <c r="J1240" s="220"/>
      <c r="K1240" s="220">
        <v>-1000</v>
      </c>
      <c r="L1240" s="510"/>
    </row>
    <row r="1241" spans="2:12" ht="15" customHeight="1" x14ac:dyDescent="0.2">
      <c r="B1241" s="499">
        <f t="shared" si="38"/>
        <v>1235</v>
      </c>
      <c r="C1241" s="217">
        <v>45201</v>
      </c>
      <c r="D1241" s="218">
        <f t="shared" si="39"/>
        <v>340</v>
      </c>
      <c r="E1241" s="219" t="s">
        <v>565</v>
      </c>
      <c r="F1241" s="219" t="s">
        <v>543</v>
      </c>
      <c r="G1241" s="219" t="s">
        <v>552</v>
      </c>
      <c r="H1241" s="219" t="s">
        <v>1733</v>
      </c>
      <c r="I1241" s="220"/>
      <c r="J1241" s="220"/>
      <c r="K1241" s="220">
        <v>-405</v>
      </c>
      <c r="L1241" s="510"/>
    </row>
    <row r="1242" spans="2:12" ht="15" customHeight="1" x14ac:dyDescent="0.2">
      <c r="B1242" s="499">
        <f t="shared" si="38"/>
        <v>1236</v>
      </c>
      <c r="C1242" s="217">
        <v>45201</v>
      </c>
      <c r="D1242" s="218">
        <f t="shared" si="39"/>
        <v>340</v>
      </c>
      <c r="E1242" s="219" t="s">
        <v>47</v>
      </c>
      <c r="F1242" s="219" t="s">
        <v>538</v>
      </c>
      <c r="G1242" s="219" t="s">
        <v>590</v>
      </c>
      <c r="H1242" s="219" t="s">
        <v>1821</v>
      </c>
      <c r="I1242" s="220"/>
      <c r="J1242" s="220">
        <v>21387.03</v>
      </c>
      <c r="K1242" s="220"/>
      <c r="L1242" s="510"/>
    </row>
    <row r="1243" spans="2:12" ht="15" customHeight="1" x14ac:dyDescent="0.2">
      <c r="B1243" s="499">
        <f t="shared" si="38"/>
        <v>1237</v>
      </c>
      <c r="C1243" s="217">
        <v>45201</v>
      </c>
      <c r="D1243" s="218">
        <f t="shared" si="39"/>
        <v>340</v>
      </c>
      <c r="E1243" s="219" t="s">
        <v>565</v>
      </c>
      <c r="F1243" s="219" t="s">
        <v>540</v>
      </c>
      <c r="G1243" s="219" t="s">
        <v>560</v>
      </c>
      <c r="H1243" s="219" t="s">
        <v>1814</v>
      </c>
      <c r="I1243" s="220"/>
      <c r="J1243" s="220">
        <v>178</v>
      </c>
      <c r="K1243" s="220"/>
      <c r="L1243" s="510"/>
    </row>
    <row r="1244" spans="2:12" ht="15" customHeight="1" x14ac:dyDescent="0.2">
      <c r="B1244" s="499">
        <f t="shared" si="38"/>
        <v>1238</v>
      </c>
      <c r="C1244" s="217">
        <v>45201</v>
      </c>
      <c r="D1244" s="218">
        <f t="shared" si="39"/>
        <v>340</v>
      </c>
      <c r="E1244" s="219" t="s">
        <v>565</v>
      </c>
      <c r="F1244" s="219" t="s">
        <v>541</v>
      </c>
      <c r="G1244" s="219" t="s">
        <v>550</v>
      </c>
      <c r="H1244" s="219" t="s">
        <v>1810</v>
      </c>
      <c r="I1244" s="220"/>
      <c r="J1244" s="220"/>
      <c r="K1244" s="220">
        <v>-2070</v>
      </c>
      <c r="L1244" s="510"/>
    </row>
    <row r="1245" spans="2:12" ht="15" customHeight="1" x14ac:dyDescent="0.2">
      <c r="B1245" s="499">
        <f t="shared" si="38"/>
        <v>1239</v>
      </c>
      <c r="C1245" s="217">
        <v>45201</v>
      </c>
      <c r="D1245" s="218">
        <f t="shared" si="39"/>
        <v>340</v>
      </c>
      <c r="E1245" s="219" t="s">
        <v>554</v>
      </c>
      <c r="F1245" s="219" t="s">
        <v>542</v>
      </c>
      <c r="G1245" s="219" t="s">
        <v>571</v>
      </c>
      <c r="H1245" s="219" t="s">
        <v>1812</v>
      </c>
      <c r="I1245" s="220"/>
      <c r="J1245" s="220"/>
      <c r="K1245" s="220">
        <v>-246</v>
      </c>
      <c r="L1245" s="510"/>
    </row>
    <row r="1246" spans="2:12" ht="15" customHeight="1" x14ac:dyDescent="0.2">
      <c r="B1246" s="499">
        <f t="shared" si="38"/>
        <v>1240</v>
      </c>
      <c r="C1246" s="217">
        <v>45201</v>
      </c>
      <c r="D1246" s="218">
        <f t="shared" si="39"/>
        <v>340</v>
      </c>
      <c r="E1246" s="219" t="s">
        <v>565</v>
      </c>
      <c r="F1246" s="219" t="s">
        <v>542</v>
      </c>
      <c r="G1246" s="219" t="s">
        <v>611</v>
      </c>
      <c r="H1246" s="219" t="s">
        <v>1733</v>
      </c>
      <c r="I1246" s="220"/>
      <c r="J1246" s="220"/>
      <c r="K1246" s="220">
        <v>-102</v>
      </c>
      <c r="L1246" s="510"/>
    </row>
    <row r="1247" spans="2:12" ht="15" customHeight="1" x14ac:dyDescent="0.2">
      <c r="B1247" s="499">
        <f t="shared" si="38"/>
        <v>1241</v>
      </c>
      <c r="C1247" s="217">
        <v>45201</v>
      </c>
      <c r="D1247" s="218">
        <f t="shared" si="39"/>
        <v>340</v>
      </c>
      <c r="E1247" s="219" t="s">
        <v>554</v>
      </c>
      <c r="F1247" s="219" t="s">
        <v>542</v>
      </c>
      <c r="G1247" s="219" t="s">
        <v>613</v>
      </c>
      <c r="H1247" s="219" t="s">
        <v>1733</v>
      </c>
      <c r="I1247" s="220"/>
      <c r="J1247" s="220"/>
      <c r="K1247" s="220">
        <v>-389</v>
      </c>
      <c r="L1247" s="510"/>
    </row>
    <row r="1248" spans="2:12" ht="15" customHeight="1" x14ac:dyDescent="0.2">
      <c r="B1248" s="499">
        <f t="shared" si="38"/>
        <v>1242</v>
      </c>
      <c r="C1248" s="217">
        <v>45203</v>
      </c>
      <c r="D1248" s="218">
        <f t="shared" si="39"/>
        <v>340</v>
      </c>
      <c r="E1248" s="219" t="s">
        <v>574</v>
      </c>
      <c r="F1248" s="219" t="s">
        <v>543</v>
      </c>
      <c r="G1248" s="219" t="s">
        <v>592</v>
      </c>
      <c r="H1248" s="219" t="s">
        <v>1817</v>
      </c>
      <c r="I1248" s="220"/>
      <c r="J1248" s="220"/>
      <c r="K1248" s="220">
        <v>-12500</v>
      </c>
      <c r="L1248" s="510"/>
    </row>
    <row r="1249" spans="2:12" ht="15" customHeight="1" x14ac:dyDescent="0.2">
      <c r="B1249" s="499">
        <f t="shared" si="38"/>
        <v>1243</v>
      </c>
      <c r="C1249" s="217">
        <v>45203</v>
      </c>
      <c r="D1249" s="218">
        <f t="shared" si="39"/>
        <v>340</v>
      </c>
      <c r="E1249" s="219" t="s">
        <v>574</v>
      </c>
      <c r="F1249" s="219" t="s">
        <v>538</v>
      </c>
      <c r="G1249" s="219" t="s">
        <v>420</v>
      </c>
      <c r="H1249" s="219" t="s">
        <v>1733</v>
      </c>
      <c r="I1249" s="220"/>
      <c r="J1249" s="220">
        <v>6000</v>
      </c>
      <c r="K1249" s="220"/>
      <c r="L1249" s="510"/>
    </row>
    <row r="1250" spans="2:12" ht="15" customHeight="1" x14ac:dyDescent="0.2">
      <c r="B1250" s="499">
        <f t="shared" si="38"/>
        <v>1244</v>
      </c>
      <c r="C1250" s="217">
        <v>45203</v>
      </c>
      <c r="D1250" s="218">
        <f t="shared" si="39"/>
        <v>340</v>
      </c>
      <c r="E1250" s="219" t="s">
        <v>565</v>
      </c>
      <c r="F1250" s="219" t="s">
        <v>538</v>
      </c>
      <c r="G1250" s="219" t="s">
        <v>420</v>
      </c>
      <c r="H1250" s="219" t="s">
        <v>1733</v>
      </c>
      <c r="I1250" s="220"/>
      <c r="J1250" s="220">
        <v>3000</v>
      </c>
      <c r="K1250" s="220"/>
      <c r="L1250" s="510"/>
    </row>
    <row r="1251" spans="2:12" ht="15" customHeight="1" x14ac:dyDescent="0.2">
      <c r="B1251" s="499">
        <f t="shared" si="38"/>
        <v>1245</v>
      </c>
      <c r="C1251" s="217">
        <v>45204</v>
      </c>
      <c r="D1251" s="218">
        <f t="shared" si="39"/>
        <v>340</v>
      </c>
      <c r="E1251" s="219" t="s">
        <v>565</v>
      </c>
      <c r="F1251" s="219" t="s">
        <v>534</v>
      </c>
      <c r="G1251" s="219" t="s">
        <v>574</v>
      </c>
      <c r="H1251" s="219" t="s">
        <v>686</v>
      </c>
      <c r="I1251" s="220">
        <v>-500</v>
      </c>
      <c r="J1251" s="220"/>
      <c r="K1251" s="220"/>
      <c r="L1251" s="510"/>
    </row>
    <row r="1252" spans="2:12" ht="15" customHeight="1" x14ac:dyDescent="0.2">
      <c r="B1252" s="499">
        <f t="shared" si="38"/>
        <v>1246</v>
      </c>
      <c r="C1252" s="217">
        <v>45204</v>
      </c>
      <c r="D1252" s="218">
        <f t="shared" si="39"/>
        <v>340</v>
      </c>
      <c r="E1252" s="219" t="s">
        <v>574</v>
      </c>
      <c r="F1252" s="219" t="s">
        <v>534</v>
      </c>
      <c r="G1252" s="219" t="s">
        <v>565</v>
      </c>
      <c r="H1252" s="219" t="s">
        <v>686</v>
      </c>
      <c r="I1252" s="220">
        <v>500</v>
      </c>
      <c r="J1252" s="220"/>
      <c r="K1252" s="220"/>
      <c r="L1252" s="510"/>
    </row>
    <row r="1253" spans="2:12" ht="15" customHeight="1" x14ac:dyDescent="0.2">
      <c r="B1253" s="499">
        <f t="shared" si="38"/>
        <v>1247</v>
      </c>
      <c r="C1253" s="217">
        <v>45204</v>
      </c>
      <c r="D1253" s="218">
        <f t="shared" si="39"/>
        <v>340</v>
      </c>
      <c r="E1253" s="219" t="s">
        <v>598</v>
      </c>
      <c r="F1253" s="219" t="s">
        <v>534</v>
      </c>
      <c r="G1253" s="219" t="s">
        <v>565</v>
      </c>
      <c r="H1253" s="219" t="s">
        <v>686</v>
      </c>
      <c r="I1253" s="220">
        <v>1965</v>
      </c>
      <c r="J1253" s="220"/>
      <c r="K1253" s="220"/>
      <c r="L1253" s="510"/>
    </row>
    <row r="1254" spans="2:12" ht="15" customHeight="1" x14ac:dyDescent="0.2">
      <c r="B1254" s="499">
        <f t="shared" si="38"/>
        <v>1248</v>
      </c>
      <c r="C1254" s="217">
        <v>45204</v>
      </c>
      <c r="D1254" s="218">
        <f t="shared" si="39"/>
        <v>340</v>
      </c>
      <c r="E1254" s="219" t="s">
        <v>565</v>
      </c>
      <c r="F1254" s="219" t="s">
        <v>534</v>
      </c>
      <c r="G1254" s="219" t="s">
        <v>598</v>
      </c>
      <c r="H1254" s="219" t="s">
        <v>686</v>
      </c>
      <c r="I1254" s="220">
        <v>-1965</v>
      </c>
      <c r="J1254" s="220"/>
      <c r="K1254" s="220"/>
      <c r="L1254" s="510"/>
    </row>
    <row r="1255" spans="2:12" ht="15" customHeight="1" x14ac:dyDescent="0.2">
      <c r="B1255" s="499">
        <f t="shared" si="38"/>
        <v>1249</v>
      </c>
      <c r="C1255" s="217">
        <v>45204</v>
      </c>
      <c r="D1255" s="218">
        <f t="shared" si="39"/>
        <v>340</v>
      </c>
      <c r="E1255" s="219" t="s">
        <v>554</v>
      </c>
      <c r="F1255" s="219" t="s">
        <v>538</v>
      </c>
      <c r="G1255" s="219" t="s">
        <v>568</v>
      </c>
      <c r="H1255" s="219" t="s">
        <v>1820</v>
      </c>
      <c r="I1255" s="220"/>
      <c r="J1255" s="220">
        <v>7000</v>
      </c>
      <c r="K1255" s="220"/>
      <c r="L1255" s="510"/>
    </row>
    <row r="1256" spans="2:12" ht="15" customHeight="1" x14ac:dyDescent="0.2">
      <c r="B1256" s="499">
        <f t="shared" si="38"/>
        <v>1250</v>
      </c>
      <c r="C1256" s="217">
        <v>45204</v>
      </c>
      <c r="D1256" s="218">
        <f t="shared" si="39"/>
        <v>340</v>
      </c>
      <c r="E1256" s="219" t="s">
        <v>598</v>
      </c>
      <c r="F1256" s="219" t="s">
        <v>541</v>
      </c>
      <c r="G1256" s="219" t="s">
        <v>570</v>
      </c>
      <c r="H1256" s="219" t="s">
        <v>1818</v>
      </c>
      <c r="I1256" s="220"/>
      <c r="J1256" s="220"/>
      <c r="K1256" s="220">
        <v>-7</v>
      </c>
      <c r="L1256" s="510"/>
    </row>
    <row r="1257" spans="2:12" ht="15" customHeight="1" x14ac:dyDescent="0.2">
      <c r="B1257" s="499">
        <f t="shared" si="38"/>
        <v>1251</v>
      </c>
      <c r="C1257" s="217">
        <v>45204</v>
      </c>
      <c r="D1257" s="218">
        <f t="shared" si="39"/>
        <v>340</v>
      </c>
      <c r="E1257" s="219" t="s">
        <v>598</v>
      </c>
      <c r="F1257" s="219" t="s">
        <v>541</v>
      </c>
      <c r="G1257" s="219" t="s">
        <v>570</v>
      </c>
      <c r="H1257" s="219" t="s">
        <v>1819</v>
      </c>
      <c r="I1257" s="220"/>
      <c r="J1257" s="220"/>
      <c r="K1257" s="220">
        <v>-20</v>
      </c>
      <c r="L1257" s="510"/>
    </row>
    <row r="1258" spans="2:12" ht="15" customHeight="1" x14ac:dyDescent="0.2">
      <c r="B1258" s="499">
        <f t="shared" si="38"/>
        <v>1252</v>
      </c>
      <c r="C1258" s="217">
        <v>45204</v>
      </c>
      <c r="D1258" s="218">
        <f t="shared" si="39"/>
        <v>340</v>
      </c>
      <c r="E1258" s="219" t="s">
        <v>598</v>
      </c>
      <c r="F1258" s="219" t="s">
        <v>541</v>
      </c>
      <c r="G1258" s="219" t="s">
        <v>570</v>
      </c>
      <c r="H1258" s="219" t="s">
        <v>725</v>
      </c>
      <c r="I1258" s="220"/>
      <c r="J1258" s="220"/>
      <c r="K1258" s="220">
        <v>-35</v>
      </c>
      <c r="L1258" s="510"/>
    </row>
    <row r="1259" spans="2:12" ht="15" customHeight="1" x14ac:dyDescent="0.2">
      <c r="B1259" s="499">
        <f t="shared" si="38"/>
        <v>1253</v>
      </c>
      <c r="C1259" s="217">
        <v>45205</v>
      </c>
      <c r="D1259" s="218">
        <f t="shared" si="39"/>
        <v>340</v>
      </c>
      <c r="E1259" s="219" t="s">
        <v>47</v>
      </c>
      <c r="F1259" s="219" t="s">
        <v>534</v>
      </c>
      <c r="G1259" s="219" t="s">
        <v>565</v>
      </c>
      <c r="H1259" s="219" t="s">
        <v>686</v>
      </c>
      <c r="I1259" s="220">
        <v>-5000</v>
      </c>
      <c r="J1259" s="220"/>
      <c r="K1259" s="220"/>
      <c r="L1259" s="510"/>
    </row>
    <row r="1260" spans="2:12" ht="15" customHeight="1" x14ac:dyDescent="0.2">
      <c r="B1260" s="499">
        <f t="shared" si="38"/>
        <v>1254</v>
      </c>
      <c r="C1260" s="217">
        <v>45205</v>
      </c>
      <c r="D1260" s="218">
        <f t="shared" si="39"/>
        <v>340</v>
      </c>
      <c r="E1260" s="219" t="s">
        <v>565</v>
      </c>
      <c r="F1260" s="219" t="s">
        <v>534</v>
      </c>
      <c r="G1260" s="219" t="s">
        <v>47</v>
      </c>
      <c r="H1260" s="219" t="s">
        <v>686</v>
      </c>
      <c r="I1260" s="220">
        <v>5000</v>
      </c>
      <c r="J1260" s="220"/>
      <c r="K1260" s="220"/>
      <c r="L1260" s="510"/>
    </row>
    <row r="1261" spans="2:12" ht="15" customHeight="1" x14ac:dyDescent="0.2">
      <c r="B1261" s="499">
        <f t="shared" si="38"/>
        <v>1255</v>
      </c>
      <c r="C1261" s="217">
        <v>45205</v>
      </c>
      <c r="D1261" s="218">
        <f t="shared" si="39"/>
        <v>340</v>
      </c>
      <c r="E1261" s="219" t="s">
        <v>565</v>
      </c>
      <c r="F1261" s="219" t="s">
        <v>540</v>
      </c>
      <c r="G1261" s="219" t="s">
        <v>549</v>
      </c>
      <c r="H1261" s="219" t="s">
        <v>1823</v>
      </c>
      <c r="I1261" s="220"/>
      <c r="J1261" s="220"/>
      <c r="K1261" s="220">
        <v>-440</v>
      </c>
      <c r="L1261" s="510"/>
    </row>
    <row r="1262" spans="2:12" ht="15" customHeight="1" x14ac:dyDescent="0.2">
      <c r="B1262" s="499">
        <f t="shared" si="38"/>
        <v>1256</v>
      </c>
      <c r="C1262" s="217">
        <v>45205</v>
      </c>
      <c r="D1262" s="218">
        <f t="shared" si="39"/>
        <v>340</v>
      </c>
      <c r="E1262" s="219" t="s">
        <v>565</v>
      </c>
      <c r="F1262" s="219" t="s">
        <v>540</v>
      </c>
      <c r="G1262" s="219" t="s">
        <v>549</v>
      </c>
      <c r="H1262" s="219" t="s">
        <v>1824</v>
      </c>
      <c r="I1262" s="220"/>
      <c r="J1262" s="220"/>
      <c r="K1262" s="220">
        <v>-495</v>
      </c>
      <c r="L1262" s="510"/>
    </row>
    <row r="1263" spans="2:12" ht="15" customHeight="1" x14ac:dyDescent="0.2">
      <c r="B1263" s="499">
        <f t="shared" si="38"/>
        <v>1257</v>
      </c>
      <c r="C1263" s="217">
        <v>45205</v>
      </c>
      <c r="D1263" s="218">
        <f t="shared" si="39"/>
        <v>340</v>
      </c>
      <c r="E1263" s="219" t="s">
        <v>598</v>
      </c>
      <c r="F1263" s="219" t="s">
        <v>541</v>
      </c>
      <c r="G1263" s="219" t="s">
        <v>570</v>
      </c>
      <c r="H1263" s="219" t="s">
        <v>1822</v>
      </c>
      <c r="I1263" s="220"/>
      <c r="J1263" s="220"/>
      <c r="K1263" s="220">
        <v>-60</v>
      </c>
      <c r="L1263" s="510"/>
    </row>
    <row r="1264" spans="2:12" ht="15" customHeight="1" x14ac:dyDescent="0.2">
      <c r="B1264" s="499">
        <f t="shared" si="38"/>
        <v>1258</v>
      </c>
      <c r="C1264" s="217">
        <v>45205</v>
      </c>
      <c r="D1264" s="218">
        <f t="shared" si="39"/>
        <v>340</v>
      </c>
      <c r="E1264" s="219" t="s">
        <v>565</v>
      </c>
      <c r="F1264" s="219" t="s">
        <v>541</v>
      </c>
      <c r="G1264" s="219" t="s">
        <v>570</v>
      </c>
      <c r="H1264" s="219" t="s">
        <v>1825</v>
      </c>
      <c r="I1264" s="220"/>
      <c r="J1264" s="220"/>
      <c r="K1264" s="220">
        <v>-30</v>
      </c>
      <c r="L1264" s="510"/>
    </row>
    <row r="1265" spans="2:12" ht="15" customHeight="1" x14ac:dyDescent="0.2">
      <c r="B1265" s="499">
        <f t="shared" si="38"/>
        <v>1259</v>
      </c>
      <c r="C1265" s="217">
        <v>45205</v>
      </c>
      <c r="D1265" s="218">
        <f t="shared" si="39"/>
        <v>340</v>
      </c>
      <c r="E1265" s="219" t="s">
        <v>565</v>
      </c>
      <c r="F1265" s="219" t="s">
        <v>541</v>
      </c>
      <c r="G1265" s="219" t="s">
        <v>570</v>
      </c>
      <c r="H1265" s="219" t="s">
        <v>1014</v>
      </c>
      <c r="I1265" s="220"/>
      <c r="J1265" s="220"/>
      <c r="K1265" s="220">
        <v>-171</v>
      </c>
      <c r="L1265" s="510"/>
    </row>
    <row r="1266" spans="2:12" ht="15" customHeight="1" x14ac:dyDescent="0.2">
      <c r="B1266" s="499">
        <f t="shared" si="38"/>
        <v>1260</v>
      </c>
      <c r="C1266" s="217">
        <v>45205</v>
      </c>
      <c r="D1266" s="218">
        <f t="shared" si="39"/>
        <v>340</v>
      </c>
      <c r="E1266" s="219" t="s">
        <v>565</v>
      </c>
      <c r="F1266" s="219" t="s">
        <v>541</v>
      </c>
      <c r="G1266" s="219" t="s">
        <v>570</v>
      </c>
      <c r="H1266" s="219" t="s">
        <v>1016</v>
      </c>
      <c r="I1266" s="220"/>
      <c r="J1266" s="220"/>
      <c r="K1266" s="220">
        <v>-31</v>
      </c>
      <c r="L1266" s="510"/>
    </row>
    <row r="1267" spans="2:12" ht="15" customHeight="1" x14ac:dyDescent="0.2">
      <c r="B1267" s="499">
        <f t="shared" si="38"/>
        <v>1261</v>
      </c>
      <c r="C1267" s="217">
        <v>45206</v>
      </c>
      <c r="D1267" s="218">
        <f t="shared" si="39"/>
        <v>340</v>
      </c>
      <c r="E1267" s="219" t="s">
        <v>598</v>
      </c>
      <c r="F1267" s="219" t="s">
        <v>534</v>
      </c>
      <c r="G1267" s="219" t="s">
        <v>565</v>
      </c>
      <c r="H1267" s="219" t="s">
        <v>686</v>
      </c>
      <c r="I1267" s="220">
        <v>2881</v>
      </c>
      <c r="J1267" s="220"/>
      <c r="K1267" s="220"/>
      <c r="L1267" s="510"/>
    </row>
    <row r="1268" spans="2:12" ht="15" customHeight="1" x14ac:dyDescent="0.2">
      <c r="B1268" s="499">
        <f t="shared" si="38"/>
        <v>1262</v>
      </c>
      <c r="C1268" s="217">
        <v>45206</v>
      </c>
      <c r="D1268" s="218">
        <f t="shared" si="39"/>
        <v>340</v>
      </c>
      <c r="E1268" s="219" t="s">
        <v>565</v>
      </c>
      <c r="F1268" s="219" t="s">
        <v>534</v>
      </c>
      <c r="G1268" s="219" t="s">
        <v>598</v>
      </c>
      <c r="H1268" s="219" t="s">
        <v>686</v>
      </c>
      <c r="I1268" s="220">
        <v>-2881</v>
      </c>
      <c r="J1268" s="220"/>
      <c r="K1268" s="220"/>
      <c r="L1268" s="510"/>
    </row>
    <row r="1269" spans="2:12" ht="15" customHeight="1" x14ac:dyDescent="0.2">
      <c r="B1269" s="499">
        <f t="shared" si="38"/>
        <v>1263</v>
      </c>
      <c r="C1269" s="217">
        <v>45206</v>
      </c>
      <c r="D1269" s="218">
        <f t="shared" si="39"/>
        <v>340</v>
      </c>
      <c r="E1269" s="219" t="s">
        <v>598</v>
      </c>
      <c r="F1269" s="219" t="s">
        <v>543</v>
      </c>
      <c r="G1269" s="219" t="s">
        <v>592</v>
      </c>
      <c r="H1269" s="219" t="s">
        <v>1832</v>
      </c>
      <c r="I1269" s="220"/>
      <c r="J1269" s="220"/>
      <c r="K1269" s="220">
        <v>-100</v>
      </c>
      <c r="L1269" s="510"/>
    </row>
    <row r="1270" spans="2:12" ht="15" customHeight="1" x14ac:dyDescent="0.2">
      <c r="B1270" s="499">
        <f t="shared" si="38"/>
        <v>1264</v>
      </c>
      <c r="C1270" s="217">
        <v>45206</v>
      </c>
      <c r="D1270" s="218">
        <f t="shared" si="39"/>
        <v>340</v>
      </c>
      <c r="E1270" s="219" t="s">
        <v>598</v>
      </c>
      <c r="F1270" s="219" t="s">
        <v>540</v>
      </c>
      <c r="G1270" s="219" t="s">
        <v>549</v>
      </c>
      <c r="H1270" s="219" t="s">
        <v>1831</v>
      </c>
      <c r="I1270" s="220"/>
      <c r="J1270" s="220"/>
      <c r="K1270" s="220">
        <v>-100</v>
      </c>
      <c r="L1270" s="510"/>
    </row>
    <row r="1271" spans="2:12" ht="15" customHeight="1" x14ac:dyDescent="0.2">
      <c r="B1271" s="499">
        <f t="shared" si="38"/>
        <v>1265</v>
      </c>
      <c r="C1271" s="217">
        <v>45206</v>
      </c>
      <c r="D1271" s="218">
        <f t="shared" si="39"/>
        <v>340</v>
      </c>
      <c r="E1271" s="219" t="s">
        <v>598</v>
      </c>
      <c r="F1271" s="219" t="s">
        <v>541</v>
      </c>
      <c r="G1271" s="219" t="s">
        <v>561</v>
      </c>
      <c r="H1271" s="219" t="s">
        <v>1826</v>
      </c>
      <c r="I1271" s="220"/>
      <c r="J1271" s="220"/>
      <c r="K1271" s="220">
        <v>-58</v>
      </c>
      <c r="L1271" s="510"/>
    </row>
    <row r="1272" spans="2:12" ht="15" customHeight="1" x14ac:dyDescent="0.2">
      <c r="B1272" s="499">
        <f t="shared" si="38"/>
        <v>1266</v>
      </c>
      <c r="C1272" s="217">
        <v>45206</v>
      </c>
      <c r="D1272" s="218">
        <f t="shared" si="39"/>
        <v>340</v>
      </c>
      <c r="E1272" s="219" t="s">
        <v>598</v>
      </c>
      <c r="F1272" s="219" t="s">
        <v>541</v>
      </c>
      <c r="G1272" s="219" t="s">
        <v>561</v>
      </c>
      <c r="H1272" s="219" t="s">
        <v>1113</v>
      </c>
      <c r="I1272" s="220"/>
      <c r="J1272" s="220"/>
      <c r="K1272" s="220">
        <v>-50</v>
      </c>
      <c r="L1272" s="510"/>
    </row>
    <row r="1273" spans="2:12" ht="15" customHeight="1" x14ac:dyDescent="0.2">
      <c r="B1273" s="499">
        <f t="shared" si="38"/>
        <v>1267</v>
      </c>
      <c r="C1273" s="217">
        <v>45206</v>
      </c>
      <c r="D1273" s="218">
        <f t="shared" si="39"/>
        <v>340</v>
      </c>
      <c r="E1273" s="219" t="s">
        <v>598</v>
      </c>
      <c r="F1273" s="219" t="s">
        <v>541</v>
      </c>
      <c r="G1273" s="219" t="s">
        <v>561</v>
      </c>
      <c r="H1273" s="219" t="s">
        <v>1827</v>
      </c>
      <c r="I1273" s="220"/>
      <c r="J1273" s="220"/>
      <c r="K1273" s="220">
        <f>-10-6</f>
        <v>-16</v>
      </c>
      <c r="L1273" s="510"/>
    </row>
    <row r="1274" spans="2:12" ht="15" customHeight="1" x14ac:dyDescent="0.2">
      <c r="B1274" s="499">
        <f t="shared" si="38"/>
        <v>1268</v>
      </c>
      <c r="C1274" s="217">
        <v>45207</v>
      </c>
      <c r="D1274" s="218">
        <f t="shared" si="39"/>
        <v>340</v>
      </c>
      <c r="E1274" s="219" t="s">
        <v>554</v>
      </c>
      <c r="F1274" s="219" t="s">
        <v>534</v>
      </c>
      <c r="G1274" s="219" t="s">
        <v>554</v>
      </c>
      <c r="H1274" s="219" t="s">
        <v>1833</v>
      </c>
      <c r="I1274" s="220"/>
      <c r="J1274" s="220">
        <v>1.05</v>
      </c>
      <c r="K1274" s="220"/>
      <c r="L1274" s="510"/>
    </row>
    <row r="1275" spans="2:12" ht="15" customHeight="1" x14ac:dyDescent="0.2">
      <c r="B1275" s="499">
        <f t="shared" si="38"/>
        <v>1269</v>
      </c>
      <c r="C1275" s="217">
        <v>45207</v>
      </c>
      <c r="D1275" s="218">
        <f t="shared" si="39"/>
        <v>340</v>
      </c>
      <c r="E1275" s="219" t="s">
        <v>598</v>
      </c>
      <c r="F1275" s="219" t="s">
        <v>541</v>
      </c>
      <c r="G1275" s="219" t="s">
        <v>561</v>
      </c>
      <c r="H1275" s="219" t="s">
        <v>1698</v>
      </c>
      <c r="I1275" s="220"/>
      <c r="J1275" s="220"/>
      <c r="K1275" s="220">
        <v>-152</v>
      </c>
      <c r="L1275" s="510"/>
    </row>
    <row r="1276" spans="2:12" ht="15" customHeight="1" x14ac:dyDescent="0.2">
      <c r="B1276" s="499">
        <f t="shared" si="38"/>
        <v>1270</v>
      </c>
      <c r="C1276" s="217">
        <v>45207</v>
      </c>
      <c r="D1276" s="218">
        <f t="shared" si="39"/>
        <v>340</v>
      </c>
      <c r="E1276" s="219" t="s">
        <v>598</v>
      </c>
      <c r="F1276" s="219" t="s">
        <v>541</v>
      </c>
      <c r="G1276" s="219" t="s">
        <v>561</v>
      </c>
      <c r="H1276" s="219" t="s">
        <v>701</v>
      </c>
      <c r="I1276" s="220"/>
      <c r="J1276" s="220"/>
      <c r="K1276" s="220">
        <v>-161</v>
      </c>
      <c r="L1276" s="510"/>
    </row>
    <row r="1277" spans="2:12" ht="15" customHeight="1" x14ac:dyDescent="0.2">
      <c r="B1277" s="499">
        <f t="shared" si="38"/>
        <v>1271</v>
      </c>
      <c r="C1277" s="217">
        <v>45207</v>
      </c>
      <c r="D1277" s="218">
        <f t="shared" si="39"/>
        <v>340</v>
      </c>
      <c r="E1277" s="219" t="s">
        <v>598</v>
      </c>
      <c r="F1277" s="219" t="s">
        <v>541</v>
      </c>
      <c r="G1277" s="219" t="s">
        <v>561</v>
      </c>
      <c r="H1277" s="219" t="s">
        <v>1828</v>
      </c>
      <c r="I1277" s="220"/>
      <c r="J1277" s="220"/>
      <c r="K1277" s="220">
        <v>-62</v>
      </c>
      <c r="L1277" s="510"/>
    </row>
    <row r="1278" spans="2:12" ht="15" customHeight="1" x14ac:dyDescent="0.2">
      <c r="B1278" s="499">
        <f t="shared" si="38"/>
        <v>1272</v>
      </c>
      <c r="C1278" s="217">
        <v>45207</v>
      </c>
      <c r="D1278" s="218">
        <f t="shared" si="39"/>
        <v>340</v>
      </c>
      <c r="E1278" s="219" t="s">
        <v>598</v>
      </c>
      <c r="F1278" s="219" t="s">
        <v>541</v>
      </c>
      <c r="G1278" s="219" t="s">
        <v>561</v>
      </c>
      <c r="H1278" s="219" t="s">
        <v>1829</v>
      </c>
      <c r="I1278" s="220"/>
      <c r="J1278" s="220"/>
      <c r="K1278" s="220">
        <v>-120</v>
      </c>
      <c r="L1278" s="510"/>
    </row>
    <row r="1279" spans="2:12" ht="15" customHeight="1" x14ac:dyDescent="0.2">
      <c r="B1279" s="499">
        <f t="shared" si="38"/>
        <v>1273</v>
      </c>
      <c r="C1279" s="217">
        <v>45208</v>
      </c>
      <c r="D1279" s="218">
        <f t="shared" si="39"/>
        <v>341</v>
      </c>
      <c r="E1279" s="219" t="s">
        <v>598</v>
      </c>
      <c r="F1279" s="219" t="s">
        <v>541</v>
      </c>
      <c r="G1279" s="219" t="s">
        <v>550</v>
      </c>
      <c r="H1279" s="219" t="s">
        <v>1830</v>
      </c>
      <c r="I1279" s="220"/>
      <c r="J1279" s="220"/>
      <c r="K1279" s="220">
        <v>-2070</v>
      </c>
      <c r="L1279" s="510"/>
    </row>
    <row r="1280" spans="2:12" ht="15" customHeight="1" x14ac:dyDescent="0.2">
      <c r="B1280" s="499">
        <f t="shared" si="38"/>
        <v>1274</v>
      </c>
      <c r="C1280" s="217">
        <v>45209</v>
      </c>
      <c r="D1280" s="218">
        <f t="shared" si="39"/>
        <v>341</v>
      </c>
      <c r="E1280" s="219" t="s">
        <v>598</v>
      </c>
      <c r="F1280" s="219" t="s">
        <v>533</v>
      </c>
      <c r="G1280" s="219" t="s">
        <v>553</v>
      </c>
      <c r="H1280" s="219" t="s">
        <v>910</v>
      </c>
      <c r="I1280" s="220"/>
      <c r="J1280" s="220"/>
      <c r="K1280" s="220">
        <v>-500</v>
      </c>
      <c r="L1280" s="510" t="s">
        <v>1656</v>
      </c>
    </row>
    <row r="1281" spans="2:12" ht="15" customHeight="1" x14ac:dyDescent="0.2">
      <c r="B1281" s="499">
        <f t="shared" si="38"/>
        <v>1275</v>
      </c>
      <c r="C1281" s="217">
        <v>45209</v>
      </c>
      <c r="D1281" s="218">
        <f t="shared" si="39"/>
        <v>341</v>
      </c>
      <c r="E1281" s="219" t="s">
        <v>593</v>
      </c>
      <c r="F1281" s="219" t="s">
        <v>534</v>
      </c>
      <c r="G1281" s="219" t="s">
        <v>565</v>
      </c>
      <c r="H1281" s="219" t="s">
        <v>686</v>
      </c>
      <c r="I1281" s="220">
        <v>500</v>
      </c>
      <c r="J1281" s="220"/>
      <c r="K1281" s="220"/>
      <c r="L1281" s="510"/>
    </row>
    <row r="1282" spans="2:12" ht="15" customHeight="1" x14ac:dyDescent="0.2">
      <c r="B1282" s="499">
        <f t="shared" si="38"/>
        <v>1276</v>
      </c>
      <c r="C1282" s="217">
        <v>45209</v>
      </c>
      <c r="D1282" s="218">
        <f t="shared" si="39"/>
        <v>341</v>
      </c>
      <c r="E1282" s="219" t="s">
        <v>565</v>
      </c>
      <c r="F1282" s="219" t="s">
        <v>534</v>
      </c>
      <c r="G1282" s="219" t="s">
        <v>593</v>
      </c>
      <c r="H1282" s="219" t="s">
        <v>686</v>
      </c>
      <c r="I1282" s="220">
        <v>-500</v>
      </c>
      <c r="J1282" s="220"/>
      <c r="K1282" s="220"/>
      <c r="L1282" s="510"/>
    </row>
    <row r="1283" spans="2:12" ht="15" customHeight="1" x14ac:dyDescent="0.2">
      <c r="B1283" s="499">
        <f t="shared" si="38"/>
        <v>1277</v>
      </c>
      <c r="C1283" s="217">
        <v>45209</v>
      </c>
      <c r="D1283" s="218">
        <f t="shared" si="39"/>
        <v>341</v>
      </c>
      <c r="E1283" s="219" t="s">
        <v>598</v>
      </c>
      <c r="F1283" s="219" t="s">
        <v>540</v>
      </c>
      <c r="G1283" s="219" t="s">
        <v>560</v>
      </c>
      <c r="H1283" s="219" t="s">
        <v>1830</v>
      </c>
      <c r="I1283" s="220"/>
      <c r="J1283" s="220"/>
      <c r="K1283" s="220">
        <v>-272</v>
      </c>
      <c r="L1283" s="510"/>
    </row>
    <row r="1284" spans="2:12" ht="15" customHeight="1" x14ac:dyDescent="0.2">
      <c r="B1284" s="499">
        <f t="shared" si="38"/>
        <v>1278</v>
      </c>
      <c r="C1284" s="217">
        <v>45209</v>
      </c>
      <c r="D1284" s="218">
        <f t="shared" si="39"/>
        <v>341</v>
      </c>
      <c r="E1284" s="219" t="s">
        <v>565</v>
      </c>
      <c r="F1284" s="219" t="s">
        <v>542</v>
      </c>
      <c r="G1284" s="219" t="s">
        <v>599</v>
      </c>
      <c r="H1284" s="219" t="s">
        <v>1733</v>
      </c>
      <c r="I1284" s="220"/>
      <c r="J1284" s="220"/>
      <c r="K1284" s="220">
        <v>-134</v>
      </c>
      <c r="L1284" s="510"/>
    </row>
    <row r="1285" spans="2:12" ht="15" customHeight="1" x14ac:dyDescent="0.2">
      <c r="B1285" s="499">
        <f t="shared" si="38"/>
        <v>1279</v>
      </c>
      <c r="C1285" s="217">
        <v>45209</v>
      </c>
      <c r="D1285" s="218">
        <f t="shared" si="39"/>
        <v>341</v>
      </c>
      <c r="E1285" s="219" t="s">
        <v>565</v>
      </c>
      <c r="F1285" s="219" t="s">
        <v>542</v>
      </c>
      <c r="G1285" s="219" t="s">
        <v>57</v>
      </c>
      <c r="H1285" s="219" t="s">
        <v>1834</v>
      </c>
      <c r="I1285" s="220"/>
      <c r="J1285" s="220"/>
      <c r="K1285" s="220">
        <v>-1600</v>
      </c>
      <c r="L1285" s="510"/>
    </row>
    <row r="1286" spans="2:12" ht="15" customHeight="1" x14ac:dyDescent="0.2">
      <c r="B1286" s="499">
        <f t="shared" si="38"/>
        <v>1280</v>
      </c>
      <c r="C1286" s="217">
        <v>45210</v>
      </c>
      <c r="D1286" s="218">
        <f t="shared" si="39"/>
        <v>341</v>
      </c>
      <c r="E1286" s="219" t="s">
        <v>554</v>
      </c>
      <c r="F1286" s="219" t="s">
        <v>538</v>
      </c>
      <c r="G1286" s="219" t="s">
        <v>568</v>
      </c>
      <c r="H1286" s="219" t="s">
        <v>1836</v>
      </c>
      <c r="I1286" s="220"/>
      <c r="J1286" s="220">
        <v>7000</v>
      </c>
      <c r="K1286" s="220"/>
      <c r="L1286" s="510"/>
    </row>
    <row r="1287" spans="2:12" ht="15" customHeight="1" x14ac:dyDescent="0.2">
      <c r="B1287" s="499">
        <f t="shared" ref="B1287:B1341" si="40">B1286+1</f>
        <v>1281</v>
      </c>
      <c r="C1287" s="217">
        <v>45210</v>
      </c>
      <c r="D1287" s="218">
        <f t="shared" ref="D1287:D1328" si="41">(WEEKNUM(C1287,2)+(YEAR(C1287)-2020)*100)-1</f>
        <v>341</v>
      </c>
      <c r="E1287" s="219" t="s">
        <v>598</v>
      </c>
      <c r="F1287" s="219" t="s">
        <v>541</v>
      </c>
      <c r="G1287" s="219" t="s">
        <v>570</v>
      </c>
      <c r="H1287" s="219" t="s">
        <v>1626</v>
      </c>
      <c r="I1287" s="220"/>
      <c r="J1287" s="220"/>
      <c r="K1287" s="220">
        <v>-35</v>
      </c>
      <c r="L1287" s="510"/>
    </row>
    <row r="1288" spans="2:12" ht="15" customHeight="1" x14ac:dyDescent="0.2">
      <c r="B1288" s="499">
        <f t="shared" si="40"/>
        <v>1282</v>
      </c>
      <c r="C1288" s="217">
        <v>45210</v>
      </c>
      <c r="D1288" s="218">
        <f t="shared" si="41"/>
        <v>341</v>
      </c>
      <c r="E1288" s="219" t="s">
        <v>598</v>
      </c>
      <c r="F1288" s="219" t="s">
        <v>541</v>
      </c>
      <c r="G1288" s="219" t="s">
        <v>570</v>
      </c>
      <c r="H1288" s="219" t="s">
        <v>1837</v>
      </c>
      <c r="I1288" s="220"/>
      <c r="J1288" s="220"/>
      <c r="K1288" s="220">
        <v>-105.5</v>
      </c>
      <c r="L1288" s="510"/>
    </row>
    <row r="1289" spans="2:12" ht="15" customHeight="1" x14ac:dyDescent="0.2">
      <c r="B1289" s="499">
        <f t="shared" si="40"/>
        <v>1283</v>
      </c>
      <c r="C1289" s="217">
        <v>45210</v>
      </c>
      <c r="D1289" s="218">
        <f t="shared" si="41"/>
        <v>341</v>
      </c>
      <c r="E1289" s="219" t="s">
        <v>565</v>
      </c>
      <c r="F1289" s="219" t="s">
        <v>542</v>
      </c>
      <c r="G1289" s="219" t="s">
        <v>594</v>
      </c>
      <c r="H1289" s="219" t="s">
        <v>1835</v>
      </c>
      <c r="I1289" s="220"/>
      <c r="J1289" s="220"/>
      <c r="K1289" s="220">
        <v>-526.5</v>
      </c>
      <c r="L1289" s="510"/>
    </row>
    <row r="1290" spans="2:12" ht="15" customHeight="1" x14ac:dyDescent="0.2">
      <c r="B1290" s="499">
        <f t="shared" si="40"/>
        <v>1284</v>
      </c>
      <c r="C1290" s="217">
        <v>45211</v>
      </c>
      <c r="D1290" s="218">
        <f t="shared" si="41"/>
        <v>341</v>
      </c>
      <c r="E1290" s="219" t="s">
        <v>47</v>
      </c>
      <c r="F1290" s="219" t="s">
        <v>538</v>
      </c>
      <c r="G1290" s="219" t="s">
        <v>577</v>
      </c>
      <c r="H1290" s="219" t="s">
        <v>1834</v>
      </c>
      <c r="I1290" s="220"/>
      <c r="J1290" s="220">
        <v>2383.25</v>
      </c>
      <c r="K1290" s="220"/>
      <c r="L1290" s="510"/>
    </row>
    <row r="1291" spans="2:12" ht="15" customHeight="1" x14ac:dyDescent="0.2">
      <c r="B1291" s="499">
        <f t="shared" si="40"/>
        <v>1285</v>
      </c>
      <c r="C1291" s="217">
        <v>45211</v>
      </c>
      <c r="D1291" s="218">
        <f t="shared" si="41"/>
        <v>341</v>
      </c>
      <c r="E1291" s="219" t="s">
        <v>554</v>
      </c>
      <c r="F1291" s="219" t="s">
        <v>542</v>
      </c>
      <c r="G1291" s="219" t="s">
        <v>585</v>
      </c>
      <c r="H1291" s="219" t="s">
        <v>1733</v>
      </c>
      <c r="I1291" s="220"/>
      <c r="J1291" s="220"/>
      <c r="K1291" s="220">
        <v>-200</v>
      </c>
      <c r="L1291" s="510"/>
    </row>
    <row r="1292" spans="2:12" ht="15" customHeight="1" x14ac:dyDescent="0.2">
      <c r="B1292" s="499">
        <f t="shared" si="40"/>
        <v>1286</v>
      </c>
      <c r="C1292" s="217">
        <v>45212</v>
      </c>
      <c r="D1292" s="218">
        <f t="shared" si="41"/>
        <v>341</v>
      </c>
      <c r="E1292" s="219" t="s">
        <v>47</v>
      </c>
      <c r="F1292" s="219" t="s">
        <v>534</v>
      </c>
      <c r="G1292" s="219" t="s">
        <v>565</v>
      </c>
      <c r="H1292" s="219" t="s">
        <v>686</v>
      </c>
      <c r="I1292" s="220">
        <v>-3800</v>
      </c>
      <c r="J1292" s="220"/>
      <c r="K1292" s="220"/>
      <c r="L1292" s="510"/>
    </row>
    <row r="1293" spans="2:12" ht="15" customHeight="1" x14ac:dyDescent="0.2">
      <c r="B1293" s="499">
        <f t="shared" si="40"/>
        <v>1287</v>
      </c>
      <c r="C1293" s="217">
        <v>45212</v>
      </c>
      <c r="D1293" s="218">
        <f t="shared" si="41"/>
        <v>341</v>
      </c>
      <c r="E1293" s="219" t="s">
        <v>565</v>
      </c>
      <c r="F1293" s="219" t="s">
        <v>534</v>
      </c>
      <c r="G1293" s="219" t="s">
        <v>47</v>
      </c>
      <c r="H1293" s="219" t="s">
        <v>686</v>
      </c>
      <c r="I1293" s="220">
        <v>3800</v>
      </c>
      <c r="J1293" s="220"/>
      <c r="K1293" s="220"/>
      <c r="L1293" s="510"/>
    </row>
    <row r="1294" spans="2:12" ht="15" customHeight="1" x14ac:dyDescent="0.2">
      <c r="B1294" s="499">
        <f t="shared" si="40"/>
        <v>1288</v>
      </c>
      <c r="C1294" s="217">
        <v>45212</v>
      </c>
      <c r="D1294" s="218">
        <f t="shared" si="41"/>
        <v>341</v>
      </c>
      <c r="E1294" s="219" t="s">
        <v>598</v>
      </c>
      <c r="F1294" s="219" t="s">
        <v>541</v>
      </c>
      <c r="G1294" s="219" t="s">
        <v>570</v>
      </c>
      <c r="H1294" s="219" t="s">
        <v>1838</v>
      </c>
      <c r="I1294" s="220"/>
      <c r="J1294" s="220"/>
      <c r="K1294" s="220">
        <v>-20</v>
      </c>
      <c r="L1294" s="510"/>
    </row>
    <row r="1295" spans="2:12" ht="15" customHeight="1" x14ac:dyDescent="0.2">
      <c r="B1295" s="499">
        <f t="shared" si="40"/>
        <v>1289</v>
      </c>
      <c r="C1295" s="217">
        <v>45212</v>
      </c>
      <c r="D1295" s="218">
        <f t="shared" si="41"/>
        <v>341</v>
      </c>
      <c r="E1295" s="219" t="s">
        <v>598</v>
      </c>
      <c r="F1295" s="219" t="s">
        <v>541</v>
      </c>
      <c r="G1295" s="219" t="s">
        <v>570</v>
      </c>
      <c r="H1295" s="219" t="s">
        <v>1839</v>
      </c>
      <c r="I1295" s="220"/>
      <c r="J1295" s="220"/>
      <c r="K1295" s="220">
        <f>-35-35</f>
        <v>-70</v>
      </c>
      <c r="L1295" s="510"/>
    </row>
    <row r="1296" spans="2:12" ht="15" customHeight="1" x14ac:dyDescent="0.2">
      <c r="B1296" s="499">
        <f t="shared" si="40"/>
        <v>1290</v>
      </c>
      <c r="C1296" s="217">
        <v>45213</v>
      </c>
      <c r="D1296" s="218">
        <f t="shared" si="41"/>
        <v>341</v>
      </c>
      <c r="E1296" s="219" t="s">
        <v>554</v>
      </c>
      <c r="F1296" s="219" t="s">
        <v>533</v>
      </c>
      <c r="G1296" s="219" t="s">
        <v>587</v>
      </c>
      <c r="H1296" s="219" t="s">
        <v>1555</v>
      </c>
      <c r="I1296" s="220"/>
      <c r="J1296" s="220"/>
      <c r="K1296" s="220">
        <v>-650</v>
      </c>
      <c r="L1296" s="510"/>
    </row>
    <row r="1297" spans="2:12" ht="15" customHeight="1" x14ac:dyDescent="0.2">
      <c r="B1297" s="499">
        <f t="shared" si="40"/>
        <v>1291</v>
      </c>
      <c r="C1297" s="217">
        <v>45213</v>
      </c>
      <c r="D1297" s="218">
        <f t="shared" si="41"/>
        <v>341</v>
      </c>
      <c r="E1297" s="219" t="s">
        <v>565</v>
      </c>
      <c r="F1297" s="219" t="s">
        <v>536</v>
      </c>
      <c r="G1297" s="219" t="s">
        <v>556</v>
      </c>
      <c r="H1297" s="219" t="s">
        <v>1840</v>
      </c>
      <c r="I1297" s="220"/>
      <c r="J1297" s="220"/>
      <c r="K1297" s="220">
        <v>-243</v>
      </c>
      <c r="L1297" s="510"/>
    </row>
    <row r="1298" spans="2:12" ht="15" customHeight="1" x14ac:dyDescent="0.2">
      <c r="B1298" s="499">
        <f t="shared" si="40"/>
        <v>1292</v>
      </c>
      <c r="C1298" s="217">
        <v>45213</v>
      </c>
      <c r="D1298" s="218">
        <f t="shared" si="41"/>
        <v>341</v>
      </c>
      <c r="E1298" s="219" t="s">
        <v>565</v>
      </c>
      <c r="F1298" s="219" t="s">
        <v>536</v>
      </c>
      <c r="G1298" s="219" t="s">
        <v>556</v>
      </c>
      <c r="H1298" s="219" t="s">
        <v>1841</v>
      </c>
      <c r="I1298" s="220"/>
      <c r="J1298" s="220"/>
      <c r="K1298" s="220">
        <v>-55</v>
      </c>
      <c r="L1298" s="510"/>
    </row>
    <row r="1299" spans="2:12" ht="15" customHeight="1" x14ac:dyDescent="0.2">
      <c r="B1299" s="499">
        <f t="shared" si="40"/>
        <v>1293</v>
      </c>
      <c r="C1299" s="217">
        <v>45213</v>
      </c>
      <c r="D1299" s="218">
        <f t="shared" si="41"/>
        <v>341</v>
      </c>
      <c r="E1299" s="219" t="s">
        <v>47</v>
      </c>
      <c r="F1299" s="219" t="s">
        <v>539</v>
      </c>
      <c r="G1299" s="219" t="s">
        <v>569</v>
      </c>
      <c r="H1299" s="219" t="s">
        <v>1842</v>
      </c>
      <c r="I1299" s="220"/>
      <c r="J1299" s="220"/>
      <c r="K1299" s="220">
        <v>-3720</v>
      </c>
      <c r="L1299" s="510"/>
    </row>
    <row r="1300" spans="2:12" ht="15" customHeight="1" x14ac:dyDescent="0.2">
      <c r="B1300" s="499">
        <f t="shared" si="40"/>
        <v>1294</v>
      </c>
      <c r="C1300" s="217">
        <v>45213</v>
      </c>
      <c r="D1300" s="218">
        <f t="shared" si="41"/>
        <v>341</v>
      </c>
      <c r="E1300" s="219" t="s">
        <v>565</v>
      </c>
      <c r="F1300" s="219" t="s">
        <v>540</v>
      </c>
      <c r="G1300" s="219" t="s">
        <v>549</v>
      </c>
      <c r="H1300" s="219" t="s">
        <v>1843</v>
      </c>
      <c r="I1300" s="220"/>
      <c r="J1300" s="220"/>
      <c r="K1300" s="220">
        <v>-70</v>
      </c>
      <c r="L1300" s="510"/>
    </row>
    <row r="1301" spans="2:12" ht="15" customHeight="1" x14ac:dyDescent="0.2">
      <c r="B1301" s="499">
        <f t="shared" si="40"/>
        <v>1295</v>
      </c>
      <c r="C1301" s="217">
        <v>45213</v>
      </c>
      <c r="D1301" s="218">
        <f t="shared" si="41"/>
        <v>341</v>
      </c>
      <c r="E1301" s="219" t="s">
        <v>565</v>
      </c>
      <c r="F1301" s="219" t="s">
        <v>541</v>
      </c>
      <c r="G1301" s="219" t="s">
        <v>561</v>
      </c>
      <c r="H1301" s="219" t="s">
        <v>703</v>
      </c>
      <c r="I1301" s="220"/>
      <c r="J1301" s="220"/>
      <c r="K1301" s="220">
        <v>-109</v>
      </c>
      <c r="L1301" s="510"/>
    </row>
    <row r="1302" spans="2:12" ht="15" customHeight="1" x14ac:dyDescent="0.2">
      <c r="B1302" s="499">
        <f t="shared" si="40"/>
        <v>1296</v>
      </c>
      <c r="C1302" s="217">
        <v>45213</v>
      </c>
      <c r="D1302" s="218">
        <f t="shared" si="41"/>
        <v>341</v>
      </c>
      <c r="E1302" s="219" t="s">
        <v>565</v>
      </c>
      <c r="F1302" s="219" t="s">
        <v>541</v>
      </c>
      <c r="G1302" s="219" t="s">
        <v>561</v>
      </c>
      <c r="H1302" s="219" t="s">
        <v>701</v>
      </c>
      <c r="I1302" s="220"/>
      <c r="J1302" s="220"/>
      <c r="K1302" s="220">
        <v>-139</v>
      </c>
      <c r="L1302" s="510"/>
    </row>
    <row r="1303" spans="2:12" ht="15" customHeight="1" x14ac:dyDescent="0.2">
      <c r="B1303" s="499">
        <f t="shared" si="40"/>
        <v>1297</v>
      </c>
      <c r="C1303" s="217">
        <v>45213</v>
      </c>
      <c r="D1303" s="218">
        <f t="shared" si="41"/>
        <v>341</v>
      </c>
      <c r="E1303" s="219" t="s">
        <v>565</v>
      </c>
      <c r="F1303" s="219" t="s">
        <v>541</v>
      </c>
      <c r="G1303" s="219" t="s">
        <v>561</v>
      </c>
      <c r="H1303" s="219" t="s">
        <v>823</v>
      </c>
      <c r="I1303" s="220"/>
      <c r="J1303" s="220"/>
      <c r="K1303" s="220">
        <v>-23</v>
      </c>
      <c r="L1303" s="510"/>
    </row>
    <row r="1304" spans="2:12" ht="15" customHeight="1" x14ac:dyDescent="0.2">
      <c r="B1304" s="499">
        <f t="shared" si="40"/>
        <v>1298</v>
      </c>
      <c r="C1304" s="217">
        <v>45213</v>
      </c>
      <c r="D1304" s="218">
        <f t="shared" si="41"/>
        <v>341</v>
      </c>
      <c r="E1304" s="219" t="s">
        <v>565</v>
      </c>
      <c r="F1304" s="219" t="s">
        <v>541</v>
      </c>
      <c r="G1304" s="219" t="s">
        <v>561</v>
      </c>
      <c r="H1304" s="219" t="s">
        <v>1829</v>
      </c>
      <c r="I1304" s="220"/>
      <c r="J1304" s="220"/>
      <c r="K1304" s="220">
        <v>-216</v>
      </c>
      <c r="L1304" s="510"/>
    </row>
    <row r="1305" spans="2:12" ht="15" customHeight="1" x14ac:dyDescent="0.2">
      <c r="B1305" s="499">
        <f t="shared" si="40"/>
        <v>1299</v>
      </c>
      <c r="C1305" s="217">
        <v>45214</v>
      </c>
      <c r="D1305" s="218">
        <f t="shared" si="41"/>
        <v>341</v>
      </c>
      <c r="E1305" s="219" t="s">
        <v>565</v>
      </c>
      <c r="F1305" s="219" t="s">
        <v>541</v>
      </c>
      <c r="G1305" s="219" t="s">
        <v>561</v>
      </c>
      <c r="H1305" s="219" t="s">
        <v>1698</v>
      </c>
      <c r="I1305" s="220"/>
      <c r="J1305" s="220"/>
      <c r="K1305" s="220">
        <v>-152</v>
      </c>
      <c r="L1305" s="510"/>
    </row>
    <row r="1306" spans="2:12" ht="15" customHeight="1" x14ac:dyDescent="0.2">
      <c r="B1306" s="499">
        <f t="shared" si="40"/>
        <v>1300</v>
      </c>
      <c r="C1306" s="217">
        <v>45214</v>
      </c>
      <c r="D1306" s="218">
        <f t="shared" si="41"/>
        <v>341</v>
      </c>
      <c r="E1306" s="219" t="s">
        <v>565</v>
      </c>
      <c r="F1306" s="219" t="s">
        <v>541</v>
      </c>
      <c r="G1306" s="219" t="s">
        <v>561</v>
      </c>
      <c r="H1306" s="219" t="s">
        <v>1844</v>
      </c>
      <c r="I1306" s="220"/>
      <c r="J1306" s="220"/>
      <c r="K1306" s="220">
        <v>-109</v>
      </c>
      <c r="L1306" s="510"/>
    </row>
    <row r="1307" spans="2:12" ht="15" customHeight="1" x14ac:dyDescent="0.2">
      <c r="B1307" s="499">
        <f t="shared" si="40"/>
        <v>1301</v>
      </c>
      <c r="C1307" s="217">
        <v>45215</v>
      </c>
      <c r="D1307" s="218">
        <f t="shared" si="41"/>
        <v>342</v>
      </c>
      <c r="E1307" s="219" t="s">
        <v>565</v>
      </c>
      <c r="F1307" s="219" t="s">
        <v>541</v>
      </c>
      <c r="G1307" s="219" t="s">
        <v>550</v>
      </c>
      <c r="H1307" s="219" t="s">
        <v>1845</v>
      </c>
      <c r="I1307" s="220"/>
      <c r="J1307" s="220"/>
      <c r="K1307" s="220">
        <v>-2070</v>
      </c>
      <c r="L1307" s="510"/>
    </row>
    <row r="1308" spans="2:12" ht="15" customHeight="1" x14ac:dyDescent="0.2">
      <c r="B1308" s="499">
        <f t="shared" si="40"/>
        <v>1302</v>
      </c>
      <c r="C1308" s="217">
        <v>45215</v>
      </c>
      <c r="D1308" s="218">
        <f t="shared" si="41"/>
        <v>342</v>
      </c>
      <c r="E1308" s="219" t="s">
        <v>598</v>
      </c>
      <c r="F1308" s="219" t="s">
        <v>541</v>
      </c>
      <c r="G1308" s="219" t="s">
        <v>570</v>
      </c>
      <c r="H1308" s="219" t="s">
        <v>1846</v>
      </c>
      <c r="I1308" s="220"/>
      <c r="J1308" s="220"/>
      <c r="K1308" s="220">
        <v>-25</v>
      </c>
      <c r="L1308" s="510"/>
    </row>
    <row r="1309" spans="2:12" ht="15" customHeight="1" x14ac:dyDescent="0.2">
      <c r="B1309" s="499">
        <f t="shared" si="40"/>
        <v>1303</v>
      </c>
      <c r="C1309" s="217">
        <v>45215</v>
      </c>
      <c r="D1309" s="218">
        <f t="shared" si="41"/>
        <v>342</v>
      </c>
      <c r="E1309" s="219" t="s">
        <v>598</v>
      </c>
      <c r="F1309" s="219" t="s">
        <v>541</v>
      </c>
      <c r="G1309" s="219" t="s">
        <v>570</v>
      </c>
      <c r="H1309" s="219" t="s">
        <v>1847</v>
      </c>
      <c r="I1309" s="220"/>
      <c r="J1309" s="220"/>
      <c r="K1309" s="220">
        <v>-47</v>
      </c>
      <c r="L1309" s="510"/>
    </row>
    <row r="1310" spans="2:12" ht="15" customHeight="1" x14ac:dyDescent="0.2">
      <c r="B1310" s="499">
        <f t="shared" si="40"/>
        <v>1304</v>
      </c>
      <c r="C1310" s="217">
        <v>45216</v>
      </c>
      <c r="D1310" s="218">
        <f t="shared" si="41"/>
        <v>342</v>
      </c>
      <c r="E1310" s="219" t="s">
        <v>598</v>
      </c>
      <c r="F1310" s="219" t="s">
        <v>536</v>
      </c>
      <c r="G1310" s="219" t="s">
        <v>556</v>
      </c>
      <c r="H1310" s="219" t="s">
        <v>1849</v>
      </c>
      <c r="I1310" s="220"/>
      <c r="J1310" s="220"/>
      <c r="K1310" s="220">
        <v>-24</v>
      </c>
      <c r="L1310" s="510"/>
    </row>
    <row r="1311" spans="2:12" ht="15" customHeight="1" x14ac:dyDescent="0.2">
      <c r="B1311" s="499">
        <f t="shared" si="40"/>
        <v>1305</v>
      </c>
      <c r="C1311" s="217">
        <v>45216</v>
      </c>
      <c r="D1311" s="218">
        <f t="shared" si="41"/>
        <v>342</v>
      </c>
      <c r="E1311" s="219" t="s">
        <v>554</v>
      </c>
      <c r="F1311" s="219" t="s">
        <v>543</v>
      </c>
      <c r="G1311" s="219" t="s">
        <v>592</v>
      </c>
      <c r="H1311" s="219" t="s">
        <v>1848</v>
      </c>
      <c r="I1311" s="220"/>
      <c r="J1311" s="220"/>
      <c r="K1311" s="220">
        <v>-400</v>
      </c>
      <c r="L1311" s="510"/>
    </row>
    <row r="1312" spans="2:12" ht="15" customHeight="1" x14ac:dyDescent="0.2">
      <c r="B1312" s="499">
        <f t="shared" si="40"/>
        <v>1306</v>
      </c>
      <c r="C1312" s="217">
        <v>45216</v>
      </c>
      <c r="D1312" s="218">
        <f t="shared" si="41"/>
        <v>342</v>
      </c>
      <c r="E1312" s="219" t="s">
        <v>554</v>
      </c>
      <c r="F1312" s="219" t="s">
        <v>543</v>
      </c>
      <c r="G1312" s="219" t="s">
        <v>572</v>
      </c>
      <c r="H1312" s="219" t="s">
        <v>1834</v>
      </c>
      <c r="I1312" s="220"/>
      <c r="J1312" s="220"/>
      <c r="K1312" s="220">
        <v>-300</v>
      </c>
      <c r="L1312" s="510"/>
    </row>
    <row r="1313" spans="2:12" ht="15" customHeight="1" x14ac:dyDescent="0.2">
      <c r="B1313" s="499">
        <f t="shared" si="40"/>
        <v>1307</v>
      </c>
      <c r="C1313" s="217">
        <v>45217</v>
      </c>
      <c r="D1313" s="218">
        <f t="shared" si="41"/>
        <v>342</v>
      </c>
      <c r="E1313" s="219" t="s">
        <v>554</v>
      </c>
      <c r="F1313" s="219" t="s">
        <v>538</v>
      </c>
      <c r="G1313" s="219" t="s">
        <v>568</v>
      </c>
      <c r="H1313" s="219" t="s">
        <v>1852</v>
      </c>
      <c r="I1313" s="220"/>
      <c r="J1313" s="220">
        <v>7000</v>
      </c>
      <c r="K1313" s="220"/>
      <c r="L1313" s="510"/>
    </row>
    <row r="1314" spans="2:12" ht="15" customHeight="1" x14ac:dyDescent="0.2">
      <c r="B1314" s="499">
        <f t="shared" si="40"/>
        <v>1308</v>
      </c>
      <c r="C1314" s="217">
        <v>45218</v>
      </c>
      <c r="D1314" s="218">
        <f t="shared" si="41"/>
        <v>342</v>
      </c>
      <c r="E1314" s="219" t="s">
        <v>554</v>
      </c>
      <c r="F1314" s="219" t="s">
        <v>543</v>
      </c>
      <c r="G1314" s="219" t="s">
        <v>592</v>
      </c>
      <c r="H1314" s="219" t="s">
        <v>1850</v>
      </c>
      <c r="I1314" s="220"/>
      <c r="J1314" s="220"/>
      <c r="K1314" s="220">
        <v>-650</v>
      </c>
      <c r="L1314" s="510"/>
    </row>
    <row r="1315" spans="2:12" ht="15" customHeight="1" x14ac:dyDescent="0.2">
      <c r="B1315" s="499">
        <f t="shared" si="40"/>
        <v>1309</v>
      </c>
      <c r="C1315" s="217">
        <v>45220</v>
      </c>
      <c r="D1315" s="218">
        <f t="shared" si="41"/>
        <v>342</v>
      </c>
      <c r="E1315" s="219" t="s">
        <v>47</v>
      </c>
      <c r="F1315" s="219" t="s">
        <v>534</v>
      </c>
      <c r="G1315" s="219" t="s">
        <v>565</v>
      </c>
      <c r="H1315" s="219" t="s">
        <v>686</v>
      </c>
      <c r="I1315" s="220">
        <v>-5000</v>
      </c>
      <c r="J1315" s="220"/>
      <c r="K1315" s="220"/>
      <c r="L1315" s="510"/>
    </row>
    <row r="1316" spans="2:12" ht="15" customHeight="1" x14ac:dyDescent="0.2">
      <c r="B1316" s="499">
        <f t="shared" si="40"/>
        <v>1310</v>
      </c>
      <c r="C1316" s="217">
        <v>45220</v>
      </c>
      <c r="D1316" s="218">
        <f t="shared" si="41"/>
        <v>342</v>
      </c>
      <c r="E1316" s="219" t="s">
        <v>565</v>
      </c>
      <c r="F1316" s="219" t="s">
        <v>534</v>
      </c>
      <c r="G1316" s="219" t="s">
        <v>47</v>
      </c>
      <c r="H1316" s="219" t="s">
        <v>686</v>
      </c>
      <c r="I1316" s="220">
        <v>5000</v>
      </c>
      <c r="J1316" s="220"/>
      <c r="K1316" s="220"/>
      <c r="L1316" s="510"/>
    </row>
    <row r="1317" spans="2:12" ht="15" customHeight="1" x14ac:dyDescent="0.2">
      <c r="B1317" s="499">
        <f t="shared" si="40"/>
        <v>1311</v>
      </c>
      <c r="C1317" s="217">
        <v>45220</v>
      </c>
      <c r="D1317" s="218">
        <f t="shared" si="41"/>
        <v>342</v>
      </c>
      <c r="E1317" s="219" t="s">
        <v>554</v>
      </c>
      <c r="F1317" s="219" t="s">
        <v>543</v>
      </c>
      <c r="G1317" s="219" t="s">
        <v>592</v>
      </c>
      <c r="H1317" s="219" t="s">
        <v>1851</v>
      </c>
      <c r="I1317" s="220"/>
      <c r="J1317" s="220"/>
      <c r="K1317" s="220">
        <v>-2000</v>
      </c>
      <c r="L1317" s="510"/>
    </row>
    <row r="1318" spans="2:12" ht="15" customHeight="1" x14ac:dyDescent="0.2">
      <c r="B1318" s="499">
        <f t="shared" si="40"/>
        <v>1312</v>
      </c>
      <c r="C1318" s="217">
        <v>45220</v>
      </c>
      <c r="D1318" s="218">
        <f t="shared" si="41"/>
        <v>342</v>
      </c>
      <c r="E1318" s="219" t="s">
        <v>565</v>
      </c>
      <c r="F1318" s="219" t="s">
        <v>541</v>
      </c>
      <c r="G1318" s="219" t="s">
        <v>561</v>
      </c>
      <c r="H1318" s="219" t="s">
        <v>720</v>
      </c>
      <c r="I1318" s="220"/>
      <c r="J1318" s="220"/>
      <c r="K1318" s="220">
        <v>-109</v>
      </c>
      <c r="L1318" s="510"/>
    </row>
    <row r="1319" spans="2:12" ht="15" customHeight="1" x14ac:dyDescent="0.2">
      <c r="B1319" s="499">
        <f t="shared" si="40"/>
        <v>1313</v>
      </c>
      <c r="C1319" s="217">
        <v>45220</v>
      </c>
      <c r="D1319" s="218">
        <f t="shared" si="41"/>
        <v>342</v>
      </c>
      <c r="E1319" s="219" t="s">
        <v>565</v>
      </c>
      <c r="F1319" s="219" t="s">
        <v>541</v>
      </c>
      <c r="G1319" s="219" t="s">
        <v>561</v>
      </c>
      <c r="H1319" s="219" t="s">
        <v>701</v>
      </c>
      <c r="I1319" s="220"/>
      <c r="J1319" s="220"/>
      <c r="K1319" s="220">
        <v>-139</v>
      </c>
      <c r="L1319" s="510"/>
    </row>
    <row r="1320" spans="2:12" ht="15" customHeight="1" x14ac:dyDescent="0.2">
      <c r="B1320" s="499">
        <f t="shared" si="40"/>
        <v>1314</v>
      </c>
      <c r="C1320" s="217">
        <v>45220</v>
      </c>
      <c r="D1320" s="218">
        <f t="shared" si="41"/>
        <v>342</v>
      </c>
      <c r="E1320" s="219" t="s">
        <v>565</v>
      </c>
      <c r="F1320" s="219" t="s">
        <v>541</v>
      </c>
      <c r="G1320" s="219" t="s">
        <v>561</v>
      </c>
      <c r="H1320" s="219" t="s">
        <v>989</v>
      </c>
      <c r="I1320" s="220"/>
      <c r="J1320" s="220"/>
      <c r="K1320" s="220">
        <v>-109</v>
      </c>
      <c r="L1320" s="510"/>
    </row>
    <row r="1321" spans="2:12" ht="15" customHeight="1" x14ac:dyDescent="0.2">
      <c r="B1321" s="499">
        <f t="shared" si="40"/>
        <v>1315</v>
      </c>
      <c r="C1321" s="217">
        <v>45221</v>
      </c>
      <c r="D1321" s="218">
        <f t="shared" si="41"/>
        <v>342</v>
      </c>
      <c r="E1321" s="219" t="s">
        <v>598</v>
      </c>
      <c r="F1321" s="219" t="s">
        <v>534</v>
      </c>
      <c r="G1321" s="219" t="s">
        <v>565</v>
      </c>
      <c r="H1321" s="219" t="s">
        <v>686</v>
      </c>
      <c r="I1321" s="220">
        <v>-586.5</v>
      </c>
      <c r="J1321" s="220"/>
      <c r="K1321" s="220"/>
      <c r="L1321" s="510"/>
    </row>
    <row r="1322" spans="2:12" ht="15" customHeight="1" x14ac:dyDescent="0.2">
      <c r="B1322" s="499">
        <f t="shared" si="40"/>
        <v>1316</v>
      </c>
      <c r="C1322" s="217">
        <v>45221</v>
      </c>
      <c r="D1322" s="218">
        <f t="shared" si="41"/>
        <v>342</v>
      </c>
      <c r="E1322" s="219" t="s">
        <v>582</v>
      </c>
      <c r="F1322" s="219" t="s">
        <v>534</v>
      </c>
      <c r="G1322" s="219" t="s">
        <v>582</v>
      </c>
      <c r="H1322" s="219" t="s">
        <v>1853</v>
      </c>
      <c r="I1322" s="220"/>
      <c r="J1322" s="220">
        <v>348.19</v>
      </c>
      <c r="K1322" s="220"/>
      <c r="L1322" s="510"/>
    </row>
    <row r="1323" spans="2:12" ht="15" customHeight="1" x14ac:dyDescent="0.2">
      <c r="B1323" s="499">
        <f t="shared" si="40"/>
        <v>1317</v>
      </c>
      <c r="C1323" s="217">
        <v>45221</v>
      </c>
      <c r="D1323" s="218">
        <f t="shared" si="41"/>
        <v>342</v>
      </c>
      <c r="E1323" s="219" t="s">
        <v>565</v>
      </c>
      <c r="F1323" s="219" t="s">
        <v>534</v>
      </c>
      <c r="G1323" s="219" t="s">
        <v>598</v>
      </c>
      <c r="H1323" s="219" t="s">
        <v>686</v>
      </c>
      <c r="I1323" s="220">
        <v>586.5</v>
      </c>
      <c r="J1323" s="220"/>
      <c r="K1323" s="220"/>
      <c r="L1323" s="510"/>
    </row>
    <row r="1324" spans="2:12" ht="15" customHeight="1" x14ac:dyDescent="0.2">
      <c r="B1324" s="499">
        <f t="shared" si="40"/>
        <v>1318</v>
      </c>
      <c r="C1324" s="217">
        <v>45221</v>
      </c>
      <c r="D1324" s="218">
        <f t="shared" si="41"/>
        <v>342</v>
      </c>
      <c r="E1324" s="219" t="s">
        <v>565</v>
      </c>
      <c r="F1324" s="219" t="s">
        <v>541</v>
      </c>
      <c r="G1324" s="219" t="s">
        <v>561</v>
      </c>
      <c r="H1324" s="219" t="s">
        <v>1855</v>
      </c>
      <c r="I1324" s="220"/>
      <c r="J1324" s="220"/>
      <c r="K1324" s="220">
        <v>-120</v>
      </c>
      <c r="L1324" s="510"/>
    </row>
    <row r="1325" spans="2:12" ht="15" customHeight="1" x14ac:dyDescent="0.2">
      <c r="B1325" s="499">
        <f t="shared" si="40"/>
        <v>1319</v>
      </c>
      <c r="C1325" s="217">
        <v>45221</v>
      </c>
      <c r="D1325" s="218">
        <f t="shared" si="41"/>
        <v>342</v>
      </c>
      <c r="E1325" s="219" t="s">
        <v>565</v>
      </c>
      <c r="F1325" s="219" t="s">
        <v>541</v>
      </c>
      <c r="G1325" s="219" t="s">
        <v>561</v>
      </c>
      <c r="H1325" s="219" t="s">
        <v>825</v>
      </c>
      <c r="I1325" s="220"/>
      <c r="J1325" s="220"/>
      <c r="K1325" s="220">
        <v>-123</v>
      </c>
      <c r="L1325" s="510"/>
    </row>
    <row r="1326" spans="2:12" ht="15" customHeight="1" x14ac:dyDescent="0.2">
      <c r="B1326" s="499">
        <f t="shared" si="40"/>
        <v>1320</v>
      </c>
      <c r="C1326" s="217">
        <v>45221</v>
      </c>
      <c r="D1326" s="218">
        <f t="shared" si="41"/>
        <v>342</v>
      </c>
      <c r="E1326" s="219" t="s">
        <v>598</v>
      </c>
      <c r="F1326" s="219" t="s">
        <v>541</v>
      </c>
      <c r="G1326" s="219" t="s">
        <v>561</v>
      </c>
      <c r="H1326" s="219" t="s">
        <v>725</v>
      </c>
      <c r="I1326" s="220"/>
      <c r="J1326" s="220"/>
      <c r="K1326" s="220">
        <v>-60</v>
      </c>
      <c r="L1326" s="510"/>
    </row>
    <row r="1327" spans="2:12" ht="15" customHeight="1" x14ac:dyDescent="0.2">
      <c r="B1327" s="499">
        <f t="shared" si="40"/>
        <v>1321</v>
      </c>
      <c r="C1327" s="217">
        <v>45222</v>
      </c>
      <c r="D1327" s="218">
        <f t="shared" si="41"/>
        <v>343</v>
      </c>
      <c r="E1327" s="219" t="s">
        <v>565</v>
      </c>
      <c r="F1327" s="219" t="s">
        <v>541</v>
      </c>
      <c r="G1327" s="219" t="s">
        <v>550</v>
      </c>
      <c r="H1327" s="219" t="s">
        <v>1856</v>
      </c>
      <c r="I1327" s="220"/>
      <c r="J1327" s="220"/>
      <c r="K1327" s="220">
        <v>-2070</v>
      </c>
      <c r="L1327" s="510"/>
    </row>
    <row r="1328" spans="2:12" ht="15" customHeight="1" x14ac:dyDescent="0.2">
      <c r="B1328" s="499">
        <f t="shared" si="40"/>
        <v>1322</v>
      </c>
      <c r="C1328" s="217">
        <v>45224</v>
      </c>
      <c r="D1328" s="218">
        <f t="shared" si="41"/>
        <v>343</v>
      </c>
      <c r="E1328" s="219" t="s">
        <v>598</v>
      </c>
      <c r="F1328" s="219" t="s">
        <v>541</v>
      </c>
      <c r="G1328" s="219" t="s">
        <v>570</v>
      </c>
      <c r="H1328" s="219" t="s">
        <v>1609</v>
      </c>
      <c r="I1328" s="220"/>
      <c r="J1328" s="220"/>
      <c r="K1328" s="220">
        <v>-35</v>
      </c>
      <c r="L1328" s="510"/>
    </row>
    <row r="1329" spans="2:12" ht="15" customHeight="1" x14ac:dyDescent="0.2">
      <c r="B1329" s="499">
        <f t="shared" si="40"/>
        <v>1323</v>
      </c>
      <c r="C1329" s="217">
        <v>45224</v>
      </c>
      <c r="D1329" s="218">
        <f t="shared" ref="D1329" si="42">(WEEKNUM(C1329,2)+(YEAR(C1329)-2020)*100)-1</f>
        <v>343</v>
      </c>
      <c r="E1329" s="219" t="s">
        <v>554</v>
      </c>
      <c r="F1329" s="219" t="s">
        <v>538</v>
      </c>
      <c r="G1329" s="219" t="s">
        <v>568</v>
      </c>
      <c r="H1329" s="219" t="s">
        <v>1857</v>
      </c>
      <c r="I1329" s="220"/>
      <c r="J1329" s="220">
        <v>7000</v>
      </c>
      <c r="K1329" s="220"/>
      <c r="L1329" s="510"/>
    </row>
    <row r="1330" spans="2:12" ht="15" customHeight="1" x14ac:dyDescent="0.2">
      <c r="B1330" s="499">
        <f t="shared" si="40"/>
        <v>1324</v>
      </c>
      <c r="C1330" s="217">
        <v>45224</v>
      </c>
      <c r="D1330" s="218">
        <f t="shared" ref="D1330" si="43">(WEEKNUM(C1330,2)+(YEAR(C1330)-2020)*100)-1</f>
        <v>343</v>
      </c>
      <c r="E1330" s="219" t="s">
        <v>554</v>
      </c>
      <c r="F1330" s="219" t="s">
        <v>542</v>
      </c>
      <c r="G1330" s="219" t="s">
        <v>562</v>
      </c>
      <c r="H1330" s="219" t="s">
        <v>1858</v>
      </c>
      <c r="I1330" s="220"/>
      <c r="J1330" s="220"/>
      <c r="K1330" s="220">
        <v>-285</v>
      </c>
      <c r="L1330" s="510"/>
    </row>
    <row r="1331" spans="2:12" ht="15" customHeight="1" x14ac:dyDescent="0.2">
      <c r="B1331" s="499">
        <f t="shared" si="40"/>
        <v>1325</v>
      </c>
      <c r="C1331" s="217">
        <v>45224</v>
      </c>
      <c r="D1331" s="218">
        <f t="shared" ref="D1331:D1332" si="44">(WEEKNUM(C1331,2)+(YEAR(C1331)-2020)*100)-1</f>
        <v>343</v>
      </c>
      <c r="E1331" s="219" t="s">
        <v>554</v>
      </c>
      <c r="F1331" s="219" t="s">
        <v>540</v>
      </c>
      <c r="G1331" s="219" t="s">
        <v>560</v>
      </c>
      <c r="H1331" s="219" t="s">
        <v>1859</v>
      </c>
      <c r="I1331" s="220"/>
      <c r="J1331" s="220"/>
      <c r="K1331" s="220">
        <v>-544</v>
      </c>
      <c r="L1331" s="510"/>
    </row>
    <row r="1332" spans="2:12" ht="15" customHeight="1" x14ac:dyDescent="0.2">
      <c r="B1332" s="499">
        <f t="shared" si="40"/>
        <v>1326</v>
      </c>
      <c r="C1332" s="217">
        <v>45226</v>
      </c>
      <c r="D1332" s="218">
        <f t="shared" si="44"/>
        <v>343</v>
      </c>
      <c r="E1332" s="219" t="s">
        <v>47</v>
      </c>
      <c r="F1332" s="219" t="s">
        <v>534</v>
      </c>
      <c r="G1332" s="219" t="s">
        <v>565</v>
      </c>
      <c r="H1332" s="219" t="s">
        <v>686</v>
      </c>
      <c r="I1332" s="220">
        <v>-3800</v>
      </c>
      <c r="J1332" s="220"/>
      <c r="K1332" s="220"/>
      <c r="L1332" s="510"/>
    </row>
    <row r="1333" spans="2:12" ht="15" customHeight="1" x14ac:dyDescent="0.2">
      <c r="B1333" s="499">
        <f t="shared" si="40"/>
        <v>1327</v>
      </c>
      <c r="C1333" s="217">
        <v>45226</v>
      </c>
      <c r="D1333" s="218">
        <f t="shared" ref="D1333:D1334" si="45">(WEEKNUM(C1333,2)+(YEAR(C1333)-2020)*100)-1</f>
        <v>343</v>
      </c>
      <c r="E1333" s="219" t="s">
        <v>565</v>
      </c>
      <c r="F1333" s="219" t="s">
        <v>534</v>
      </c>
      <c r="G1333" s="219" t="s">
        <v>47</v>
      </c>
      <c r="H1333" s="219" t="s">
        <v>686</v>
      </c>
      <c r="I1333" s="220">
        <v>3800</v>
      </c>
      <c r="J1333" s="220"/>
      <c r="K1333" s="220"/>
      <c r="L1333" s="510"/>
    </row>
    <row r="1334" spans="2:12" ht="15" customHeight="1" x14ac:dyDescent="0.2">
      <c r="B1334" s="499">
        <f t="shared" si="40"/>
        <v>1328</v>
      </c>
      <c r="C1334" s="217">
        <v>45227</v>
      </c>
      <c r="D1334" s="218">
        <f t="shared" si="45"/>
        <v>343</v>
      </c>
      <c r="E1334" s="219" t="s">
        <v>565</v>
      </c>
      <c r="F1334" s="219" t="s">
        <v>541</v>
      </c>
      <c r="G1334" s="219" t="s">
        <v>561</v>
      </c>
      <c r="H1334" s="219" t="s">
        <v>721</v>
      </c>
      <c r="I1334" s="220"/>
      <c r="J1334" s="220"/>
      <c r="K1334" s="220">
        <v>-92</v>
      </c>
      <c r="L1334" s="510"/>
    </row>
    <row r="1335" spans="2:12" ht="15" customHeight="1" x14ac:dyDescent="0.2">
      <c r="B1335" s="499">
        <f t="shared" si="40"/>
        <v>1329</v>
      </c>
      <c r="C1335" s="217">
        <v>45227</v>
      </c>
      <c r="D1335" s="218">
        <f t="shared" ref="D1335" si="46">(WEEKNUM(C1335,2)+(YEAR(C1335)-2020)*100)-1</f>
        <v>343</v>
      </c>
      <c r="E1335" s="219" t="s">
        <v>565</v>
      </c>
      <c r="F1335" s="219" t="s">
        <v>541</v>
      </c>
      <c r="G1335" s="219" t="s">
        <v>561</v>
      </c>
      <c r="H1335" s="219" t="s">
        <v>1860</v>
      </c>
      <c r="I1335" s="220"/>
      <c r="J1335" s="220"/>
      <c r="K1335" s="220">
        <v>-19</v>
      </c>
      <c r="L1335" s="510"/>
    </row>
    <row r="1336" spans="2:12" ht="15" customHeight="1" x14ac:dyDescent="0.2">
      <c r="B1336" s="499">
        <f t="shared" si="40"/>
        <v>1330</v>
      </c>
      <c r="C1336" s="217">
        <v>45227</v>
      </c>
      <c r="D1336" s="218">
        <f t="shared" ref="D1336" si="47">(WEEKNUM(C1336,2)+(YEAR(C1336)-2020)*100)-1</f>
        <v>343</v>
      </c>
      <c r="E1336" s="219" t="s">
        <v>565</v>
      </c>
      <c r="F1336" s="219" t="s">
        <v>541</v>
      </c>
      <c r="G1336" s="219" t="s">
        <v>561</v>
      </c>
      <c r="H1336" s="219" t="s">
        <v>1861</v>
      </c>
      <c r="I1336" s="220"/>
      <c r="J1336" s="220"/>
      <c r="K1336" s="220">
        <v>-34</v>
      </c>
      <c r="L1336" s="510"/>
    </row>
    <row r="1337" spans="2:12" ht="15" customHeight="1" x14ac:dyDescent="0.2">
      <c r="B1337" s="499">
        <f t="shared" si="40"/>
        <v>1331</v>
      </c>
      <c r="C1337" s="217">
        <v>45228</v>
      </c>
      <c r="D1337" s="218">
        <f t="shared" ref="D1337" si="48">(WEEKNUM(C1337,2)+(YEAR(C1337)-2020)*100)-1</f>
        <v>343</v>
      </c>
      <c r="E1337" s="219" t="s">
        <v>565</v>
      </c>
      <c r="F1337" s="219" t="s">
        <v>541</v>
      </c>
      <c r="G1337" s="219" t="s">
        <v>561</v>
      </c>
      <c r="H1337" s="219" t="s">
        <v>1862</v>
      </c>
      <c r="I1337" s="220"/>
      <c r="J1337" s="220"/>
      <c r="K1337" s="220">
        <v>-139</v>
      </c>
      <c r="L1337" s="510"/>
    </row>
    <row r="1338" spans="2:12" ht="15" customHeight="1" x14ac:dyDescent="0.2">
      <c r="B1338" s="499">
        <f t="shared" si="40"/>
        <v>1332</v>
      </c>
      <c r="C1338" s="217">
        <v>45228</v>
      </c>
      <c r="D1338" s="218">
        <f t="shared" ref="D1338:D1340" si="49">(WEEKNUM(C1338,2)+(YEAR(C1338)-2020)*100)-1</f>
        <v>343</v>
      </c>
      <c r="E1338" s="219" t="s">
        <v>565</v>
      </c>
      <c r="F1338" s="219" t="s">
        <v>541</v>
      </c>
      <c r="G1338" s="219" t="s">
        <v>561</v>
      </c>
      <c r="H1338" s="219" t="s">
        <v>1713</v>
      </c>
      <c r="I1338" s="220"/>
      <c r="J1338" s="220"/>
      <c r="K1338" s="220">
        <v>-25</v>
      </c>
      <c r="L1338" s="510"/>
    </row>
    <row r="1339" spans="2:12" ht="15" customHeight="1" x14ac:dyDescent="0.2">
      <c r="B1339" s="499">
        <f t="shared" si="40"/>
        <v>1333</v>
      </c>
      <c r="C1339" s="217">
        <v>45229</v>
      </c>
      <c r="D1339" s="218">
        <f t="shared" si="49"/>
        <v>344</v>
      </c>
      <c r="E1339" s="219" t="s">
        <v>565</v>
      </c>
      <c r="F1339" s="219" t="s">
        <v>541</v>
      </c>
      <c r="G1339" s="219" t="s">
        <v>550</v>
      </c>
      <c r="H1339" s="219" t="s">
        <v>1863</v>
      </c>
      <c r="I1339" s="220"/>
      <c r="J1339" s="220"/>
      <c r="K1339" s="220">
        <v>-2070</v>
      </c>
      <c r="L1339" s="510"/>
    </row>
    <row r="1340" spans="2:12" ht="15" customHeight="1" x14ac:dyDescent="0.2">
      <c r="B1340" s="499">
        <f t="shared" si="40"/>
        <v>1334</v>
      </c>
      <c r="C1340" s="217">
        <v>45229</v>
      </c>
      <c r="D1340" s="218">
        <f t="shared" si="49"/>
        <v>344</v>
      </c>
      <c r="E1340" s="219" t="s">
        <v>565</v>
      </c>
      <c r="F1340" s="219" t="s">
        <v>534</v>
      </c>
      <c r="G1340" s="219" t="s">
        <v>598</v>
      </c>
      <c r="H1340" s="219" t="s">
        <v>686</v>
      </c>
      <c r="I1340" s="220">
        <v>-351</v>
      </c>
      <c r="J1340" s="220"/>
      <c r="K1340" s="220"/>
      <c r="L1340" s="510"/>
    </row>
    <row r="1341" spans="2:12" ht="15" customHeight="1" x14ac:dyDescent="0.2">
      <c r="B1341" s="499">
        <f t="shared" si="40"/>
        <v>1335</v>
      </c>
      <c r="C1341" s="217">
        <v>45229</v>
      </c>
      <c r="D1341" s="218">
        <f t="shared" ref="D1341" si="50">(WEEKNUM(C1341,2)+(YEAR(C1341)-2020)*100)-1</f>
        <v>344</v>
      </c>
      <c r="E1341" s="219" t="s">
        <v>598</v>
      </c>
      <c r="F1341" s="219" t="s">
        <v>534</v>
      </c>
      <c r="G1341" s="219" t="s">
        <v>565</v>
      </c>
      <c r="H1341" s="219" t="s">
        <v>686</v>
      </c>
      <c r="I1341" s="220">
        <v>351</v>
      </c>
      <c r="J1341" s="220"/>
      <c r="K1341" s="220"/>
      <c r="L1341" s="510"/>
    </row>
    <row r="1342" spans="2:12" ht="15" customHeight="1" x14ac:dyDescent="0.2">
      <c r="B1342" s="499"/>
      <c r="C1342" s="217"/>
      <c r="D1342" s="218"/>
      <c r="E1342" s="219"/>
      <c r="F1342" s="219"/>
      <c r="G1342" s="219"/>
      <c r="H1342" s="219"/>
      <c r="I1342" s="220"/>
      <c r="J1342" s="220"/>
      <c r="K1342" s="220"/>
      <c r="L1342" s="510"/>
    </row>
    <row r="1343" spans="2:12" ht="15" customHeight="1" x14ac:dyDescent="0.2">
      <c r="B1343" s="499"/>
      <c r="C1343" s="217"/>
      <c r="D1343" s="218"/>
      <c r="E1343" s="219"/>
      <c r="F1343" s="219"/>
      <c r="G1343" s="219"/>
      <c r="H1343" s="219"/>
      <c r="I1343" s="220"/>
      <c r="J1343" s="220"/>
      <c r="K1343" s="220"/>
    </row>
    <row r="1344" spans="2:12" ht="15" customHeight="1" x14ac:dyDescent="0.2">
      <c r="B1344" s="194"/>
      <c r="C1344" s="195"/>
      <c r="D1344" s="194"/>
      <c r="E1344" s="92"/>
      <c r="F1344" s="92"/>
      <c r="G1344" s="92"/>
      <c r="H1344" s="92"/>
      <c r="I1344" s="92"/>
      <c r="J1344" s="147"/>
      <c r="K1344" s="147"/>
      <c r="L1344" s="147"/>
    </row>
    <row r="1345" spans="2:12" ht="15" customHeight="1" x14ac:dyDescent="0.2">
      <c r="B1345" s="194"/>
      <c r="C1345" s="195"/>
      <c r="D1345" s="194"/>
      <c r="E1345" s="92"/>
      <c r="F1345" s="92"/>
      <c r="G1345" s="92"/>
      <c r="H1345" s="92"/>
      <c r="I1345" s="92"/>
      <c r="J1345" s="147"/>
      <c r="K1345" s="147"/>
      <c r="L1345" s="147"/>
    </row>
    <row r="1346" spans="2:12" ht="15" customHeight="1" x14ac:dyDescent="0.2">
      <c r="B1346" s="194"/>
      <c r="C1346" s="195"/>
      <c r="D1346" s="194"/>
      <c r="E1346" s="92"/>
      <c r="F1346" s="92"/>
      <c r="G1346" s="92"/>
      <c r="H1346" s="92"/>
      <c r="I1346" s="92"/>
      <c r="J1346" s="147"/>
      <c r="K1346" s="147"/>
      <c r="L1346" s="147"/>
    </row>
    <row r="1347" spans="2:12" ht="15" customHeight="1" x14ac:dyDescent="0.2">
      <c r="B1347" s="194"/>
      <c r="C1347" s="195"/>
      <c r="D1347" s="194"/>
      <c r="E1347" s="92"/>
      <c r="F1347" s="92"/>
      <c r="G1347" s="92"/>
      <c r="H1347" s="92"/>
      <c r="I1347" s="92"/>
      <c r="J1347" s="147"/>
      <c r="K1347" s="147"/>
      <c r="L1347" s="147"/>
    </row>
    <row r="1348" spans="2:12" ht="15" customHeight="1" x14ac:dyDescent="0.2">
      <c r="B1348" s="194"/>
      <c r="C1348" s="195"/>
      <c r="D1348" s="194"/>
      <c r="E1348" s="92"/>
      <c r="F1348" s="92"/>
      <c r="G1348" s="92"/>
      <c r="H1348" s="92"/>
      <c r="I1348" s="92"/>
      <c r="J1348" s="147"/>
      <c r="K1348" s="147"/>
      <c r="L1348" s="147"/>
    </row>
    <row r="1349" spans="2:12" ht="15" customHeight="1" x14ac:dyDescent="0.2">
      <c r="B1349" s="194"/>
      <c r="C1349" s="195"/>
      <c r="D1349" s="194"/>
      <c r="E1349" s="92"/>
      <c r="F1349" s="92"/>
      <c r="G1349" s="92"/>
      <c r="H1349" s="92"/>
      <c r="I1349" s="92"/>
      <c r="J1349" s="147"/>
      <c r="K1349" s="147"/>
      <c r="L1349" s="147"/>
    </row>
    <row r="1350" spans="2:12" ht="15" customHeight="1" x14ac:dyDescent="0.2">
      <c r="B1350" s="194"/>
      <c r="C1350" s="195"/>
      <c r="D1350" s="194"/>
      <c r="E1350" s="92"/>
      <c r="F1350" s="92"/>
      <c r="G1350" s="92"/>
      <c r="H1350" s="92"/>
      <c r="I1350" s="92"/>
      <c r="J1350" s="147"/>
      <c r="K1350" s="147"/>
      <c r="L1350" s="147"/>
    </row>
    <row r="1351" spans="2:12" ht="15" customHeight="1" x14ac:dyDescent="0.2">
      <c r="B1351" s="194"/>
      <c r="C1351" s="195"/>
      <c r="D1351" s="194"/>
      <c r="E1351" s="92"/>
      <c r="F1351" s="92"/>
      <c r="G1351" s="92"/>
      <c r="H1351" s="92"/>
      <c r="I1351" s="92"/>
      <c r="J1351" s="147"/>
      <c r="K1351" s="147"/>
      <c r="L1351" s="147"/>
    </row>
    <row r="1352" spans="2:12" ht="15" customHeight="1" x14ac:dyDescent="0.2">
      <c r="B1352" s="194"/>
      <c r="C1352" s="195"/>
      <c r="D1352" s="194"/>
      <c r="E1352" s="92"/>
      <c r="F1352" s="92"/>
      <c r="G1352" s="92"/>
      <c r="H1352" s="92"/>
      <c r="I1352" s="92"/>
      <c r="J1352" s="147"/>
      <c r="K1352" s="147"/>
      <c r="L1352" s="147"/>
    </row>
    <row r="1353" spans="2:12" ht="15" customHeight="1" x14ac:dyDescent="0.2">
      <c r="B1353" s="194"/>
      <c r="C1353" s="195"/>
      <c r="D1353" s="194"/>
      <c r="E1353" s="92"/>
      <c r="F1353" s="92"/>
      <c r="G1353" s="92"/>
      <c r="H1353" s="92"/>
      <c r="I1353" s="92"/>
      <c r="J1353" s="147"/>
      <c r="K1353" s="147"/>
      <c r="L1353" s="147"/>
    </row>
    <row r="1354" spans="2:12" ht="15" customHeight="1" x14ac:dyDescent="0.2">
      <c r="B1354" s="194"/>
      <c r="C1354" s="195"/>
      <c r="D1354" s="194"/>
      <c r="E1354" s="92"/>
      <c r="F1354" s="92"/>
      <c r="G1354" s="92"/>
      <c r="H1354" s="92"/>
      <c r="I1354" s="92"/>
      <c r="J1354" s="147"/>
      <c r="K1354" s="147"/>
      <c r="L1354" s="147"/>
    </row>
    <row r="1355" spans="2:12" ht="15" customHeight="1" x14ac:dyDescent="0.2">
      <c r="B1355" s="194"/>
      <c r="C1355" s="195"/>
      <c r="D1355" s="194"/>
      <c r="E1355" s="92"/>
      <c r="F1355" s="92"/>
      <c r="G1355" s="92"/>
      <c r="H1355" s="92"/>
      <c r="I1355" s="92"/>
      <c r="J1355" s="147"/>
      <c r="K1355" s="147"/>
      <c r="L1355" s="147"/>
    </row>
    <row r="1356" spans="2:12" ht="15" customHeight="1" x14ac:dyDescent="0.2">
      <c r="B1356" s="194"/>
      <c r="C1356" s="195"/>
      <c r="D1356" s="194"/>
      <c r="E1356" s="92"/>
      <c r="F1356" s="92"/>
      <c r="G1356" s="92"/>
      <c r="H1356" s="92"/>
      <c r="I1356" s="92"/>
      <c r="J1356" s="147"/>
      <c r="K1356" s="147"/>
      <c r="L1356" s="147"/>
    </row>
    <row r="1357" spans="2:12" ht="15" customHeight="1" x14ac:dyDescent="0.2">
      <c r="B1357" s="194"/>
      <c r="C1357" s="195"/>
      <c r="D1357" s="194"/>
      <c r="E1357" s="92"/>
      <c r="F1357" s="92"/>
      <c r="G1357" s="92"/>
      <c r="H1357" s="92"/>
      <c r="I1357" s="92"/>
      <c r="J1357" s="147"/>
      <c r="K1357" s="147"/>
      <c r="L1357" s="147"/>
    </row>
    <row r="1358" spans="2:12" ht="15" customHeight="1" x14ac:dyDescent="0.2">
      <c r="B1358" s="194"/>
      <c r="C1358" s="195"/>
      <c r="D1358" s="194"/>
      <c r="E1358" s="92"/>
      <c r="F1358" s="92"/>
      <c r="G1358" s="92"/>
      <c r="H1358" s="92"/>
      <c r="I1358" s="92"/>
      <c r="J1358" s="147"/>
      <c r="K1358" s="147"/>
      <c r="L1358" s="147"/>
    </row>
    <row r="1359" spans="2:12" ht="15" customHeight="1" x14ac:dyDescent="0.2">
      <c r="B1359" s="194"/>
      <c r="C1359" s="195"/>
      <c r="D1359" s="194"/>
      <c r="E1359" s="92"/>
      <c r="F1359" s="92"/>
      <c r="G1359" s="92"/>
      <c r="H1359" s="92"/>
      <c r="I1359" s="92"/>
      <c r="J1359" s="147"/>
      <c r="K1359" s="147"/>
      <c r="L1359" s="147"/>
    </row>
    <row r="1360" spans="2:12" ht="15" customHeight="1" x14ac:dyDescent="0.2">
      <c r="B1360" s="194"/>
      <c r="C1360" s="195"/>
      <c r="D1360" s="194"/>
      <c r="E1360" s="92"/>
      <c r="F1360" s="92"/>
      <c r="G1360" s="92"/>
      <c r="H1360" s="92"/>
      <c r="I1360" s="92"/>
      <c r="J1360" s="147"/>
      <c r="K1360" s="147"/>
      <c r="L1360" s="147"/>
    </row>
    <row r="1361" spans="2:12" ht="15" customHeight="1" x14ac:dyDescent="0.2">
      <c r="B1361" s="194"/>
      <c r="C1361" s="195"/>
      <c r="D1361" s="194"/>
      <c r="E1361" s="92"/>
      <c r="F1361" s="92"/>
      <c r="G1361" s="92"/>
      <c r="H1361" s="92"/>
      <c r="I1361" s="92"/>
      <c r="J1361" s="147"/>
      <c r="K1361" s="147"/>
      <c r="L1361" s="147"/>
    </row>
    <row r="1362" spans="2:12" ht="15" customHeight="1" x14ac:dyDescent="0.2">
      <c r="B1362" s="194"/>
      <c r="C1362" s="195"/>
      <c r="D1362" s="194"/>
      <c r="E1362" s="92"/>
      <c r="F1362" s="92"/>
      <c r="G1362" s="92"/>
      <c r="H1362" s="92"/>
      <c r="I1362" s="92"/>
      <c r="J1362" s="147"/>
      <c r="K1362" s="147"/>
      <c r="L1362" s="147"/>
    </row>
    <row r="1363" spans="2:12" ht="15" customHeight="1" x14ac:dyDescent="0.2">
      <c r="B1363" s="194"/>
      <c r="C1363" s="195"/>
      <c r="D1363" s="194"/>
      <c r="E1363" s="92"/>
      <c r="F1363" s="92"/>
      <c r="G1363" s="92"/>
      <c r="H1363" s="92"/>
      <c r="I1363" s="92"/>
      <c r="J1363" s="147"/>
      <c r="K1363" s="147"/>
      <c r="L1363" s="147"/>
    </row>
    <row r="1364" spans="2:12" ht="15" customHeight="1" x14ac:dyDescent="0.2">
      <c r="B1364" s="194"/>
      <c r="C1364" s="195"/>
      <c r="D1364" s="194"/>
      <c r="E1364" s="92"/>
      <c r="F1364" s="92"/>
      <c r="G1364" s="92"/>
      <c r="H1364" s="92"/>
      <c r="I1364" s="92"/>
      <c r="J1364" s="147"/>
      <c r="K1364" s="147"/>
      <c r="L1364" s="147"/>
    </row>
    <row r="1365" spans="2:12" ht="15" customHeight="1" x14ac:dyDescent="0.2">
      <c r="B1365" s="194"/>
      <c r="C1365" s="195"/>
      <c r="D1365" s="194"/>
      <c r="E1365" s="92"/>
      <c r="F1365" s="92"/>
      <c r="G1365" s="92"/>
      <c r="H1365" s="92"/>
      <c r="I1365" s="92"/>
      <c r="J1365" s="147"/>
      <c r="K1365" s="147"/>
      <c r="L1365" s="147"/>
    </row>
    <row r="1366" spans="2:12" ht="15" customHeight="1" x14ac:dyDescent="0.2">
      <c r="B1366" s="194"/>
      <c r="C1366" s="195"/>
      <c r="D1366" s="194"/>
      <c r="E1366" s="92"/>
      <c r="F1366" s="92"/>
      <c r="G1366" s="92"/>
      <c r="H1366" s="92"/>
      <c r="I1366" s="92"/>
      <c r="J1366" s="147"/>
      <c r="K1366" s="147"/>
      <c r="L1366" s="147"/>
    </row>
    <row r="1367" spans="2:12" ht="15" customHeight="1" x14ac:dyDescent="0.2">
      <c r="B1367" s="194"/>
      <c r="C1367" s="195"/>
      <c r="D1367" s="194"/>
      <c r="E1367" s="92"/>
      <c r="F1367" s="92"/>
      <c r="G1367" s="92"/>
      <c r="H1367" s="92"/>
      <c r="I1367" s="92"/>
      <c r="J1367" s="147"/>
      <c r="K1367" s="147"/>
      <c r="L1367" s="147"/>
    </row>
    <row r="1368" spans="2:12" ht="15" customHeight="1" x14ac:dyDescent="0.2">
      <c r="B1368" s="194"/>
      <c r="C1368" s="195"/>
      <c r="D1368" s="194"/>
      <c r="E1368" s="92"/>
      <c r="F1368" s="92"/>
      <c r="G1368" s="92"/>
      <c r="H1368" s="92"/>
      <c r="I1368" s="92"/>
      <c r="J1368" s="147"/>
      <c r="K1368" s="147"/>
      <c r="L1368" s="147"/>
    </row>
    <row r="1369" spans="2:12" ht="15" customHeight="1" x14ac:dyDescent="0.2">
      <c r="B1369" s="194"/>
      <c r="C1369" s="195"/>
      <c r="D1369" s="194"/>
      <c r="E1369" s="92"/>
      <c r="F1369" s="92"/>
      <c r="G1369" s="92"/>
      <c r="H1369" s="92"/>
      <c r="I1369" s="92"/>
      <c r="J1369" s="147"/>
      <c r="K1369" s="147"/>
      <c r="L1369" s="147"/>
    </row>
    <row r="1370" spans="2:12" ht="15" customHeight="1" x14ac:dyDescent="0.2">
      <c r="B1370" s="194"/>
      <c r="C1370" s="195"/>
      <c r="D1370" s="194"/>
      <c r="E1370" s="92"/>
      <c r="F1370" s="92"/>
      <c r="G1370" s="92"/>
      <c r="H1370" s="92"/>
      <c r="I1370" s="92"/>
      <c r="J1370" s="147"/>
      <c r="K1370" s="147"/>
      <c r="L1370" s="147"/>
    </row>
    <row r="1371" spans="2:12" ht="15" customHeight="1" x14ac:dyDescent="0.2">
      <c r="B1371" s="194"/>
      <c r="C1371" s="195"/>
      <c r="D1371" s="194"/>
      <c r="E1371" s="92"/>
      <c r="F1371" s="92"/>
      <c r="G1371" s="92"/>
      <c r="H1371" s="92"/>
      <c r="I1371" s="92"/>
      <c r="J1371" s="147"/>
      <c r="K1371" s="147"/>
      <c r="L1371" s="147"/>
    </row>
    <row r="1372" spans="2:12" ht="15" customHeight="1" x14ac:dyDescent="0.2">
      <c r="B1372" s="194"/>
      <c r="C1372" s="195"/>
      <c r="D1372" s="194"/>
      <c r="E1372" s="92"/>
      <c r="F1372" s="92"/>
      <c r="G1372" s="92"/>
      <c r="H1372" s="92"/>
      <c r="I1372" s="92"/>
      <c r="J1372" s="147"/>
      <c r="K1372" s="147"/>
      <c r="L1372" s="147"/>
    </row>
    <row r="1373" spans="2:12" ht="15" customHeight="1" x14ac:dyDescent="0.2">
      <c r="B1373" s="194"/>
      <c r="C1373" s="195"/>
      <c r="D1373" s="194"/>
      <c r="E1373" s="92"/>
      <c r="F1373" s="92"/>
      <c r="G1373" s="92"/>
      <c r="H1373" s="92"/>
      <c r="I1373" s="92"/>
      <c r="J1373" s="147"/>
      <c r="K1373" s="147"/>
      <c r="L1373" s="147"/>
    </row>
    <row r="1374" spans="2:12" ht="15" customHeight="1" x14ac:dyDescent="0.2">
      <c r="B1374" s="194"/>
      <c r="C1374" s="195"/>
      <c r="D1374" s="194"/>
      <c r="E1374" s="92"/>
      <c r="F1374" s="92"/>
      <c r="G1374" s="92"/>
      <c r="H1374" s="92"/>
      <c r="I1374" s="92"/>
      <c r="J1374" s="147"/>
      <c r="K1374" s="147"/>
      <c r="L1374" s="147"/>
    </row>
    <row r="1375" spans="2:12" ht="15" customHeight="1" x14ac:dyDescent="0.2">
      <c r="B1375" s="194"/>
      <c r="C1375" s="195"/>
      <c r="D1375" s="194"/>
      <c r="E1375" s="92"/>
      <c r="F1375" s="92"/>
      <c r="G1375" s="92"/>
      <c r="H1375" s="92"/>
      <c r="I1375" s="92"/>
      <c r="J1375" s="147"/>
      <c r="K1375" s="147"/>
      <c r="L1375" s="147"/>
    </row>
    <row r="1376" spans="2:12" ht="15" customHeight="1" x14ac:dyDescent="0.2">
      <c r="B1376" s="194"/>
      <c r="C1376" s="195"/>
      <c r="D1376" s="194"/>
      <c r="E1376" s="92"/>
      <c r="F1376" s="92"/>
      <c r="G1376" s="92"/>
      <c r="H1376" s="92"/>
      <c r="I1376" s="92"/>
      <c r="J1376" s="147"/>
      <c r="K1376" s="147"/>
      <c r="L1376" s="147"/>
    </row>
    <row r="1377" spans="2:12" ht="15" customHeight="1" x14ac:dyDescent="0.2">
      <c r="B1377" s="194"/>
      <c r="C1377" s="195"/>
      <c r="D1377" s="194"/>
      <c r="E1377" s="92"/>
      <c r="F1377" s="92"/>
      <c r="G1377" s="92"/>
      <c r="H1377" s="92"/>
      <c r="I1377" s="92"/>
      <c r="J1377" s="147"/>
      <c r="K1377" s="147"/>
      <c r="L1377" s="147"/>
    </row>
    <row r="1378" spans="2:12" ht="15" customHeight="1" x14ac:dyDescent="0.2">
      <c r="B1378" s="194"/>
      <c r="C1378" s="195"/>
      <c r="D1378" s="194"/>
      <c r="E1378" s="92"/>
      <c r="F1378" s="92"/>
      <c r="G1378" s="92"/>
      <c r="H1378" s="92"/>
      <c r="I1378" s="92"/>
      <c r="J1378" s="147"/>
      <c r="K1378" s="147"/>
      <c r="L1378" s="147"/>
    </row>
    <row r="1379" spans="2:12" ht="15" customHeight="1" x14ac:dyDescent="0.2">
      <c r="B1379" s="194"/>
      <c r="C1379" s="195"/>
      <c r="D1379" s="194"/>
      <c r="E1379" s="92"/>
      <c r="F1379" s="92"/>
      <c r="G1379" s="92"/>
      <c r="H1379" s="92"/>
      <c r="I1379" s="92"/>
      <c r="J1379" s="147"/>
      <c r="K1379" s="147"/>
      <c r="L1379" s="147"/>
    </row>
    <row r="1380" spans="2:12" ht="15" customHeight="1" x14ac:dyDescent="0.2">
      <c r="B1380" s="194"/>
      <c r="C1380" s="195"/>
      <c r="D1380" s="194"/>
      <c r="E1380" s="92"/>
      <c r="F1380" s="92"/>
      <c r="G1380" s="92"/>
      <c r="H1380" s="92"/>
      <c r="I1380" s="92"/>
      <c r="J1380" s="147"/>
      <c r="K1380" s="147"/>
      <c r="L1380" s="147"/>
    </row>
    <row r="1381" spans="2:12" ht="15" customHeight="1" x14ac:dyDescent="0.2">
      <c r="B1381" s="194"/>
      <c r="C1381" s="195"/>
      <c r="D1381" s="194"/>
      <c r="E1381" s="92"/>
      <c r="F1381" s="92"/>
      <c r="G1381" s="92"/>
      <c r="H1381" s="92"/>
      <c r="I1381" s="92"/>
      <c r="J1381" s="147"/>
      <c r="K1381" s="147"/>
      <c r="L1381" s="147"/>
    </row>
    <row r="1382" spans="2:12" ht="15" customHeight="1" x14ac:dyDescent="0.2">
      <c r="B1382" s="194"/>
      <c r="C1382" s="195"/>
      <c r="D1382" s="194"/>
      <c r="E1382" s="92"/>
      <c r="F1382" s="92"/>
      <c r="G1382" s="92"/>
      <c r="H1382" s="92"/>
      <c r="I1382" s="92"/>
      <c r="J1382" s="147"/>
      <c r="K1382" s="147"/>
      <c r="L1382" s="147"/>
    </row>
    <row r="1383" spans="2:12" ht="15" customHeight="1" x14ac:dyDescent="0.2">
      <c r="B1383" s="194"/>
      <c r="C1383" s="195"/>
      <c r="D1383" s="194"/>
      <c r="E1383" s="92"/>
      <c r="F1383" s="92"/>
      <c r="G1383" s="92"/>
      <c r="H1383" s="92"/>
      <c r="I1383" s="92"/>
      <c r="J1383" s="147"/>
      <c r="K1383" s="147"/>
      <c r="L1383" s="147"/>
    </row>
    <row r="1384" spans="2:12" ht="15" customHeight="1" x14ac:dyDescent="0.2">
      <c r="B1384" s="194"/>
      <c r="C1384" s="195"/>
      <c r="D1384" s="194"/>
      <c r="E1384" s="92"/>
      <c r="F1384" s="92"/>
      <c r="G1384" s="92"/>
      <c r="H1384" s="92"/>
      <c r="I1384" s="92"/>
      <c r="J1384" s="147"/>
      <c r="K1384" s="147"/>
      <c r="L1384" s="147"/>
    </row>
    <row r="1385" spans="2:12" ht="15" customHeight="1" x14ac:dyDescent="0.2">
      <c r="B1385" s="194"/>
      <c r="C1385" s="195"/>
      <c r="D1385" s="194"/>
      <c r="E1385" s="92"/>
      <c r="F1385" s="92"/>
      <c r="G1385" s="92"/>
      <c r="H1385" s="92"/>
      <c r="I1385" s="92"/>
      <c r="J1385" s="147"/>
      <c r="K1385" s="147"/>
      <c r="L1385" s="147"/>
    </row>
    <row r="1386" spans="2:12" ht="15" customHeight="1" x14ac:dyDescent="0.2">
      <c r="B1386" s="194"/>
      <c r="C1386" s="195"/>
      <c r="D1386" s="194"/>
      <c r="E1386" s="92"/>
      <c r="F1386" s="92"/>
      <c r="G1386" s="92"/>
      <c r="H1386" s="92"/>
      <c r="I1386" s="92"/>
      <c r="J1386" s="147"/>
      <c r="K1386" s="147"/>
      <c r="L1386" s="147"/>
    </row>
    <row r="1387" spans="2:12" ht="15" customHeight="1" x14ac:dyDescent="0.2">
      <c r="B1387" s="194"/>
      <c r="C1387" s="195"/>
      <c r="D1387" s="194"/>
      <c r="E1387" s="92"/>
      <c r="F1387" s="92"/>
      <c r="G1387" s="92"/>
      <c r="H1387" s="92"/>
      <c r="I1387" s="92"/>
      <c r="J1387" s="147"/>
      <c r="K1387" s="147"/>
      <c r="L1387" s="147"/>
    </row>
    <row r="1388" spans="2:12" ht="15" customHeight="1" x14ac:dyDescent="0.2">
      <c r="B1388" s="194"/>
      <c r="C1388" s="195"/>
      <c r="D1388" s="194"/>
      <c r="E1388" s="92"/>
      <c r="F1388" s="92"/>
      <c r="G1388" s="92"/>
      <c r="H1388" s="92"/>
      <c r="I1388" s="92"/>
      <c r="J1388" s="147"/>
      <c r="K1388" s="147"/>
      <c r="L1388" s="147"/>
    </row>
    <row r="1389" spans="2:12" ht="15" customHeight="1" x14ac:dyDescent="0.2">
      <c r="B1389" s="194"/>
      <c r="C1389" s="195"/>
      <c r="D1389" s="194"/>
      <c r="E1389" s="92"/>
      <c r="F1389" s="92"/>
      <c r="G1389" s="92"/>
      <c r="H1389" s="92"/>
      <c r="I1389" s="92"/>
      <c r="J1389" s="147"/>
      <c r="K1389" s="147"/>
      <c r="L1389" s="147"/>
    </row>
    <row r="1390" spans="2:12" ht="15" customHeight="1" x14ac:dyDescent="0.2">
      <c r="B1390" s="194"/>
      <c r="C1390" s="195"/>
      <c r="D1390" s="194"/>
      <c r="E1390" s="92"/>
      <c r="F1390" s="92"/>
      <c r="G1390" s="92"/>
      <c r="H1390" s="92"/>
      <c r="I1390" s="92"/>
      <c r="J1390" s="147"/>
      <c r="K1390" s="147"/>
      <c r="L1390" s="147"/>
    </row>
    <row r="1391" spans="2:12" ht="15" customHeight="1" x14ac:dyDescent="0.2">
      <c r="B1391" s="194"/>
      <c r="C1391" s="195"/>
      <c r="D1391" s="194"/>
      <c r="E1391" s="92"/>
      <c r="F1391" s="92"/>
      <c r="G1391" s="92"/>
      <c r="H1391" s="92"/>
      <c r="I1391" s="92"/>
      <c r="J1391" s="147"/>
      <c r="K1391" s="147"/>
      <c r="L1391" s="147"/>
    </row>
    <row r="1392" spans="2:12" ht="15" customHeight="1" x14ac:dyDescent="0.2">
      <c r="B1392" s="194"/>
      <c r="C1392" s="195"/>
      <c r="D1392" s="194"/>
      <c r="E1392" s="92"/>
      <c r="F1392" s="92"/>
      <c r="G1392" s="92"/>
      <c r="H1392" s="92"/>
      <c r="I1392" s="92"/>
      <c r="J1392" s="147"/>
      <c r="K1392" s="147"/>
      <c r="L1392" s="147"/>
    </row>
    <row r="1393" spans="2:12" ht="15" customHeight="1" x14ac:dyDescent="0.2">
      <c r="B1393" s="194"/>
      <c r="C1393" s="195"/>
      <c r="D1393" s="194"/>
      <c r="E1393" s="92"/>
      <c r="F1393" s="92"/>
      <c r="G1393" s="92"/>
      <c r="H1393" s="92"/>
      <c r="I1393" s="92"/>
      <c r="J1393" s="147"/>
      <c r="K1393" s="147"/>
      <c r="L1393" s="147"/>
    </row>
    <row r="1394" spans="2:12" ht="15" customHeight="1" x14ac:dyDescent="0.2">
      <c r="B1394" s="194"/>
      <c r="C1394" s="195"/>
      <c r="D1394" s="194"/>
      <c r="E1394" s="92"/>
      <c r="F1394" s="92"/>
      <c r="G1394" s="92"/>
      <c r="H1394" s="92"/>
      <c r="I1394" s="92"/>
      <c r="J1394" s="147"/>
      <c r="K1394" s="147"/>
      <c r="L1394" s="147"/>
    </row>
    <row r="1395" spans="2:12" ht="15" customHeight="1" x14ac:dyDescent="0.2">
      <c r="B1395" s="194"/>
      <c r="C1395" s="195"/>
      <c r="D1395" s="194"/>
      <c r="E1395" s="92"/>
      <c r="F1395" s="92"/>
      <c r="G1395" s="92"/>
      <c r="H1395" s="92"/>
      <c r="I1395" s="92"/>
      <c r="J1395" s="147"/>
      <c r="K1395" s="147"/>
      <c r="L1395" s="147"/>
    </row>
    <row r="1396" spans="2:12" ht="15" customHeight="1" x14ac:dyDescent="0.2">
      <c r="B1396" s="194"/>
      <c r="C1396" s="195"/>
      <c r="D1396" s="194"/>
      <c r="E1396" s="92"/>
      <c r="F1396" s="92"/>
      <c r="G1396" s="92"/>
      <c r="H1396" s="92"/>
      <c r="I1396" s="92"/>
      <c r="J1396" s="147"/>
      <c r="K1396" s="147"/>
      <c r="L1396" s="147"/>
    </row>
    <row r="1397" spans="2:12" ht="15" customHeight="1" x14ac:dyDescent="0.2">
      <c r="B1397" s="194"/>
      <c r="C1397" s="195"/>
      <c r="D1397" s="194"/>
      <c r="E1397" s="92"/>
      <c r="F1397" s="92"/>
      <c r="G1397" s="92"/>
      <c r="H1397" s="92"/>
      <c r="I1397" s="92"/>
      <c r="J1397" s="147"/>
      <c r="K1397" s="147"/>
      <c r="L1397" s="147"/>
    </row>
    <row r="1398" spans="2:12" ht="15" customHeight="1" x14ac:dyDescent="0.2">
      <c r="B1398" s="194"/>
      <c r="C1398" s="195"/>
      <c r="D1398" s="194"/>
      <c r="E1398" s="92"/>
      <c r="F1398" s="92"/>
      <c r="G1398" s="92"/>
      <c r="H1398" s="92"/>
      <c r="I1398" s="92"/>
      <c r="J1398" s="147"/>
      <c r="K1398" s="147"/>
      <c r="L1398" s="147"/>
    </row>
    <row r="1399" spans="2:12" ht="15" customHeight="1" x14ac:dyDescent="0.2">
      <c r="B1399" s="194"/>
      <c r="C1399" s="195"/>
      <c r="D1399" s="194"/>
      <c r="E1399" s="92"/>
      <c r="F1399" s="92"/>
      <c r="G1399" s="92"/>
      <c r="H1399" s="92"/>
      <c r="I1399" s="92"/>
      <c r="J1399" s="147"/>
      <c r="K1399" s="147"/>
      <c r="L1399" s="147"/>
    </row>
    <row r="1400" spans="2:12" ht="15" customHeight="1" x14ac:dyDescent="0.2">
      <c r="B1400" s="194"/>
      <c r="C1400" s="195"/>
      <c r="D1400" s="194"/>
      <c r="E1400" s="92"/>
      <c r="F1400" s="92"/>
      <c r="G1400" s="92"/>
      <c r="H1400" s="92"/>
      <c r="I1400" s="92"/>
      <c r="J1400" s="147"/>
      <c r="K1400" s="147"/>
      <c r="L1400" s="147"/>
    </row>
    <row r="1401" spans="2:12" ht="15" customHeight="1" x14ac:dyDescent="0.2">
      <c r="B1401" s="194"/>
      <c r="C1401" s="195"/>
      <c r="D1401" s="194"/>
      <c r="E1401" s="92"/>
      <c r="F1401" s="92"/>
      <c r="G1401" s="92"/>
      <c r="H1401" s="92"/>
      <c r="I1401" s="92"/>
      <c r="J1401" s="147"/>
      <c r="K1401" s="147"/>
      <c r="L1401" s="147"/>
    </row>
    <row r="1402" spans="2:12" ht="15" customHeight="1" x14ac:dyDescent="0.2">
      <c r="B1402" s="194"/>
      <c r="C1402" s="195"/>
      <c r="D1402" s="194"/>
      <c r="E1402" s="92"/>
      <c r="F1402" s="92"/>
      <c r="G1402" s="92"/>
      <c r="H1402" s="92"/>
      <c r="I1402" s="92"/>
      <c r="J1402" s="147"/>
      <c r="K1402" s="147"/>
      <c r="L1402" s="147"/>
    </row>
    <row r="1403" spans="2:12" ht="15" customHeight="1" x14ac:dyDescent="0.2">
      <c r="B1403" s="194"/>
      <c r="C1403" s="195"/>
      <c r="D1403" s="194"/>
      <c r="E1403" s="92"/>
      <c r="F1403" s="92"/>
      <c r="G1403" s="92"/>
      <c r="H1403" s="92"/>
      <c r="I1403" s="92"/>
      <c r="J1403" s="147"/>
      <c r="K1403" s="147"/>
      <c r="L1403" s="147"/>
    </row>
    <row r="1404" spans="2:12" ht="15" customHeight="1" x14ac:dyDescent="0.2">
      <c r="B1404" s="194"/>
      <c r="C1404" s="195"/>
      <c r="D1404" s="194"/>
      <c r="E1404" s="92"/>
      <c r="F1404" s="92"/>
      <c r="G1404" s="92"/>
      <c r="H1404" s="92"/>
      <c r="I1404" s="92"/>
      <c r="J1404" s="147"/>
      <c r="K1404" s="147"/>
      <c r="L1404" s="147"/>
    </row>
    <row r="1405" spans="2:12" ht="15" customHeight="1" x14ac:dyDescent="0.2">
      <c r="B1405" s="194"/>
      <c r="C1405" s="195"/>
      <c r="D1405" s="194"/>
      <c r="E1405" s="92"/>
      <c r="F1405" s="92"/>
      <c r="G1405" s="92"/>
      <c r="H1405" s="92"/>
      <c r="I1405" s="92"/>
      <c r="J1405" s="147"/>
      <c r="K1405" s="147"/>
      <c r="L1405" s="147"/>
    </row>
    <row r="1406" spans="2:12" ht="15" customHeight="1" x14ac:dyDescent="0.2">
      <c r="B1406" s="194"/>
      <c r="C1406" s="195"/>
      <c r="D1406" s="194"/>
      <c r="E1406" s="92"/>
      <c r="F1406" s="92"/>
      <c r="G1406" s="92"/>
      <c r="H1406" s="92"/>
      <c r="I1406" s="92"/>
      <c r="J1406" s="147"/>
      <c r="K1406" s="147"/>
      <c r="L1406" s="147"/>
    </row>
    <row r="1407" spans="2:12" ht="15" customHeight="1" x14ac:dyDescent="0.2">
      <c r="B1407" s="194"/>
      <c r="C1407" s="195"/>
      <c r="D1407" s="194"/>
      <c r="E1407" s="92"/>
      <c r="F1407" s="92"/>
      <c r="G1407" s="92"/>
      <c r="H1407" s="92"/>
      <c r="I1407" s="92"/>
      <c r="J1407" s="147"/>
      <c r="K1407" s="147"/>
      <c r="L1407" s="147"/>
    </row>
    <row r="1408" spans="2:12" ht="15" customHeight="1" x14ac:dyDescent="0.2">
      <c r="B1408" s="194"/>
      <c r="C1408" s="195"/>
      <c r="D1408" s="194"/>
      <c r="E1408" s="92"/>
      <c r="F1408" s="92"/>
      <c r="G1408" s="92"/>
      <c r="H1408" s="92"/>
      <c r="I1408" s="92"/>
      <c r="J1408" s="147"/>
      <c r="K1408" s="147"/>
      <c r="L1408" s="147"/>
    </row>
    <row r="1409" spans="2:12" ht="15" customHeight="1" x14ac:dyDescent="0.2">
      <c r="B1409" s="194"/>
      <c r="C1409" s="195"/>
      <c r="D1409" s="194"/>
      <c r="E1409" s="92"/>
      <c r="F1409" s="92"/>
      <c r="G1409" s="92"/>
      <c r="H1409" s="92"/>
      <c r="I1409" s="92"/>
      <c r="J1409" s="147"/>
      <c r="K1409" s="147"/>
      <c r="L1409" s="147"/>
    </row>
    <row r="1410" spans="2:12" ht="15" customHeight="1" x14ac:dyDescent="0.2">
      <c r="B1410" s="194"/>
      <c r="C1410" s="195"/>
      <c r="D1410" s="194"/>
      <c r="E1410" s="92"/>
      <c r="F1410" s="92"/>
      <c r="G1410" s="92"/>
      <c r="H1410" s="92"/>
      <c r="I1410" s="92"/>
      <c r="J1410" s="147"/>
      <c r="K1410" s="147"/>
      <c r="L1410" s="147"/>
    </row>
    <row r="1411" spans="2:12" ht="15" customHeight="1" x14ac:dyDescent="0.2">
      <c r="B1411" s="194"/>
      <c r="C1411" s="195"/>
      <c r="D1411" s="194"/>
      <c r="E1411" s="92"/>
      <c r="F1411" s="92"/>
      <c r="G1411" s="92"/>
      <c r="H1411" s="92"/>
      <c r="I1411" s="92"/>
      <c r="J1411" s="147"/>
      <c r="K1411" s="147"/>
      <c r="L1411" s="147"/>
    </row>
    <row r="1412" spans="2:12" ht="15" customHeight="1" x14ac:dyDescent="0.2">
      <c r="B1412" s="194"/>
      <c r="C1412" s="195"/>
      <c r="D1412" s="194"/>
      <c r="E1412" s="92"/>
      <c r="F1412" s="92"/>
      <c r="G1412" s="92"/>
      <c r="H1412" s="92"/>
      <c r="I1412" s="92"/>
      <c r="J1412" s="147"/>
      <c r="K1412" s="147"/>
      <c r="L1412" s="147"/>
    </row>
    <row r="1413" spans="2:12" ht="15" customHeight="1" x14ac:dyDescent="0.2">
      <c r="B1413" s="194"/>
      <c r="C1413" s="195"/>
      <c r="D1413" s="194"/>
      <c r="E1413" s="92"/>
      <c r="F1413" s="92"/>
      <c r="G1413" s="92"/>
      <c r="H1413" s="92"/>
      <c r="I1413" s="92"/>
      <c r="J1413" s="147"/>
      <c r="K1413" s="147"/>
      <c r="L1413" s="147"/>
    </row>
    <row r="1414" spans="2:12" ht="15" customHeight="1" x14ac:dyDescent="0.2">
      <c r="B1414" s="194"/>
      <c r="C1414" s="195"/>
      <c r="D1414" s="194"/>
      <c r="E1414" s="92"/>
      <c r="F1414" s="92"/>
      <c r="G1414" s="92"/>
      <c r="H1414" s="92"/>
      <c r="I1414" s="92"/>
      <c r="J1414" s="147"/>
      <c r="K1414" s="147"/>
      <c r="L1414" s="147"/>
    </row>
    <row r="1415" spans="2:12" ht="15" customHeight="1" x14ac:dyDescent="0.2">
      <c r="B1415" s="194"/>
      <c r="C1415" s="195"/>
      <c r="D1415" s="194"/>
      <c r="E1415" s="92"/>
      <c r="F1415" s="92"/>
      <c r="G1415" s="92"/>
      <c r="H1415" s="92"/>
      <c r="I1415" s="92"/>
      <c r="J1415" s="147"/>
      <c r="K1415" s="147"/>
      <c r="L1415" s="147"/>
    </row>
    <row r="1416" spans="2:12" ht="15" customHeight="1" x14ac:dyDescent="0.2">
      <c r="B1416" s="194"/>
      <c r="C1416" s="195"/>
      <c r="D1416" s="194"/>
      <c r="E1416" s="92"/>
      <c r="F1416" s="92"/>
      <c r="G1416" s="92"/>
      <c r="H1416" s="92"/>
      <c r="I1416" s="92"/>
      <c r="J1416" s="147"/>
      <c r="K1416" s="147"/>
      <c r="L1416" s="147"/>
    </row>
    <row r="1417" spans="2:12" ht="15" customHeight="1" x14ac:dyDescent="0.2">
      <c r="B1417" s="194"/>
      <c r="C1417" s="195"/>
      <c r="D1417" s="194"/>
      <c r="E1417" s="92"/>
      <c r="F1417" s="92"/>
      <c r="G1417" s="92"/>
      <c r="H1417" s="92"/>
      <c r="I1417" s="92"/>
      <c r="J1417" s="147"/>
      <c r="K1417" s="147"/>
      <c r="L1417" s="147"/>
    </row>
    <row r="1418" spans="2:12" ht="15" customHeight="1" x14ac:dyDescent="0.2">
      <c r="B1418" s="194"/>
      <c r="C1418" s="195"/>
      <c r="D1418" s="194"/>
      <c r="E1418" s="92"/>
      <c r="F1418" s="92"/>
      <c r="G1418" s="92"/>
      <c r="H1418" s="92"/>
      <c r="I1418" s="92"/>
      <c r="J1418" s="147"/>
      <c r="K1418" s="147"/>
      <c r="L1418" s="147"/>
    </row>
    <row r="1419" spans="2:12" ht="15" customHeight="1" x14ac:dyDescent="0.2">
      <c r="B1419" s="194"/>
      <c r="C1419" s="195"/>
      <c r="D1419" s="194"/>
      <c r="E1419" s="92"/>
      <c r="F1419" s="92"/>
      <c r="G1419" s="92"/>
      <c r="H1419" s="92"/>
      <c r="I1419" s="92"/>
      <c r="J1419" s="147"/>
      <c r="K1419" s="147"/>
      <c r="L1419" s="147"/>
    </row>
    <row r="1420" spans="2:12" ht="15" customHeight="1" x14ac:dyDescent="0.2">
      <c r="B1420" s="194"/>
      <c r="C1420" s="195"/>
      <c r="D1420" s="194"/>
      <c r="E1420" s="92"/>
      <c r="F1420" s="92"/>
      <c r="G1420" s="92"/>
      <c r="H1420" s="92"/>
      <c r="I1420" s="92"/>
      <c r="J1420" s="147"/>
      <c r="K1420" s="147"/>
      <c r="L1420" s="147"/>
    </row>
    <row r="1421" spans="2:12" ht="15" customHeight="1" x14ac:dyDescent="0.2">
      <c r="B1421" s="194"/>
      <c r="C1421" s="195"/>
      <c r="D1421" s="194"/>
      <c r="E1421" s="92"/>
      <c r="F1421" s="92"/>
      <c r="G1421" s="92"/>
      <c r="H1421" s="92"/>
      <c r="I1421" s="92"/>
      <c r="J1421" s="147"/>
      <c r="K1421" s="147"/>
      <c r="L1421" s="147"/>
    </row>
    <row r="1422" spans="2:12" ht="15" customHeight="1" x14ac:dyDescent="0.2">
      <c r="B1422" s="194"/>
      <c r="C1422" s="195"/>
      <c r="D1422" s="194"/>
      <c r="E1422" s="92"/>
      <c r="F1422" s="92"/>
      <c r="G1422" s="92"/>
      <c r="H1422" s="92"/>
      <c r="I1422" s="92"/>
      <c r="J1422" s="147"/>
      <c r="K1422" s="147"/>
      <c r="L1422" s="147"/>
    </row>
    <row r="1423" spans="2:12" ht="15" customHeight="1" x14ac:dyDescent="0.2">
      <c r="B1423" s="194"/>
      <c r="C1423" s="195"/>
      <c r="D1423" s="194"/>
      <c r="E1423" s="92"/>
      <c r="F1423" s="92"/>
      <c r="G1423" s="92"/>
      <c r="H1423" s="92"/>
      <c r="I1423" s="92"/>
      <c r="J1423" s="147"/>
      <c r="K1423" s="147"/>
      <c r="L1423" s="147"/>
    </row>
    <row r="1424" spans="2:12" ht="15" customHeight="1" x14ac:dyDescent="0.2">
      <c r="B1424" s="194"/>
      <c r="C1424" s="195"/>
      <c r="D1424" s="194"/>
      <c r="E1424" s="92"/>
      <c r="F1424" s="92"/>
      <c r="G1424" s="92"/>
      <c r="H1424" s="92"/>
      <c r="I1424" s="92"/>
      <c r="J1424" s="147"/>
      <c r="K1424" s="147"/>
      <c r="L1424" s="147"/>
    </row>
    <row r="1425" spans="2:12" ht="15" customHeight="1" x14ac:dyDescent="0.2">
      <c r="B1425" s="194"/>
      <c r="C1425" s="195"/>
      <c r="D1425" s="194"/>
      <c r="E1425" s="92"/>
      <c r="F1425" s="92"/>
      <c r="G1425" s="92"/>
      <c r="H1425" s="92"/>
      <c r="I1425" s="92"/>
      <c r="J1425" s="147"/>
      <c r="K1425" s="147"/>
      <c r="L1425" s="147"/>
    </row>
    <row r="1426" spans="2:12" ht="15" customHeight="1" x14ac:dyDescent="0.2">
      <c r="B1426" s="194"/>
      <c r="C1426" s="195"/>
      <c r="D1426" s="194"/>
      <c r="E1426" s="92"/>
      <c r="F1426" s="92"/>
      <c r="G1426" s="92"/>
      <c r="H1426" s="92"/>
      <c r="I1426" s="92"/>
      <c r="J1426" s="147"/>
      <c r="K1426" s="147"/>
      <c r="L1426" s="147"/>
    </row>
    <row r="1427" spans="2:12" ht="15" customHeight="1" x14ac:dyDescent="0.2">
      <c r="B1427" s="194"/>
      <c r="C1427" s="195"/>
      <c r="D1427" s="194"/>
      <c r="E1427" s="92"/>
      <c r="F1427" s="92"/>
      <c r="G1427" s="92"/>
      <c r="H1427" s="92"/>
      <c r="I1427" s="92"/>
      <c r="J1427" s="147"/>
      <c r="K1427" s="147"/>
      <c r="L1427" s="147"/>
    </row>
    <row r="1428" spans="2:12" ht="15" customHeight="1" x14ac:dyDescent="0.2">
      <c r="B1428" s="194"/>
      <c r="C1428" s="195"/>
      <c r="D1428" s="194"/>
      <c r="E1428" s="92"/>
      <c r="F1428" s="92"/>
      <c r="G1428" s="92"/>
      <c r="H1428" s="92"/>
      <c r="I1428" s="92"/>
      <c r="J1428" s="147"/>
      <c r="K1428" s="147"/>
      <c r="L1428" s="147"/>
    </row>
    <row r="1429" spans="2:12" ht="15" customHeight="1" x14ac:dyDescent="0.2">
      <c r="B1429" s="194"/>
      <c r="C1429" s="195"/>
      <c r="D1429" s="194"/>
      <c r="E1429" s="92"/>
      <c r="F1429" s="92"/>
      <c r="G1429" s="92"/>
      <c r="H1429" s="92"/>
      <c r="I1429" s="92"/>
      <c r="J1429" s="147"/>
      <c r="K1429" s="147"/>
      <c r="L1429" s="147"/>
    </row>
    <row r="1430" spans="2:12" ht="15" customHeight="1" x14ac:dyDescent="0.2">
      <c r="B1430" s="194"/>
      <c r="C1430" s="195"/>
      <c r="D1430" s="194"/>
      <c r="E1430" s="92"/>
      <c r="F1430" s="92"/>
      <c r="G1430" s="92"/>
      <c r="H1430" s="92"/>
      <c r="I1430" s="92"/>
      <c r="J1430" s="147"/>
      <c r="K1430" s="147"/>
      <c r="L1430" s="147"/>
    </row>
    <row r="1431" spans="2:12" ht="15" customHeight="1" x14ac:dyDescent="0.2">
      <c r="B1431" s="194"/>
      <c r="C1431" s="195"/>
      <c r="D1431" s="194"/>
      <c r="E1431" s="92"/>
      <c r="F1431" s="92"/>
      <c r="G1431" s="92"/>
      <c r="H1431" s="92"/>
      <c r="I1431" s="92"/>
      <c r="J1431" s="147"/>
      <c r="K1431" s="147"/>
      <c r="L1431" s="147"/>
    </row>
    <row r="1432" spans="2:12" ht="15" customHeight="1" x14ac:dyDescent="0.2">
      <c r="B1432" s="194"/>
      <c r="C1432" s="195"/>
      <c r="D1432" s="194"/>
      <c r="E1432" s="92"/>
      <c r="F1432" s="92"/>
      <c r="G1432" s="92"/>
      <c r="H1432" s="92"/>
      <c r="I1432" s="92"/>
      <c r="J1432" s="147"/>
      <c r="K1432" s="147"/>
      <c r="L1432" s="147"/>
    </row>
    <row r="1433" spans="2:12" ht="15" customHeight="1" x14ac:dyDescent="0.2">
      <c r="B1433" s="194"/>
      <c r="C1433" s="195"/>
      <c r="D1433" s="194"/>
      <c r="E1433" s="92"/>
      <c r="F1433" s="92"/>
      <c r="G1433" s="92"/>
      <c r="H1433" s="92"/>
      <c r="I1433" s="92"/>
      <c r="J1433" s="147"/>
      <c r="K1433" s="147"/>
      <c r="L1433" s="147"/>
    </row>
    <row r="1434" spans="2:12" ht="15" customHeight="1" x14ac:dyDescent="0.2">
      <c r="B1434" s="194"/>
      <c r="C1434" s="195"/>
      <c r="D1434" s="194"/>
      <c r="E1434" s="92"/>
      <c r="F1434" s="92"/>
      <c r="G1434" s="92"/>
      <c r="H1434" s="92"/>
      <c r="I1434" s="92"/>
      <c r="J1434" s="147"/>
      <c r="K1434" s="147"/>
      <c r="L1434" s="147"/>
    </row>
    <row r="1435" spans="2:12" ht="15" customHeight="1" x14ac:dyDescent="0.2">
      <c r="B1435" s="194"/>
      <c r="C1435" s="195"/>
      <c r="D1435" s="194"/>
      <c r="E1435" s="92"/>
      <c r="F1435" s="92"/>
      <c r="G1435" s="92"/>
      <c r="H1435" s="92"/>
      <c r="I1435" s="92"/>
      <c r="J1435" s="147"/>
      <c r="K1435" s="147"/>
      <c r="L1435" s="147"/>
    </row>
    <row r="1436" spans="2:12" ht="15" customHeight="1" x14ac:dyDescent="0.2">
      <c r="B1436" s="194"/>
      <c r="C1436" s="195"/>
      <c r="D1436" s="194"/>
      <c r="E1436" s="92"/>
      <c r="F1436" s="92"/>
      <c r="G1436" s="92"/>
      <c r="H1436" s="92"/>
      <c r="I1436" s="92"/>
      <c r="J1436" s="147"/>
      <c r="K1436" s="147"/>
      <c r="L1436" s="147"/>
    </row>
    <row r="1437" spans="2:12" ht="15" customHeight="1" x14ac:dyDescent="0.2">
      <c r="B1437" s="194"/>
      <c r="C1437" s="195"/>
      <c r="D1437" s="194"/>
      <c r="E1437" s="92"/>
      <c r="F1437" s="92"/>
      <c r="G1437" s="92"/>
      <c r="H1437" s="92"/>
      <c r="I1437" s="92"/>
      <c r="J1437" s="147"/>
      <c r="K1437" s="147"/>
      <c r="L1437" s="147"/>
    </row>
    <row r="1438" spans="2:12" ht="15" customHeight="1" x14ac:dyDescent="0.2">
      <c r="B1438" s="194"/>
      <c r="C1438" s="195"/>
      <c r="D1438" s="194"/>
      <c r="E1438" s="92"/>
      <c r="F1438" s="92"/>
      <c r="G1438" s="92"/>
      <c r="H1438" s="92"/>
      <c r="I1438" s="92"/>
      <c r="J1438" s="147"/>
      <c r="K1438" s="147"/>
      <c r="L1438" s="147"/>
    </row>
    <row r="1439" spans="2:12" ht="15" customHeight="1" x14ac:dyDescent="0.2">
      <c r="B1439" s="194"/>
      <c r="C1439" s="195"/>
      <c r="D1439" s="194"/>
      <c r="E1439" s="92"/>
      <c r="F1439" s="92"/>
      <c r="G1439" s="92"/>
      <c r="H1439" s="92"/>
      <c r="I1439" s="92"/>
      <c r="J1439" s="147"/>
      <c r="K1439" s="147"/>
      <c r="L1439" s="147"/>
    </row>
    <row r="1440" spans="2:12" ht="15" customHeight="1" x14ac:dyDescent="0.2">
      <c r="B1440" s="194"/>
      <c r="C1440" s="195"/>
      <c r="D1440" s="194"/>
      <c r="E1440" s="92"/>
      <c r="F1440" s="92"/>
      <c r="G1440" s="92"/>
      <c r="H1440" s="92"/>
      <c r="I1440" s="92"/>
      <c r="J1440" s="147"/>
      <c r="K1440" s="147"/>
      <c r="L1440" s="147"/>
    </row>
    <row r="1441" spans="2:12" ht="15" customHeight="1" x14ac:dyDescent="0.2">
      <c r="B1441" s="194"/>
      <c r="C1441" s="195"/>
      <c r="D1441" s="194"/>
      <c r="E1441" s="92"/>
      <c r="F1441" s="92"/>
      <c r="G1441" s="92"/>
      <c r="H1441" s="92"/>
      <c r="I1441" s="92"/>
      <c r="J1441" s="147"/>
      <c r="K1441" s="147"/>
      <c r="L1441" s="147"/>
    </row>
    <row r="1442" spans="2:12" ht="15" customHeight="1" x14ac:dyDescent="0.2">
      <c r="B1442" s="194"/>
      <c r="C1442" s="195"/>
      <c r="D1442" s="194"/>
      <c r="E1442" s="92"/>
      <c r="F1442" s="92"/>
      <c r="G1442" s="92"/>
      <c r="H1442" s="92"/>
      <c r="I1442" s="92"/>
      <c r="J1442" s="147"/>
      <c r="K1442" s="147"/>
      <c r="L1442" s="147"/>
    </row>
    <row r="1443" spans="2:12" ht="15" customHeight="1" x14ac:dyDescent="0.2">
      <c r="B1443" s="194"/>
      <c r="C1443" s="195"/>
      <c r="D1443" s="194"/>
      <c r="E1443" s="92"/>
      <c r="F1443" s="92"/>
      <c r="G1443" s="92"/>
      <c r="H1443" s="92"/>
      <c r="I1443" s="92"/>
      <c r="J1443" s="147"/>
      <c r="K1443" s="147"/>
      <c r="L1443" s="147"/>
    </row>
    <row r="1444" spans="2:12" ht="15" customHeight="1" x14ac:dyDescent="0.2">
      <c r="B1444" s="194"/>
      <c r="C1444" s="195"/>
      <c r="D1444" s="194"/>
      <c r="E1444" s="92"/>
      <c r="F1444" s="92"/>
      <c r="G1444" s="92"/>
      <c r="H1444" s="92"/>
      <c r="I1444" s="92"/>
      <c r="J1444" s="147"/>
      <c r="K1444" s="147"/>
      <c r="L1444" s="147"/>
    </row>
    <row r="1445" spans="2:12" ht="15" customHeight="1" x14ac:dyDescent="0.2">
      <c r="B1445" s="194"/>
      <c r="C1445" s="195"/>
      <c r="D1445" s="194"/>
      <c r="E1445" s="92"/>
      <c r="F1445" s="92"/>
      <c r="G1445" s="92"/>
      <c r="H1445" s="92"/>
      <c r="I1445" s="92"/>
      <c r="J1445" s="147"/>
      <c r="K1445" s="147"/>
      <c r="L1445" s="147"/>
    </row>
    <row r="1446" spans="2:12" ht="15" customHeight="1" x14ac:dyDescent="0.2">
      <c r="B1446" s="194"/>
      <c r="C1446" s="195"/>
      <c r="D1446" s="194"/>
      <c r="E1446" s="92"/>
      <c r="F1446" s="92"/>
      <c r="G1446" s="92"/>
      <c r="H1446" s="92"/>
      <c r="I1446" s="92"/>
      <c r="J1446" s="147"/>
      <c r="K1446" s="147"/>
      <c r="L1446" s="147"/>
    </row>
    <row r="1447" spans="2:12" ht="15" customHeight="1" x14ac:dyDescent="0.2">
      <c r="B1447" s="194"/>
      <c r="C1447" s="195"/>
      <c r="D1447" s="194"/>
      <c r="E1447" s="92"/>
      <c r="F1447" s="92"/>
      <c r="G1447" s="92"/>
      <c r="H1447" s="92"/>
      <c r="I1447" s="92"/>
      <c r="J1447" s="147"/>
      <c r="K1447" s="147"/>
      <c r="L1447" s="147"/>
    </row>
    <row r="1448" spans="2:12" ht="15" customHeight="1" x14ac:dyDescent="0.2">
      <c r="B1448" s="194"/>
      <c r="C1448" s="195"/>
      <c r="D1448" s="194"/>
      <c r="E1448" s="92"/>
      <c r="F1448" s="92"/>
      <c r="G1448" s="92"/>
      <c r="H1448" s="92"/>
      <c r="I1448" s="92"/>
      <c r="J1448" s="147"/>
      <c r="K1448" s="147"/>
      <c r="L1448" s="147"/>
    </row>
    <row r="1449" spans="2:12" ht="15" customHeight="1" x14ac:dyDescent="0.2">
      <c r="B1449" s="194"/>
      <c r="C1449" s="195"/>
      <c r="D1449" s="194"/>
      <c r="E1449" s="92"/>
      <c r="F1449" s="92"/>
      <c r="G1449" s="92"/>
      <c r="H1449" s="92"/>
      <c r="I1449" s="92"/>
      <c r="J1449" s="147"/>
      <c r="K1449" s="147"/>
      <c r="L1449" s="147"/>
    </row>
    <row r="1450" spans="2:12" ht="15" customHeight="1" x14ac:dyDescent="0.2">
      <c r="B1450" s="194"/>
      <c r="C1450" s="195"/>
      <c r="D1450" s="194"/>
      <c r="E1450" s="92"/>
      <c r="F1450" s="92"/>
      <c r="G1450" s="92"/>
      <c r="H1450" s="92"/>
      <c r="I1450" s="92"/>
      <c r="J1450" s="147"/>
      <c r="K1450" s="147"/>
      <c r="L1450" s="147"/>
    </row>
    <row r="1451" spans="2:12" ht="15" customHeight="1" x14ac:dyDescent="0.2">
      <c r="B1451" s="194"/>
      <c r="C1451" s="195"/>
      <c r="D1451" s="194"/>
      <c r="E1451" s="92"/>
      <c r="F1451" s="92"/>
      <c r="G1451" s="92"/>
      <c r="H1451" s="92"/>
      <c r="I1451" s="92"/>
      <c r="J1451" s="147"/>
      <c r="K1451" s="147"/>
      <c r="L1451" s="147"/>
    </row>
    <row r="1452" spans="2:12" ht="15" customHeight="1" x14ac:dyDescent="0.2">
      <c r="B1452" s="194"/>
      <c r="C1452" s="195"/>
      <c r="D1452" s="194"/>
      <c r="E1452" s="92"/>
      <c r="F1452" s="92"/>
      <c r="G1452" s="92"/>
      <c r="H1452" s="92"/>
      <c r="I1452" s="92"/>
      <c r="J1452" s="147"/>
      <c r="K1452" s="147"/>
      <c r="L1452" s="147"/>
    </row>
    <row r="1453" spans="2:12" ht="15" customHeight="1" x14ac:dyDescent="0.2">
      <c r="B1453" s="194"/>
      <c r="C1453" s="195"/>
      <c r="D1453" s="194"/>
      <c r="E1453" s="92"/>
      <c r="F1453" s="92"/>
      <c r="G1453" s="92"/>
      <c r="H1453" s="92"/>
      <c r="I1453" s="92"/>
      <c r="J1453" s="147"/>
      <c r="K1453" s="147"/>
      <c r="L1453" s="147"/>
    </row>
    <row r="1454" spans="2:12" ht="15" customHeight="1" x14ac:dyDescent="0.2">
      <c r="B1454" s="194"/>
      <c r="C1454" s="195"/>
      <c r="D1454" s="194"/>
      <c r="E1454" s="92"/>
      <c r="F1454" s="92"/>
      <c r="G1454" s="92"/>
      <c r="H1454" s="92"/>
      <c r="I1454" s="92"/>
      <c r="J1454" s="147"/>
      <c r="K1454" s="147"/>
      <c r="L1454" s="147"/>
    </row>
    <row r="1455" spans="2:12" ht="15" customHeight="1" x14ac:dyDescent="0.2">
      <c r="B1455" s="194"/>
      <c r="C1455" s="195"/>
      <c r="D1455" s="194"/>
      <c r="E1455" s="92"/>
      <c r="F1455" s="92"/>
      <c r="G1455" s="92"/>
      <c r="H1455" s="92"/>
      <c r="I1455" s="92"/>
      <c r="J1455" s="147"/>
      <c r="K1455" s="147"/>
      <c r="L1455" s="147"/>
    </row>
    <row r="1456" spans="2:12" ht="15" customHeight="1" x14ac:dyDescent="0.2">
      <c r="B1456" s="194"/>
      <c r="C1456" s="195"/>
      <c r="D1456" s="194"/>
      <c r="E1456" s="92"/>
      <c r="F1456" s="92"/>
      <c r="G1456" s="92"/>
      <c r="H1456" s="92"/>
      <c r="I1456" s="92"/>
      <c r="J1456" s="147"/>
      <c r="K1456" s="147"/>
      <c r="L1456" s="147"/>
    </row>
    <row r="1457" spans="2:12" ht="15" customHeight="1" x14ac:dyDescent="0.2">
      <c r="B1457" s="194"/>
      <c r="C1457" s="195"/>
      <c r="D1457" s="194"/>
      <c r="E1457" s="92"/>
      <c r="F1457" s="92"/>
      <c r="G1457" s="92"/>
      <c r="H1457" s="92"/>
      <c r="I1457" s="92"/>
      <c r="J1457" s="147"/>
      <c r="K1457" s="147"/>
      <c r="L1457" s="147"/>
    </row>
    <row r="1458" spans="2:12" ht="15" customHeight="1" x14ac:dyDescent="0.2">
      <c r="B1458" s="194"/>
      <c r="C1458" s="195"/>
      <c r="D1458" s="194"/>
      <c r="E1458" s="92"/>
      <c r="F1458" s="92"/>
      <c r="G1458" s="92"/>
      <c r="H1458" s="92"/>
      <c r="I1458" s="92"/>
      <c r="J1458" s="147"/>
      <c r="K1458" s="147"/>
      <c r="L1458" s="147"/>
    </row>
    <row r="1459" spans="2:12" ht="15" customHeight="1" x14ac:dyDescent="0.2">
      <c r="B1459" s="194"/>
      <c r="C1459" s="195"/>
      <c r="D1459" s="194"/>
      <c r="E1459" s="92"/>
      <c r="F1459" s="92"/>
      <c r="G1459" s="92"/>
      <c r="H1459" s="92"/>
      <c r="I1459" s="92"/>
      <c r="J1459" s="147"/>
      <c r="K1459" s="147"/>
      <c r="L1459" s="147"/>
    </row>
    <row r="1460" spans="2:12" ht="15" customHeight="1" x14ac:dyDescent="0.2">
      <c r="B1460" s="194"/>
      <c r="C1460" s="195"/>
      <c r="D1460" s="194"/>
      <c r="E1460" s="92"/>
      <c r="F1460" s="92"/>
      <c r="G1460" s="92"/>
      <c r="H1460" s="92"/>
      <c r="I1460" s="92"/>
      <c r="J1460" s="147"/>
      <c r="K1460" s="147"/>
      <c r="L1460" s="147"/>
    </row>
    <row r="1461" spans="2:12" ht="15" customHeight="1" x14ac:dyDescent="0.2">
      <c r="B1461" s="194"/>
      <c r="C1461" s="195"/>
      <c r="D1461" s="194"/>
      <c r="E1461" s="92"/>
      <c r="F1461" s="92"/>
      <c r="G1461" s="92"/>
      <c r="H1461" s="92"/>
      <c r="I1461" s="92"/>
      <c r="J1461" s="147"/>
      <c r="K1461" s="147"/>
      <c r="L1461" s="147"/>
    </row>
    <row r="1462" spans="2:12" ht="15" customHeight="1" x14ac:dyDescent="0.2">
      <c r="B1462" s="194"/>
      <c r="C1462" s="195"/>
      <c r="D1462" s="194"/>
      <c r="E1462" s="92"/>
      <c r="F1462" s="92"/>
      <c r="G1462" s="92"/>
      <c r="H1462" s="92"/>
      <c r="I1462" s="92"/>
      <c r="J1462" s="147"/>
      <c r="K1462" s="147"/>
      <c r="L1462" s="147"/>
    </row>
    <row r="1463" spans="2:12" ht="15" customHeight="1" x14ac:dyDescent="0.2">
      <c r="B1463" s="194"/>
      <c r="C1463" s="195"/>
      <c r="D1463" s="194"/>
      <c r="E1463" s="92"/>
      <c r="F1463" s="92"/>
      <c r="G1463" s="92"/>
      <c r="H1463" s="92"/>
      <c r="I1463" s="92"/>
      <c r="J1463" s="147"/>
      <c r="K1463" s="147"/>
      <c r="L1463" s="147"/>
    </row>
    <row r="1464" spans="2:12" ht="15" customHeight="1" x14ac:dyDescent="0.2">
      <c r="B1464" s="194"/>
      <c r="C1464" s="195"/>
      <c r="D1464" s="194"/>
      <c r="E1464" s="92"/>
      <c r="F1464" s="92"/>
      <c r="G1464" s="92"/>
      <c r="H1464" s="92"/>
      <c r="I1464" s="92"/>
      <c r="J1464" s="147"/>
      <c r="K1464" s="147"/>
      <c r="L1464" s="147"/>
    </row>
    <row r="1465" spans="2:12" ht="15" customHeight="1" x14ac:dyDescent="0.2">
      <c r="B1465" s="194"/>
      <c r="C1465" s="195"/>
      <c r="D1465" s="194"/>
      <c r="E1465" s="92"/>
      <c r="F1465" s="92"/>
      <c r="G1465" s="92"/>
      <c r="H1465" s="92"/>
      <c r="I1465" s="92"/>
      <c r="J1465" s="147"/>
      <c r="K1465" s="147"/>
      <c r="L1465" s="147"/>
    </row>
    <row r="1466" spans="2:12" ht="15" customHeight="1" x14ac:dyDescent="0.2">
      <c r="B1466" s="194"/>
      <c r="C1466" s="195"/>
      <c r="D1466" s="194"/>
      <c r="E1466" s="92"/>
      <c r="F1466" s="92"/>
      <c r="G1466" s="92"/>
      <c r="H1466" s="92"/>
      <c r="I1466" s="92"/>
      <c r="J1466" s="147"/>
      <c r="K1466" s="147"/>
      <c r="L1466" s="147"/>
    </row>
    <row r="1467" spans="2:12" ht="15" customHeight="1" x14ac:dyDescent="0.2">
      <c r="B1467" s="194"/>
      <c r="C1467" s="195"/>
      <c r="D1467" s="194"/>
      <c r="E1467" s="92"/>
      <c r="F1467" s="92"/>
      <c r="G1467" s="92"/>
      <c r="H1467" s="92"/>
      <c r="I1467" s="92"/>
      <c r="J1467" s="147"/>
      <c r="K1467" s="147"/>
      <c r="L1467" s="147"/>
    </row>
    <row r="1468" spans="2:12" ht="15" customHeight="1" x14ac:dyDescent="0.2">
      <c r="B1468" s="194"/>
      <c r="C1468" s="195"/>
      <c r="D1468" s="194"/>
      <c r="E1468" s="92"/>
      <c r="F1468" s="92"/>
      <c r="G1468" s="92"/>
      <c r="H1468" s="92"/>
      <c r="I1468" s="92"/>
      <c r="J1468" s="147"/>
      <c r="K1468" s="147"/>
      <c r="L1468" s="147"/>
    </row>
    <row r="1469" spans="2:12" ht="15" customHeight="1" x14ac:dyDescent="0.2">
      <c r="B1469" s="194"/>
      <c r="C1469" s="195"/>
      <c r="D1469" s="194"/>
      <c r="E1469" s="92"/>
      <c r="F1469" s="92"/>
      <c r="G1469" s="92"/>
      <c r="H1469" s="92"/>
      <c r="I1469" s="92"/>
      <c r="J1469" s="147"/>
      <c r="K1469" s="147"/>
      <c r="L1469" s="147"/>
    </row>
    <row r="1470" spans="2:12" ht="15" customHeight="1" x14ac:dyDescent="0.2">
      <c r="B1470" s="194"/>
      <c r="C1470" s="195"/>
      <c r="D1470" s="194"/>
      <c r="E1470" s="92"/>
      <c r="F1470" s="92"/>
      <c r="G1470" s="92"/>
      <c r="H1470" s="92"/>
      <c r="I1470" s="92"/>
      <c r="J1470" s="147"/>
      <c r="K1470" s="147"/>
      <c r="L1470" s="147"/>
    </row>
    <row r="1471" spans="2:12" ht="15" customHeight="1" x14ac:dyDescent="0.2">
      <c r="B1471" s="194"/>
      <c r="C1471" s="195"/>
      <c r="D1471" s="194"/>
      <c r="E1471" s="92"/>
      <c r="F1471" s="92"/>
      <c r="G1471" s="92"/>
      <c r="H1471" s="92"/>
      <c r="I1471" s="92"/>
      <c r="J1471" s="147"/>
      <c r="K1471" s="147"/>
      <c r="L1471" s="147"/>
    </row>
    <row r="1472" spans="2:12" ht="15" customHeight="1" x14ac:dyDescent="0.2">
      <c r="B1472" s="194"/>
      <c r="C1472" s="195"/>
      <c r="D1472" s="194"/>
      <c r="E1472" s="92"/>
      <c r="F1472" s="92"/>
      <c r="G1472" s="92"/>
      <c r="H1472" s="92"/>
      <c r="I1472" s="92"/>
      <c r="J1472" s="147"/>
      <c r="K1472" s="147"/>
      <c r="L1472" s="147"/>
    </row>
    <row r="1473" spans="2:12" ht="15" customHeight="1" x14ac:dyDescent="0.2">
      <c r="B1473" s="194"/>
      <c r="C1473" s="195"/>
      <c r="D1473" s="194"/>
      <c r="E1473" s="92"/>
      <c r="F1473" s="92"/>
      <c r="G1473" s="92"/>
      <c r="H1473" s="92"/>
      <c r="I1473" s="92"/>
      <c r="J1473" s="147"/>
      <c r="K1473" s="147"/>
      <c r="L1473" s="147"/>
    </row>
    <row r="1474" spans="2:12" ht="15" customHeight="1" x14ac:dyDescent="0.2">
      <c r="B1474" s="194"/>
      <c r="C1474" s="195"/>
      <c r="D1474" s="194"/>
      <c r="E1474" s="92"/>
      <c r="F1474" s="92"/>
      <c r="G1474" s="92"/>
      <c r="H1474" s="92"/>
      <c r="I1474" s="92"/>
      <c r="J1474" s="147"/>
      <c r="K1474" s="147"/>
      <c r="L1474" s="147"/>
    </row>
    <row r="1475" spans="2:12" ht="15" customHeight="1" x14ac:dyDescent="0.2">
      <c r="B1475" s="194"/>
      <c r="C1475" s="195"/>
      <c r="D1475" s="194"/>
      <c r="E1475" s="92"/>
      <c r="F1475" s="92"/>
      <c r="G1475" s="92"/>
      <c r="H1475" s="92"/>
      <c r="I1475" s="92"/>
      <c r="J1475" s="147"/>
      <c r="K1475" s="147"/>
      <c r="L1475" s="147"/>
    </row>
    <row r="1476" spans="2:12" ht="15" customHeight="1" x14ac:dyDescent="0.2">
      <c r="B1476" s="194"/>
      <c r="C1476" s="195"/>
      <c r="D1476" s="194"/>
      <c r="E1476" s="92"/>
      <c r="F1476" s="92"/>
      <c r="G1476" s="92"/>
      <c r="H1476" s="92"/>
      <c r="I1476" s="92"/>
      <c r="J1476" s="147"/>
      <c r="K1476" s="147"/>
      <c r="L1476" s="147"/>
    </row>
    <row r="1477" spans="2:12" ht="15" customHeight="1" x14ac:dyDescent="0.2">
      <c r="B1477" s="194"/>
      <c r="C1477" s="195"/>
      <c r="D1477" s="194"/>
      <c r="E1477" s="92"/>
      <c r="F1477" s="92"/>
      <c r="G1477" s="92"/>
      <c r="H1477" s="92"/>
      <c r="I1477" s="92"/>
      <c r="J1477" s="147"/>
      <c r="K1477" s="147"/>
      <c r="L1477" s="147"/>
    </row>
    <row r="1478" spans="2:12" ht="15" customHeight="1" x14ac:dyDescent="0.2">
      <c r="B1478" s="194"/>
      <c r="C1478" s="195"/>
      <c r="D1478" s="194"/>
      <c r="E1478" s="92"/>
      <c r="F1478" s="92"/>
      <c r="G1478" s="92"/>
      <c r="H1478" s="92"/>
      <c r="I1478" s="92"/>
      <c r="J1478" s="147"/>
      <c r="K1478" s="147"/>
      <c r="L1478" s="147"/>
    </row>
    <row r="1479" spans="2:12" ht="15" customHeight="1" x14ac:dyDescent="0.2">
      <c r="B1479" s="194"/>
      <c r="C1479" s="195"/>
      <c r="D1479" s="194"/>
      <c r="E1479" s="92"/>
      <c r="F1479" s="92"/>
      <c r="G1479" s="92"/>
      <c r="H1479" s="92"/>
      <c r="I1479" s="92"/>
      <c r="J1479" s="147"/>
      <c r="K1479" s="147"/>
      <c r="L1479" s="147"/>
    </row>
    <row r="1480" spans="2:12" ht="15" customHeight="1" x14ac:dyDescent="0.2">
      <c r="B1480" s="194"/>
      <c r="C1480" s="195"/>
      <c r="D1480" s="194"/>
      <c r="E1480" s="92"/>
      <c r="F1480" s="92"/>
      <c r="G1480" s="92"/>
      <c r="H1480" s="92"/>
      <c r="I1480" s="92"/>
      <c r="J1480" s="147"/>
      <c r="K1480" s="147"/>
      <c r="L1480" s="147"/>
    </row>
    <row r="1481" spans="2:12" ht="15" customHeight="1" x14ac:dyDescent="0.2">
      <c r="B1481" s="194"/>
      <c r="C1481" s="195"/>
      <c r="D1481" s="194"/>
      <c r="E1481" s="92"/>
      <c r="F1481" s="92"/>
      <c r="G1481" s="92"/>
      <c r="H1481" s="92"/>
      <c r="I1481" s="92"/>
      <c r="J1481" s="147"/>
      <c r="K1481" s="147"/>
      <c r="L1481" s="147"/>
    </row>
    <row r="1482" spans="2:12" ht="15" customHeight="1" x14ac:dyDescent="0.2">
      <c r="B1482" s="194"/>
      <c r="C1482" s="195"/>
      <c r="D1482" s="194"/>
      <c r="E1482" s="92"/>
      <c r="F1482" s="92"/>
      <c r="G1482" s="92"/>
      <c r="H1482" s="92"/>
      <c r="I1482" s="92"/>
      <c r="J1482" s="147"/>
      <c r="K1482" s="147"/>
      <c r="L1482" s="147"/>
    </row>
    <row r="1483" spans="2:12" ht="15" customHeight="1" x14ac:dyDescent="0.2">
      <c r="B1483" s="194"/>
      <c r="C1483" s="195"/>
      <c r="D1483" s="194"/>
      <c r="E1483" s="92"/>
      <c r="F1483" s="92"/>
      <c r="G1483" s="92"/>
      <c r="H1483" s="92"/>
      <c r="I1483" s="92"/>
      <c r="J1483" s="147"/>
      <c r="K1483" s="147"/>
      <c r="L1483" s="147"/>
    </row>
    <row r="1484" spans="2:12" ht="15" customHeight="1" x14ac:dyDescent="0.2">
      <c r="B1484" s="194"/>
      <c r="C1484" s="195"/>
      <c r="D1484" s="194"/>
      <c r="E1484" s="92"/>
      <c r="F1484" s="92"/>
      <c r="G1484" s="92"/>
      <c r="H1484" s="92"/>
      <c r="I1484" s="92"/>
      <c r="J1484" s="147"/>
      <c r="K1484" s="147"/>
      <c r="L1484" s="147"/>
    </row>
    <row r="1485" spans="2:12" ht="15" customHeight="1" x14ac:dyDescent="0.2">
      <c r="B1485" s="194"/>
      <c r="C1485" s="195"/>
      <c r="D1485" s="194"/>
      <c r="E1485" s="92"/>
      <c r="F1485" s="92"/>
      <c r="G1485" s="92"/>
      <c r="H1485" s="92"/>
      <c r="I1485" s="92"/>
      <c r="J1485" s="147"/>
      <c r="K1485" s="147"/>
      <c r="L1485" s="147"/>
    </row>
    <row r="1486" spans="2:12" ht="15" customHeight="1" x14ac:dyDescent="0.2">
      <c r="B1486" s="194"/>
      <c r="C1486" s="195"/>
      <c r="D1486" s="194"/>
      <c r="E1486" s="92"/>
      <c r="F1486" s="92"/>
      <c r="G1486" s="92"/>
      <c r="H1486" s="92"/>
      <c r="I1486" s="92"/>
      <c r="J1486" s="147"/>
      <c r="K1486" s="147"/>
      <c r="L1486" s="147"/>
    </row>
    <row r="1487" spans="2:12" ht="15" customHeight="1" x14ac:dyDescent="0.2">
      <c r="B1487" s="194"/>
      <c r="C1487" s="195"/>
      <c r="D1487" s="194"/>
      <c r="E1487" s="92"/>
      <c r="F1487" s="92"/>
      <c r="G1487" s="92"/>
      <c r="H1487" s="92"/>
      <c r="I1487" s="92"/>
      <c r="J1487" s="147"/>
      <c r="K1487" s="147"/>
      <c r="L1487" s="147"/>
    </row>
    <row r="1488" spans="2:12" ht="15" customHeight="1" x14ac:dyDescent="0.2">
      <c r="B1488" s="194"/>
      <c r="C1488" s="195"/>
      <c r="D1488" s="194"/>
      <c r="E1488" s="92"/>
      <c r="F1488" s="92"/>
      <c r="G1488" s="92"/>
      <c r="H1488" s="92"/>
      <c r="I1488" s="92"/>
      <c r="J1488" s="147"/>
      <c r="K1488" s="147"/>
      <c r="L1488" s="147"/>
    </row>
    <row r="1489" spans="2:12" ht="15" customHeight="1" x14ac:dyDescent="0.2">
      <c r="B1489" s="194"/>
      <c r="C1489" s="195"/>
      <c r="D1489" s="194"/>
      <c r="E1489" s="92"/>
      <c r="F1489" s="92"/>
      <c r="G1489" s="92"/>
      <c r="H1489" s="92"/>
      <c r="I1489" s="92"/>
      <c r="J1489" s="147"/>
      <c r="K1489" s="147"/>
      <c r="L1489" s="147"/>
    </row>
    <row r="1490" spans="2:12" ht="15" customHeight="1" x14ac:dyDescent="0.2">
      <c r="B1490" s="194"/>
      <c r="C1490" s="195"/>
      <c r="D1490" s="194"/>
      <c r="E1490" s="92"/>
      <c r="F1490" s="92"/>
      <c r="G1490" s="92"/>
      <c r="H1490" s="92"/>
      <c r="I1490" s="92"/>
      <c r="J1490" s="147"/>
      <c r="K1490" s="147"/>
      <c r="L1490" s="147"/>
    </row>
    <row r="1491" spans="2:12" ht="15" customHeight="1" x14ac:dyDescent="0.2">
      <c r="B1491" s="194"/>
      <c r="C1491" s="195"/>
      <c r="D1491" s="194"/>
      <c r="E1491" s="92"/>
      <c r="F1491" s="92"/>
      <c r="G1491" s="92"/>
      <c r="H1491" s="92"/>
      <c r="I1491" s="92"/>
      <c r="J1491" s="147"/>
      <c r="K1491" s="147"/>
      <c r="L1491" s="147"/>
    </row>
    <row r="1492" spans="2:12" ht="15" customHeight="1" x14ac:dyDescent="0.2">
      <c r="B1492" s="194"/>
      <c r="C1492" s="195"/>
      <c r="D1492" s="194"/>
      <c r="E1492" s="92"/>
      <c r="F1492" s="92"/>
      <c r="G1492" s="92"/>
      <c r="H1492" s="92"/>
      <c r="I1492" s="92"/>
      <c r="J1492" s="147"/>
      <c r="K1492" s="147"/>
      <c r="L1492" s="147"/>
    </row>
    <row r="1493" spans="2:12" ht="15" customHeight="1" x14ac:dyDescent="0.2">
      <c r="B1493" s="194"/>
      <c r="C1493" s="195"/>
      <c r="D1493" s="194"/>
      <c r="E1493" s="92"/>
      <c r="F1493" s="92"/>
      <c r="G1493" s="92"/>
      <c r="H1493" s="92"/>
      <c r="I1493" s="92"/>
      <c r="J1493" s="147"/>
      <c r="K1493" s="147"/>
      <c r="L1493" s="147"/>
    </row>
    <row r="1494" spans="2:12" ht="15" customHeight="1" x14ac:dyDescent="0.2">
      <c r="B1494" s="194"/>
      <c r="C1494" s="195"/>
      <c r="D1494" s="194"/>
      <c r="E1494" s="92"/>
      <c r="F1494" s="92"/>
      <c r="G1494" s="92"/>
      <c r="H1494" s="92"/>
      <c r="I1494" s="92"/>
      <c r="J1494" s="147"/>
      <c r="K1494" s="147"/>
      <c r="L1494" s="147"/>
    </row>
    <row r="1495" spans="2:12" ht="15" customHeight="1" x14ac:dyDescent="0.2">
      <c r="B1495" s="194"/>
      <c r="C1495" s="195"/>
      <c r="D1495" s="194"/>
      <c r="E1495" s="92"/>
      <c r="F1495" s="92"/>
      <c r="G1495" s="92"/>
      <c r="H1495" s="92"/>
      <c r="I1495" s="92"/>
      <c r="J1495" s="147"/>
      <c r="K1495" s="147"/>
      <c r="L1495" s="147"/>
    </row>
    <row r="1496" spans="2:12" ht="15" customHeight="1" x14ac:dyDescent="0.2">
      <c r="B1496" s="194"/>
      <c r="C1496" s="195"/>
      <c r="D1496" s="194"/>
      <c r="E1496" s="92"/>
      <c r="F1496" s="92"/>
      <c r="G1496" s="92"/>
      <c r="H1496" s="92"/>
      <c r="I1496" s="92"/>
      <c r="J1496" s="147"/>
      <c r="K1496" s="147"/>
      <c r="L1496" s="147"/>
    </row>
    <row r="1497" spans="2:12" ht="15" customHeight="1" x14ac:dyDescent="0.2">
      <c r="B1497" s="194"/>
      <c r="C1497" s="195"/>
      <c r="D1497" s="194"/>
      <c r="E1497" s="92"/>
      <c r="F1497" s="92"/>
      <c r="G1497" s="92"/>
      <c r="H1497" s="92"/>
      <c r="I1497" s="92"/>
      <c r="J1497" s="147"/>
      <c r="K1497" s="147"/>
      <c r="L1497" s="147"/>
    </row>
    <row r="1498" spans="2:12" ht="15" customHeight="1" x14ac:dyDescent="0.2">
      <c r="B1498" s="194"/>
      <c r="C1498" s="195"/>
      <c r="D1498" s="194"/>
      <c r="E1498" s="92"/>
      <c r="F1498" s="92"/>
      <c r="G1498" s="92"/>
      <c r="H1498" s="92"/>
      <c r="I1498" s="92"/>
      <c r="J1498" s="147"/>
      <c r="K1498" s="147"/>
      <c r="L1498" s="147"/>
    </row>
    <row r="1499" spans="2:12" ht="15" customHeight="1" x14ac:dyDescent="0.2">
      <c r="B1499" s="194"/>
      <c r="C1499" s="195"/>
      <c r="D1499" s="194"/>
      <c r="E1499" s="92"/>
      <c r="F1499" s="92"/>
      <c r="G1499" s="92"/>
      <c r="H1499" s="92"/>
      <c r="I1499" s="92"/>
      <c r="J1499" s="147"/>
      <c r="K1499" s="147"/>
      <c r="L1499" s="147"/>
    </row>
    <row r="1500" spans="2:12" ht="15" customHeight="1" x14ac:dyDescent="0.2">
      <c r="B1500" s="194"/>
      <c r="C1500" s="195"/>
      <c r="D1500" s="194"/>
      <c r="E1500" s="92"/>
      <c r="F1500" s="92"/>
      <c r="G1500" s="92"/>
      <c r="H1500" s="92"/>
      <c r="I1500" s="92"/>
      <c r="J1500" s="147"/>
      <c r="K1500" s="147"/>
      <c r="L1500" s="147"/>
    </row>
    <row r="1501" spans="2:12" ht="15" customHeight="1" x14ac:dyDescent="0.2">
      <c r="B1501" s="194"/>
      <c r="C1501" s="195"/>
      <c r="D1501" s="194"/>
      <c r="E1501" s="92"/>
      <c r="F1501" s="92"/>
      <c r="G1501" s="92"/>
      <c r="H1501" s="92"/>
      <c r="I1501" s="92"/>
      <c r="J1501" s="147"/>
      <c r="K1501" s="147"/>
      <c r="L1501" s="147"/>
    </row>
    <row r="1502" spans="2:12" ht="15" customHeight="1" x14ac:dyDescent="0.2">
      <c r="B1502" s="194"/>
      <c r="C1502" s="195"/>
      <c r="D1502" s="194"/>
      <c r="E1502" s="92"/>
      <c r="F1502" s="92"/>
      <c r="G1502" s="92"/>
      <c r="H1502" s="92"/>
      <c r="I1502" s="92"/>
      <c r="J1502" s="147"/>
      <c r="K1502" s="147"/>
      <c r="L1502" s="147"/>
    </row>
    <row r="1503" spans="2:12" ht="15" customHeight="1" x14ac:dyDescent="0.2">
      <c r="B1503" s="194"/>
      <c r="C1503" s="195"/>
      <c r="D1503" s="194"/>
      <c r="E1503" s="92"/>
      <c r="F1503" s="92"/>
      <c r="G1503" s="92"/>
      <c r="H1503" s="92"/>
      <c r="I1503" s="92"/>
      <c r="J1503" s="147"/>
      <c r="K1503" s="147"/>
      <c r="L1503" s="147"/>
    </row>
    <row r="1504" spans="2:12" ht="15" customHeight="1" x14ac:dyDescent="0.2">
      <c r="B1504" s="194"/>
      <c r="C1504" s="195"/>
      <c r="D1504" s="194"/>
      <c r="E1504" s="92"/>
      <c r="F1504" s="92"/>
      <c r="G1504" s="92"/>
      <c r="H1504" s="92"/>
      <c r="I1504" s="92"/>
      <c r="J1504" s="147"/>
      <c r="K1504" s="147"/>
      <c r="L1504" s="147"/>
    </row>
    <row r="1505" spans="2:12" ht="15" customHeight="1" x14ac:dyDescent="0.2">
      <c r="B1505" s="194"/>
      <c r="C1505" s="195"/>
      <c r="D1505" s="194"/>
      <c r="E1505" s="92"/>
      <c r="F1505" s="92"/>
      <c r="G1505" s="92"/>
      <c r="H1505" s="92"/>
      <c r="I1505" s="92"/>
      <c r="J1505" s="147"/>
      <c r="K1505" s="147"/>
      <c r="L1505" s="147"/>
    </row>
    <row r="1506" spans="2:12" ht="15" customHeight="1" x14ac:dyDescent="0.2">
      <c r="B1506" s="194"/>
      <c r="C1506" s="195"/>
      <c r="D1506" s="194"/>
      <c r="E1506" s="92"/>
      <c r="F1506" s="92"/>
      <c r="G1506" s="92"/>
      <c r="H1506" s="92"/>
      <c r="I1506" s="92"/>
      <c r="J1506" s="147"/>
      <c r="K1506" s="147"/>
      <c r="L1506" s="147"/>
    </row>
    <row r="1507" spans="2:12" ht="15" customHeight="1" x14ac:dyDescent="0.2">
      <c r="B1507" s="194"/>
      <c r="C1507" s="195"/>
      <c r="D1507" s="194"/>
      <c r="E1507" s="92"/>
      <c r="F1507" s="92"/>
      <c r="G1507" s="92"/>
      <c r="H1507" s="92"/>
      <c r="I1507" s="92"/>
      <c r="J1507" s="147"/>
      <c r="K1507" s="147"/>
      <c r="L1507" s="147"/>
    </row>
    <row r="1508" spans="2:12" ht="15" customHeight="1" x14ac:dyDescent="0.2">
      <c r="B1508" s="194"/>
      <c r="C1508" s="195"/>
      <c r="D1508" s="194"/>
      <c r="E1508" s="92"/>
      <c r="F1508" s="92"/>
      <c r="G1508" s="92"/>
      <c r="H1508" s="92"/>
      <c r="I1508" s="92"/>
      <c r="J1508" s="147"/>
      <c r="K1508" s="147"/>
      <c r="L1508" s="147"/>
    </row>
    <row r="1509" spans="2:12" ht="15" customHeight="1" x14ac:dyDescent="0.2">
      <c r="B1509" s="194"/>
      <c r="C1509" s="195"/>
      <c r="D1509" s="194"/>
      <c r="E1509" s="92"/>
      <c r="F1509" s="92"/>
      <c r="G1509" s="92"/>
      <c r="H1509" s="92"/>
      <c r="I1509" s="92"/>
      <c r="J1509" s="147"/>
      <c r="K1509" s="147"/>
      <c r="L1509" s="147"/>
    </row>
    <row r="1510" spans="2:12" ht="15" customHeight="1" x14ac:dyDescent="0.2">
      <c r="B1510" s="194"/>
      <c r="C1510" s="195"/>
      <c r="D1510" s="194"/>
      <c r="E1510" s="92"/>
      <c r="F1510" s="92"/>
      <c r="G1510" s="92"/>
      <c r="H1510" s="92"/>
      <c r="I1510" s="92"/>
      <c r="J1510" s="147"/>
      <c r="K1510" s="147"/>
      <c r="L1510" s="147"/>
    </row>
    <row r="1511" spans="2:12" ht="15" customHeight="1" x14ac:dyDescent="0.2">
      <c r="B1511" s="194"/>
      <c r="C1511" s="195"/>
      <c r="D1511" s="194"/>
      <c r="E1511" s="92"/>
      <c r="F1511" s="92"/>
      <c r="G1511" s="92"/>
      <c r="H1511" s="92"/>
      <c r="I1511" s="92"/>
      <c r="J1511" s="147"/>
      <c r="K1511" s="147"/>
      <c r="L1511" s="147"/>
    </row>
    <row r="1512" spans="2:12" ht="15" customHeight="1" x14ac:dyDescent="0.2">
      <c r="B1512" s="194"/>
      <c r="C1512" s="195"/>
      <c r="D1512" s="194"/>
      <c r="E1512" s="92"/>
      <c r="F1512" s="92"/>
      <c r="G1512" s="92"/>
      <c r="H1512" s="92"/>
      <c r="I1512" s="92"/>
      <c r="J1512" s="147"/>
      <c r="K1512" s="147"/>
      <c r="L1512" s="147"/>
    </row>
    <row r="1513" spans="2:12" ht="15" customHeight="1" x14ac:dyDescent="0.2">
      <c r="B1513" s="194"/>
      <c r="C1513" s="195"/>
      <c r="D1513" s="194"/>
      <c r="E1513" s="92"/>
      <c r="F1513" s="92"/>
      <c r="G1513" s="92"/>
      <c r="H1513" s="92"/>
      <c r="I1513" s="92"/>
      <c r="J1513" s="147"/>
      <c r="K1513" s="147"/>
      <c r="L1513" s="147"/>
    </row>
    <row r="1514" spans="2:12" ht="15" customHeight="1" x14ac:dyDescent="0.2">
      <c r="B1514" s="194"/>
      <c r="C1514" s="195"/>
      <c r="D1514" s="194"/>
      <c r="E1514" s="92"/>
      <c r="F1514" s="92"/>
      <c r="G1514" s="92"/>
      <c r="H1514" s="92"/>
      <c r="I1514" s="92"/>
      <c r="J1514" s="147"/>
      <c r="K1514" s="147"/>
      <c r="L1514" s="147"/>
    </row>
    <row r="1515" spans="2:12" ht="15" customHeight="1" x14ac:dyDescent="0.2">
      <c r="B1515" s="194"/>
      <c r="C1515" s="195"/>
      <c r="D1515" s="194"/>
      <c r="E1515" s="92"/>
      <c r="F1515" s="92"/>
      <c r="G1515" s="92"/>
      <c r="H1515" s="92"/>
      <c r="I1515" s="92"/>
      <c r="J1515" s="147"/>
      <c r="K1515" s="147"/>
      <c r="L1515" s="147"/>
    </row>
    <row r="1516" spans="2:12" ht="15" customHeight="1" x14ac:dyDescent="0.2">
      <c r="B1516" s="194"/>
      <c r="C1516" s="195"/>
      <c r="D1516" s="194"/>
      <c r="E1516" s="92"/>
      <c r="F1516" s="92"/>
      <c r="G1516" s="92"/>
      <c r="H1516" s="92"/>
      <c r="I1516" s="92"/>
      <c r="J1516" s="147"/>
      <c r="K1516" s="147"/>
      <c r="L1516" s="147"/>
    </row>
    <row r="1517" spans="2:12" ht="15" customHeight="1" x14ac:dyDescent="0.2">
      <c r="B1517" s="194"/>
      <c r="C1517" s="195"/>
      <c r="D1517" s="194"/>
      <c r="E1517" s="92"/>
      <c r="F1517" s="92"/>
      <c r="G1517" s="92"/>
      <c r="H1517" s="92"/>
      <c r="I1517" s="92"/>
      <c r="J1517" s="147"/>
      <c r="K1517" s="147"/>
      <c r="L1517" s="147"/>
    </row>
    <row r="1518" spans="2:12" ht="15" customHeight="1" x14ac:dyDescent="0.2">
      <c r="B1518" s="194"/>
      <c r="C1518" s="195"/>
      <c r="D1518" s="194"/>
      <c r="E1518" s="92"/>
      <c r="F1518" s="92"/>
      <c r="G1518" s="92"/>
      <c r="H1518" s="92"/>
      <c r="I1518" s="92"/>
      <c r="J1518" s="147"/>
      <c r="K1518" s="147"/>
      <c r="L1518" s="147"/>
    </row>
    <row r="1519" spans="2:12" ht="15" customHeight="1" x14ac:dyDescent="0.2">
      <c r="B1519" s="194"/>
      <c r="C1519" s="195"/>
      <c r="D1519" s="194"/>
      <c r="E1519" s="92"/>
      <c r="F1519" s="92"/>
      <c r="G1519" s="92"/>
      <c r="H1519" s="92"/>
      <c r="I1519" s="92"/>
      <c r="J1519" s="147"/>
      <c r="K1519" s="147"/>
      <c r="L1519" s="147"/>
    </row>
    <row r="1520" spans="2:12" ht="15" customHeight="1" x14ac:dyDescent="0.2">
      <c r="B1520" s="194"/>
      <c r="C1520" s="195"/>
      <c r="D1520" s="194"/>
      <c r="E1520" s="92"/>
      <c r="F1520" s="92"/>
      <c r="G1520" s="92"/>
      <c r="H1520" s="92"/>
      <c r="I1520" s="92"/>
      <c r="J1520" s="147"/>
      <c r="K1520" s="147"/>
      <c r="L1520" s="147"/>
    </row>
    <row r="1521" spans="2:12" ht="15" customHeight="1" x14ac:dyDescent="0.2">
      <c r="B1521" s="194"/>
      <c r="C1521" s="195"/>
      <c r="D1521" s="194"/>
      <c r="E1521" s="92"/>
      <c r="F1521" s="92"/>
      <c r="G1521" s="92"/>
      <c r="H1521" s="92"/>
      <c r="I1521" s="92"/>
      <c r="J1521" s="147"/>
      <c r="K1521" s="147"/>
      <c r="L1521" s="147"/>
    </row>
    <row r="1522" spans="2:12" ht="15" customHeight="1" x14ac:dyDescent="0.2">
      <c r="B1522" s="194"/>
      <c r="C1522" s="195"/>
      <c r="D1522" s="194"/>
      <c r="E1522" s="92"/>
      <c r="F1522" s="92"/>
      <c r="G1522" s="92"/>
      <c r="H1522" s="92"/>
      <c r="I1522" s="92"/>
      <c r="J1522" s="147"/>
      <c r="K1522" s="147"/>
      <c r="L1522" s="147"/>
    </row>
    <row r="1523" spans="2:12" ht="15" customHeight="1" x14ac:dyDescent="0.2">
      <c r="B1523" s="194"/>
      <c r="C1523" s="195"/>
      <c r="D1523" s="194"/>
      <c r="E1523" s="92"/>
      <c r="F1523" s="92"/>
      <c r="G1523" s="92"/>
      <c r="H1523" s="92"/>
      <c r="I1523" s="92"/>
      <c r="J1523" s="147"/>
      <c r="K1523" s="147"/>
      <c r="L1523" s="147"/>
    </row>
    <row r="1524" spans="2:12" ht="15" customHeight="1" x14ac:dyDescent="0.2">
      <c r="B1524" s="194"/>
      <c r="C1524" s="195"/>
      <c r="D1524" s="194"/>
      <c r="E1524" s="92"/>
      <c r="F1524" s="92"/>
      <c r="G1524" s="92"/>
      <c r="H1524" s="92"/>
      <c r="I1524" s="92"/>
      <c r="J1524" s="147"/>
      <c r="K1524" s="147"/>
      <c r="L1524" s="147"/>
    </row>
    <row r="1525" spans="2:12" ht="15" customHeight="1" x14ac:dyDescent="0.2">
      <c r="B1525" s="194"/>
      <c r="C1525" s="195"/>
      <c r="D1525" s="194"/>
      <c r="E1525" s="92"/>
      <c r="F1525" s="92"/>
      <c r="G1525" s="92"/>
      <c r="H1525" s="92"/>
      <c r="I1525" s="92"/>
      <c r="J1525" s="147"/>
      <c r="K1525" s="147"/>
      <c r="L1525" s="147"/>
    </row>
    <row r="1526" spans="2:12" ht="15" customHeight="1" x14ac:dyDescent="0.2">
      <c r="B1526" s="194"/>
      <c r="C1526" s="195"/>
      <c r="D1526" s="194"/>
      <c r="E1526" s="92"/>
      <c r="F1526" s="92"/>
      <c r="G1526" s="92"/>
      <c r="H1526" s="92"/>
      <c r="I1526" s="92"/>
      <c r="J1526" s="147"/>
      <c r="K1526" s="147"/>
      <c r="L1526" s="147"/>
    </row>
    <row r="1527" spans="2:12" ht="15" customHeight="1" x14ac:dyDescent="0.2">
      <c r="B1527" s="194"/>
      <c r="C1527" s="195"/>
      <c r="D1527" s="194"/>
      <c r="E1527" s="92"/>
      <c r="F1527" s="92"/>
      <c r="G1527" s="92"/>
      <c r="H1527" s="92"/>
      <c r="I1527" s="92"/>
      <c r="J1527" s="147"/>
      <c r="K1527" s="147"/>
      <c r="L1527" s="147"/>
    </row>
    <row r="1528" spans="2:12" ht="15" customHeight="1" x14ac:dyDescent="0.2">
      <c r="B1528" s="194"/>
      <c r="C1528" s="195"/>
      <c r="D1528" s="194"/>
      <c r="E1528" s="92"/>
      <c r="F1528" s="92"/>
      <c r="G1528" s="92"/>
      <c r="H1528" s="92"/>
      <c r="I1528" s="92"/>
      <c r="J1528" s="147"/>
      <c r="K1528" s="147"/>
      <c r="L1528" s="147"/>
    </row>
    <row r="1529" spans="2:12" ht="15" customHeight="1" x14ac:dyDescent="0.2">
      <c r="B1529" s="194"/>
      <c r="C1529" s="195"/>
      <c r="D1529" s="194"/>
      <c r="E1529" s="92"/>
      <c r="F1529" s="92"/>
      <c r="G1529" s="92"/>
      <c r="H1529" s="92"/>
      <c r="I1529" s="92"/>
      <c r="J1529" s="147"/>
      <c r="K1529" s="147"/>
      <c r="L1529" s="147"/>
    </row>
    <row r="1530" spans="2:12" ht="15" customHeight="1" x14ac:dyDescent="0.2">
      <c r="B1530" s="194"/>
      <c r="C1530" s="195"/>
      <c r="D1530" s="194"/>
      <c r="E1530" s="92"/>
      <c r="F1530" s="92"/>
      <c r="G1530" s="92"/>
      <c r="H1530" s="92"/>
      <c r="I1530" s="92"/>
      <c r="J1530" s="147"/>
      <c r="K1530" s="147"/>
      <c r="L1530" s="147"/>
    </row>
    <row r="1531" spans="2:12" ht="15" customHeight="1" x14ac:dyDescent="0.2">
      <c r="B1531" s="194"/>
      <c r="C1531" s="195"/>
      <c r="D1531" s="194"/>
      <c r="E1531" s="92"/>
      <c r="F1531" s="92"/>
      <c r="G1531" s="92"/>
      <c r="H1531" s="92"/>
      <c r="I1531" s="92"/>
      <c r="J1531" s="147"/>
      <c r="K1531" s="147"/>
      <c r="L1531" s="147"/>
    </row>
    <row r="1532" spans="2:12" ht="15" customHeight="1" x14ac:dyDescent="0.2">
      <c r="B1532" s="194"/>
      <c r="C1532" s="195"/>
      <c r="D1532" s="194"/>
      <c r="E1532" s="92"/>
      <c r="F1532" s="92"/>
      <c r="G1532" s="92"/>
      <c r="H1532" s="92"/>
      <c r="I1532" s="92"/>
      <c r="J1532" s="147"/>
      <c r="K1532" s="147"/>
      <c r="L1532" s="147"/>
    </row>
    <row r="1533" spans="2:12" ht="15" customHeight="1" x14ac:dyDescent="0.2">
      <c r="B1533" s="194"/>
      <c r="C1533" s="195"/>
      <c r="D1533" s="194"/>
      <c r="E1533" s="92"/>
      <c r="F1533" s="92"/>
      <c r="G1533" s="92"/>
      <c r="H1533" s="92"/>
      <c r="I1533" s="92"/>
      <c r="J1533" s="147"/>
      <c r="K1533" s="147"/>
      <c r="L1533" s="147"/>
    </row>
    <row r="1534" spans="2:12" ht="15" customHeight="1" x14ac:dyDescent="0.2">
      <c r="B1534" s="194"/>
      <c r="C1534" s="195"/>
      <c r="D1534" s="194"/>
      <c r="E1534" s="92"/>
      <c r="F1534" s="92"/>
      <c r="G1534" s="92"/>
      <c r="H1534" s="92"/>
      <c r="I1534" s="92"/>
      <c r="J1534" s="147"/>
      <c r="K1534" s="147"/>
      <c r="L1534" s="147"/>
    </row>
    <row r="1535" spans="2:12" ht="15" customHeight="1" x14ac:dyDescent="0.2">
      <c r="B1535" s="194"/>
      <c r="C1535" s="195"/>
      <c r="D1535" s="194"/>
      <c r="E1535" s="92"/>
      <c r="F1535" s="92"/>
      <c r="G1535" s="92"/>
      <c r="H1535" s="92"/>
      <c r="I1535" s="92"/>
      <c r="J1535" s="147"/>
      <c r="K1535" s="147"/>
      <c r="L1535" s="147"/>
    </row>
    <row r="1536" spans="2:12" ht="15" customHeight="1" x14ac:dyDescent="0.2">
      <c r="B1536" s="194"/>
      <c r="C1536" s="195"/>
      <c r="D1536" s="194"/>
      <c r="E1536" s="92"/>
      <c r="F1536" s="92"/>
      <c r="G1536" s="92"/>
      <c r="H1536" s="92"/>
      <c r="I1536" s="92"/>
      <c r="J1536" s="147"/>
      <c r="K1536" s="147"/>
      <c r="L1536" s="147"/>
    </row>
    <row r="1537" spans="2:12" ht="15" customHeight="1" x14ac:dyDescent="0.2">
      <c r="B1537" s="194"/>
      <c r="C1537" s="195"/>
      <c r="D1537" s="194"/>
      <c r="E1537" s="92"/>
      <c r="F1537" s="92"/>
      <c r="G1537" s="92"/>
      <c r="H1537" s="92"/>
      <c r="I1537" s="92"/>
      <c r="J1537" s="147"/>
      <c r="K1537" s="147"/>
      <c r="L1537" s="147"/>
    </row>
    <row r="1538" spans="2:12" ht="15" customHeight="1" x14ac:dyDescent="0.2">
      <c r="B1538" s="194"/>
      <c r="C1538" s="195"/>
      <c r="D1538" s="194"/>
      <c r="E1538" s="92"/>
      <c r="F1538" s="92"/>
      <c r="G1538" s="92"/>
      <c r="H1538" s="92"/>
      <c r="I1538" s="92"/>
      <c r="J1538" s="147"/>
      <c r="K1538" s="147"/>
      <c r="L1538" s="147"/>
    </row>
    <row r="1539" spans="2:12" ht="15" customHeight="1" x14ac:dyDescent="0.2">
      <c r="B1539" s="194"/>
      <c r="C1539" s="195"/>
      <c r="D1539" s="194"/>
      <c r="E1539" s="92"/>
      <c r="F1539" s="92"/>
      <c r="G1539" s="92"/>
      <c r="H1539" s="92"/>
      <c r="I1539" s="92"/>
      <c r="J1539" s="147"/>
      <c r="K1539" s="147"/>
      <c r="L1539" s="147"/>
    </row>
    <row r="1540" spans="2:12" ht="15" customHeight="1" x14ac:dyDescent="0.2">
      <c r="B1540" s="194"/>
      <c r="C1540" s="195"/>
      <c r="D1540" s="194"/>
      <c r="E1540" s="92"/>
      <c r="F1540" s="92"/>
      <c r="G1540" s="92"/>
      <c r="H1540" s="92"/>
      <c r="I1540" s="92"/>
      <c r="J1540" s="147"/>
      <c r="K1540" s="147"/>
      <c r="L1540" s="147"/>
    </row>
    <row r="1541" spans="2:12" ht="15" customHeight="1" x14ac:dyDescent="0.2">
      <c r="B1541" s="194"/>
      <c r="C1541" s="195"/>
      <c r="D1541" s="194"/>
      <c r="E1541" s="92"/>
      <c r="F1541" s="92"/>
      <c r="G1541" s="92"/>
      <c r="H1541" s="92"/>
      <c r="I1541" s="92"/>
      <c r="J1541" s="147"/>
      <c r="K1541" s="147"/>
      <c r="L1541" s="147"/>
    </row>
    <row r="1542" spans="2:12" ht="15" customHeight="1" x14ac:dyDescent="0.2">
      <c r="B1542" s="194"/>
      <c r="C1542" s="195"/>
      <c r="D1542" s="194"/>
      <c r="E1542" s="92"/>
      <c r="F1542" s="92"/>
      <c r="G1542" s="92"/>
      <c r="H1542" s="92"/>
      <c r="I1542" s="92"/>
      <c r="J1542" s="147"/>
      <c r="K1542" s="147"/>
      <c r="L1542" s="147"/>
    </row>
    <row r="1543" spans="2:12" ht="15" customHeight="1" x14ac:dyDescent="0.2">
      <c r="B1543" s="194"/>
      <c r="C1543" s="195"/>
      <c r="D1543" s="194"/>
      <c r="E1543" s="92"/>
      <c r="F1543" s="92"/>
      <c r="G1543" s="92"/>
      <c r="H1543" s="92"/>
      <c r="I1543" s="92"/>
      <c r="J1543" s="147"/>
      <c r="K1543" s="147"/>
      <c r="L1543" s="147"/>
    </row>
    <row r="1544" spans="2:12" ht="15" customHeight="1" x14ac:dyDescent="0.2">
      <c r="B1544" s="194"/>
      <c r="C1544" s="195"/>
      <c r="D1544" s="194"/>
      <c r="E1544" s="92"/>
      <c r="F1544" s="92"/>
      <c r="G1544" s="92"/>
      <c r="H1544" s="92"/>
      <c r="I1544" s="92"/>
      <c r="J1544" s="147"/>
      <c r="K1544" s="147"/>
      <c r="L1544" s="147"/>
    </row>
    <row r="1545" spans="2:12" ht="15" customHeight="1" x14ac:dyDescent="0.2">
      <c r="B1545" s="194"/>
      <c r="C1545" s="195"/>
      <c r="D1545" s="194"/>
      <c r="E1545" s="92"/>
      <c r="F1545" s="92"/>
      <c r="G1545" s="92"/>
      <c r="H1545" s="92"/>
      <c r="I1545" s="92"/>
      <c r="J1545" s="147"/>
      <c r="K1545" s="147"/>
      <c r="L1545" s="147"/>
    </row>
    <row r="1546" spans="2:12" ht="15" customHeight="1" x14ac:dyDescent="0.2">
      <c r="B1546" s="194"/>
      <c r="C1546" s="195"/>
      <c r="D1546" s="194"/>
      <c r="E1546" s="92"/>
      <c r="F1546" s="92"/>
      <c r="G1546" s="92"/>
      <c r="H1546" s="92"/>
      <c r="I1546" s="92"/>
      <c r="J1546" s="147"/>
      <c r="K1546" s="147"/>
      <c r="L1546" s="147"/>
    </row>
    <row r="1547" spans="2:12" ht="15" customHeight="1" x14ac:dyDescent="0.2">
      <c r="B1547" s="194"/>
      <c r="C1547" s="195"/>
      <c r="D1547" s="194"/>
      <c r="E1547" s="92"/>
      <c r="F1547" s="92"/>
      <c r="G1547" s="92"/>
      <c r="H1547" s="92"/>
      <c r="I1547" s="92"/>
      <c r="J1547" s="147"/>
      <c r="K1547" s="147"/>
      <c r="L1547" s="147"/>
    </row>
    <row r="1548" spans="2:12" ht="15" customHeight="1" x14ac:dyDescent="0.2">
      <c r="B1548" s="194"/>
      <c r="C1548" s="195"/>
      <c r="D1548" s="194"/>
      <c r="E1548" s="92"/>
      <c r="F1548" s="92"/>
      <c r="G1548" s="92"/>
      <c r="H1548" s="92"/>
      <c r="I1548" s="92"/>
      <c r="J1548" s="147"/>
      <c r="K1548" s="147"/>
      <c r="L1548" s="147"/>
    </row>
    <row r="1549" spans="2:12" ht="15" customHeight="1" x14ac:dyDescent="0.2">
      <c r="B1549" s="194"/>
      <c r="C1549" s="195"/>
      <c r="D1549" s="194"/>
      <c r="E1549" s="92"/>
      <c r="F1549" s="92"/>
      <c r="G1549" s="92"/>
      <c r="H1549" s="92"/>
      <c r="I1549" s="92"/>
      <c r="J1549" s="147"/>
      <c r="K1549" s="147"/>
      <c r="L1549" s="147"/>
    </row>
    <row r="1550" spans="2:12" ht="15" customHeight="1" x14ac:dyDescent="0.2">
      <c r="B1550" s="194"/>
      <c r="C1550" s="195"/>
      <c r="D1550" s="194"/>
      <c r="E1550" s="92"/>
      <c r="F1550" s="92"/>
      <c r="G1550" s="92"/>
      <c r="H1550" s="92"/>
      <c r="I1550" s="92"/>
      <c r="J1550" s="147"/>
      <c r="K1550" s="147"/>
      <c r="L1550" s="147"/>
    </row>
    <row r="1551" spans="2:12" ht="15" customHeight="1" x14ac:dyDescent="0.2">
      <c r="B1551" s="194"/>
      <c r="C1551" s="195"/>
      <c r="D1551" s="194"/>
      <c r="E1551" s="92"/>
      <c r="F1551" s="92"/>
      <c r="G1551" s="92"/>
      <c r="H1551" s="92"/>
      <c r="I1551" s="92"/>
      <c r="J1551" s="147"/>
      <c r="K1551" s="147"/>
      <c r="L1551" s="147"/>
    </row>
    <row r="1552" spans="2:12" ht="15" customHeight="1" x14ac:dyDescent="0.2">
      <c r="B1552" s="194"/>
      <c r="C1552" s="195"/>
      <c r="D1552" s="194"/>
      <c r="E1552" s="92"/>
      <c r="F1552" s="92"/>
      <c r="G1552" s="92"/>
      <c r="H1552" s="92"/>
      <c r="I1552" s="92"/>
      <c r="J1552" s="147"/>
      <c r="K1552" s="147"/>
      <c r="L1552" s="147"/>
    </row>
    <row r="1553" spans="2:12" ht="15" customHeight="1" x14ac:dyDescent="0.2">
      <c r="B1553" s="194"/>
      <c r="C1553" s="195"/>
      <c r="D1553" s="194"/>
      <c r="E1553" s="92"/>
      <c r="F1553" s="92"/>
      <c r="G1553" s="92"/>
      <c r="H1553" s="92"/>
      <c r="I1553" s="92"/>
      <c r="J1553" s="147"/>
      <c r="K1553" s="147"/>
      <c r="L1553" s="147"/>
    </row>
    <row r="1554" spans="2:12" ht="15" customHeight="1" x14ac:dyDescent="0.2">
      <c r="B1554" s="194"/>
      <c r="C1554" s="195"/>
      <c r="D1554" s="194"/>
      <c r="E1554" s="92"/>
      <c r="F1554" s="92"/>
      <c r="G1554" s="92"/>
      <c r="H1554" s="92"/>
      <c r="I1554" s="92"/>
      <c r="J1554" s="147"/>
      <c r="K1554" s="147"/>
      <c r="L1554" s="147"/>
    </row>
    <row r="1555" spans="2:12" ht="15" customHeight="1" x14ac:dyDescent="0.2">
      <c r="B1555" s="194"/>
      <c r="C1555" s="195"/>
      <c r="D1555" s="194"/>
      <c r="E1555" s="92"/>
      <c r="F1555" s="92"/>
      <c r="G1555" s="92"/>
      <c r="H1555" s="92"/>
      <c r="I1555" s="92"/>
      <c r="J1555" s="147"/>
      <c r="K1555" s="147"/>
      <c r="L1555" s="147"/>
    </row>
    <row r="1556" spans="2:12" ht="15" customHeight="1" x14ac:dyDescent="0.2">
      <c r="B1556" s="194"/>
      <c r="C1556" s="195"/>
      <c r="D1556" s="194"/>
      <c r="E1556" s="92"/>
      <c r="F1556" s="92"/>
      <c r="G1556" s="92"/>
      <c r="H1556" s="92"/>
      <c r="I1556" s="92"/>
      <c r="J1556" s="147"/>
      <c r="K1556" s="147"/>
      <c r="L1556" s="147"/>
    </row>
    <row r="1557" spans="2:12" ht="15" customHeight="1" x14ac:dyDescent="0.2">
      <c r="B1557" s="194"/>
      <c r="C1557" s="195"/>
      <c r="D1557" s="194"/>
      <c r="E1557" s="92"/>
      <c r="F1557" s="92"/>
      <c r="G1557" s="92"/>
      <c r="H1557" s="92"/>
      <c r="I1557" s="92"/>
      <c r="J1557" s="147"/>
      <c r="K1557" s="147"/>
      <c r="L1557" s="147"/>
    </row>
    <row r="1558" spans="2:12" ht="15" customHeight="1" x14ac:dyDescent="0.2">
      <c r="B1558" s="194"/>
      <c r="C1558" s="195"/>
      <c r="D1558" s="194"/>
      <c r="E1558" s="92"/>
      <c r="F1558" s="92"/>
      <c r="G1558" s="92"/>
      <c r="H1558" s="92"/>
      <c r="I1558" s="92"/>
      <c r="J1558" s="147"/>
      <c r="K1558" s="147"/>
      <c r="L1558" s="147"/>
    </row>
    <row r="1559" spans="2:12" ht="15" customHeight="1" x14ac:dyDescent="0.2">
      <c r="B1559" s="194"/>
      <c r="C1559" s="195"/>
      <c r="D1559" s="194"/>
      <c r="E1559" s="92"/>
      <c r="F1559" s="92"/>
      <c r="G1559" s="92"/>
      <c r="H1559" s="92"/>
      <c r="I1559" s="92"/>
      <c r="J1559" s="147"/>
      <c r="K1559" s="147"/>
      <c r="L1559" s="147"/>
    </row>
    <row r="1560" spans="2:12" ht="15" customHeight="1" x14ac:dyDescent="0.2">
      <c r="B1560" s="194"/>
      <c r="C1560" s="195"/>
      <c r="D1560" s="194"/>
      <c r="E1560" s="92"/>
      <c r="F1560" s="92"/>
      <c r="G1560" s="92"/>
      <c r="H1560" s="92"/>
      <c r="I1560" s="92"/>
      <c r="J1560" s="147"/>
      <c r="K1560" s="147"/>
      <c r="L1560" s="147"/>
    </row>
    <row r="1561" spans="2:12" ht="15" customHeight="1" x14ac:dyDescent="0.2">
      <c r="B1561" s="194"/>
      <c r="C1561" s="195"/>
      <c r="D1561" s="194"/>
      <c r="E1561" s="92"/>
      <c r="F1561" s="92"/>
      <c r="G1561" s="92"/>
      <c r="H1561" s="92"/>
      <c r="I1561" s="92"/>
      <c r="J1561" s="147"/>
      <c r="K1561" s="147"/>
      <c r="L1561" s="147"/>
    </row>
    <row r="1562" spans="2:12" ht="15" customHeight="1" x14ac:dyDescent="0.2">
      <c r="B1562" s="194"/>
      <c r="C1562" s="195"/>
      <c r="D1562" s="194"/>
      <c r="E1562" s="92"/>
      <c r="F1562" s="92"/>
      <c r="G1562" s="92"/>
      <c r="H1562" s="92"/>
      <c r="I1562" s="92"/>
      <c r="J1562" s="147"/>
      <c r="K1562" s="147"/>
      <c r="L1562" s="147"/>
    </row>
    <row r="1563" spans="2:12" ht="15" customHeight="1" x14ac:dyDescent="0.2">
      <c r="B1563" s="194"/>
      <c r="C1563" s="195"/>
      <c r="D1563" s="194"/>
      <c r="E1563" s="92"/>
      <c r="F1563" s="92"/>
      <c r="G1563" s="92"/>
      <c r="H1563" s="92"/>
      <c r="I1563" s="92"/>
      <c r="J1563" s="147"/>
      <c r="K1563" s="147"/>
      <c r="L1563" s="147"/>
    </row>
    <row r="1564" spans="2:12" ht="15" customHeight="1" x14ac:dyDescent="0.2">
      <c r="B1564" s="194"/>
      <c r="C1564" s="195"/>
      <c r="D1564" s="194"/>
      <c r="E1564" s="92"/>
      <c r="F1564" s="92"/>
      <c r="G1564" s="92"/>
      <c r="H1564" s="92"/>
      <c r="I1564" s="92"/>
      <c r="J1564" s="147"/>
      <c r="K1564" s="147"/>
      <c r="L1564" s="147"/>
    </row>
    <row r="1565" spans="2:12" ht="15" customHeight="1" x14ac:dyDescent="0.2">
      <c r="B1565" s="194"/>
      <c r="C1565" s="195"/>
      <c r="D1565" s="194"/>
      <c r="E1565" s="92"/>
      <c r="F1565" s="92"/>
      <c r="G1565" s="92"/>
      <c r="H1565" s="92"/>
      <c r="I1565" s="92"/>
      <c r="J1565" s="147"/>
      <c r="K1565" s="147"/>
      <c r="L1565" s="147"/>
    </row>
    <row r="1566" spans="2:12" ht="15" customHeight="1" x14ac:dyDescent="0.2">
      <c r="B1566" s="194"/>
      <c r="C1566" s="195"/>
      <c r="D1566" s="194"/>
      <c r="E1566" s="92"/>
      <c r="F1566" s="92"/>
      <c r="G1566" s="92"/>
      <c r="H1566" s="92"/>
      <c r="I1566" s="92"/>
      <c r="J1566" s="147"/>
      <c r="K1566" s="147"/>
      <c r="L1566" s="147"/>
    </row>
    <row r="1567" spans="2:12" ht="15" customHeight="1" x14ac:dyDescent="0.2">
      <c r="B1567" s="194"/>
      <c r="C1567" s="195"/>
      <c r="D1567" s="194"/>
      <c r="E1567" s="92"/>
      <c r="F1567" s="92"/>
      <c r="G1567" s="92"/>
      <c r="H1567" s="92"/>
      <c r="I1567" s="92"/>
      <c r="J1567" s="147"/>
      <c r="K1567" s="147"/>
      <c r="L1567" s="147"/>
    </row>
    <row r="1568" spans="2:12" ht="15" customHeight="1" x14ac:dyDescent="0.2">
      <c r="B1568" s="194"/>
      <c r="C1568" s="195"/>
      <c r="D1568" s="194"/>
      <c r="E1568" s="92"/>
      <c r="F1568" s="92"/>
      <c r="G1568" s="92"/>
      <c r="H1568" s="92"/>
      <c r="I1568" s="92"/>
      <c r="J1568" s="147"/>
      <c r="K1568" s="147"/>
      <c r="L1568" s="147"/>
    </row>
    <row r="1569" spans="2:12" ht="15" customHeight="1" x14ac:dyDescent="0.2">
      <c r="B1569" s="194"/>
      <c r="C1569" s="195"/>
      <c r="D1569" s="194"/>
      <c r="E1569" s="92"/>
      <c r="F1569" s="92"/>
      <c r="G1569" s="92"/>
      <c r="H1569" s="92"/>
      <c r="I1569" s="92"/>
      <c r="J1569" s="147"/>
      <c r="K1569" s="147"/>
      <c r="L1569" s="147"/>
    </row>
    <row r="1570" spans="2:12" ht="15" customHeight="1" x14ac:dyDescent="0.2">
      <c r="B1570" s="194"/>
      <c r="C1570" s="195"/>
      <c r="D1570" s="194"/>
      <c r="E1570" s="92"/>
      <c r="F1570" s="92"/>
      <c r="G1570" s="92"/>
      <c r="H1570" s="92"/>
      <c r="I1570" s="92"/>
      <c r="J1570" s="147"/>
      <c r="K1570" s="147"/>
      <c r="L1570" s="147"/>
    </row>
    <row r="1571" spans="2:12" ht="15" customHeight="1" x14ac:dyDescent="0.2">
      <c r="B1571" s="194"/>
      <c r="C1571" s="195"/>
      <c r="D1571" s="194"/>
      <c r="E1571" s="92"/>
      <c r="F1571" s="92"/>
      <c r="G1571" s="92"/>
      <c r="H1571" s="92"/>
      <c r="I1571" s="92"/>
      <c r="J1571" s="147"/>
      <c r="K1571" s="147"/>
      <c r="L1571" s="147"/>
    </row>
    <row r="1572" spans="2:12" ht="15" customHeight="1" x14ac:dyDescent="0.2">
      <c r="B1572" s="194"/>
      <c r="C1572" s="195"/>
      <c r="D1572" s="194"/>
      <c r="E1572" s="92"/>
      <c r="F1572" s="92"/>
      <c r="G1572" s="92"/>
      <c r="H1572" s="92"/>
      <c r="I1572" s="92"/>
      <c r="J1572" s="147"/>
      <c r="K1572" s="147"/>
      <c r="L1572" s="147"/>
    </row>
    <row r="1573" spans="2:12" ht="15" customHeight="1" x14ac:dyDescent="0.2">
      <c r="B1573" s="194"/>
      <c r="C1573" s="195"/>
      <c r="D1573" s="194"/>
      <c r="E1573" s="92"/>
      <c r="F1573" s="92"/>
      <c r="G1573" s="92"/>
      <c r="H1573" s="92"/>
      <c r="I1573" s="92"/>
      <c r="J1573" s="147"/>
      <c r="K1573" s="147"/>
      <c r="L1573" s="147"/>
    </row>
    <row r="1574" spans="2:12" ht="15" customHeight="1" x14ac:dyDescent="0.2">
      <c r="B1574" s="194"/>
      <c r="C1574" s="195"/>
      <c r="D1574" s="194"/>
      <c r="E1574" s="92"/>
      <c r="F1574" s="92"/>
      <c r="G1574" s="92"/>
      <c r="H1574" s="92"/>
      <c r="I1574" s="92"/>
      <c r="J1574" s="147"/>
      <c r="K1574" s="147"/>
      <c r="L1574" s="147"/>
    </row>
    <row r="1575" spans="2:12" ht="15" customHeight="1" x14ac:dyDescent="0.2">
      <c r="B1575" s="194"/>
      <c r="C1575" s="195"/>
      <c r="D1575" s="194"/>
      <c r="E1575" s="92"/>
      <c r="F1575" s="92"/>
      <c r="G1575" s="92"/>
      <c r="H1575" s="92"/>
      <c r="I1575" s="92"/>
      <c r="J1575" s="147"/>
      <c r="K1575" s="147"/>
      <c r="L1575" s="147"/>
    </row>
    <row r="1576" spans="2:12" ht="15" customHeight="1" x14ac:dyDescent="0.2">
      <c r="B1576" s="194"/>
      <c r="C1576" s="195"/>
      <c r="D1576" s="194"/>
      <c r="E1576" s="92"/>
      <c r="F1576" s="92"/>
      <c r="G1576" s="92"/>
      <c r="H1576" s="92"/>
      <c r="I1576" s="92"/>
      <c r="J1576" s="147"/>
      <c r="K1576" s="147"/>
      <c r="L1576" s="147"/>
    </row>
    <row r="1577" spans="2:12" ht="15" customHeight="1" x14ac:dyDescent="0.2">
      <c r="B1577" s="194"/>
      <c r="C1577" s="195"/>
      <c r="D1577" s="194"/>
      <c r="E1577" s="92"/>
      <c r="F1577" s="92"/>
      <c r="G1577" s="92"/>
      <c r="H1577" s="92"/>
      <c r="I1577" s="92"/>
      <c r="J1577" s="147"/>
      <c r="K1577" s="147"/>
      <c r="L1577" s="147"/>
    </row>
    <row r="1578" spans="2:12" ht="15" customHeight="1" x14ac:dyDescent="0.2">
      <c r="B1578" s="194"/>
      <c r="C1578" s="195"/>
      <c r="D1578" s="194"/>
      <c r="E1578" s="92"/>
      <c r="F1578" s="92"/>
      <c r="G1578" s="92"/>
      <c r="H1578" s="92"/>
      <c r="I1578" s="92"/>
      <c r="J1578" s="147"/>
      <c r="K1578" s="147"/>
      <c r="L1578" s="147"/>
    </row>
    <row r="1579" spans="2:12" ht="15" customHeight="1" x14ac:dyDescent="0.2">
      <c r="B1579" s="194"/>
      <c r="C1579" s="195"/>
      <c r="D1579" s="194"/>
      <c r="E1579" s="92"/>
      <c r="F1579" s="92"/>
      <c r="G1579" s="92"/>
      <c r="H1579" s="92"/>
      <c r="I1579" s="92"/>
      <c r="J1579" s="147"/>
      <c r="K1579" s="147"/>
      <c r="L1579" s="147"/>
    </row>
    <row r="1580" spans="2:12" ht="15" customHeight="1" x14ac:dyDescent="0.2">
      <c r="B1580" s="194"/>
      <c r="C1580" s="195"/>
      <c r="D1580" s="194"/>
      <c r="E1580" s="92"/>
      <c r="F1580" s="92"/>
      <c r="G1580" s="92"/>
      <c r="H1580" s="92"/>
      <c r="I1580" s="92"/>
      <c r="J1580" s="147"/>
      <c r="K1580" s="147"/>
      <c r="L1580" s="147"/>
    </row>
    <row r="1581" spans="2:12" ht="15" customHeight="1" x14ac:dyDescent="0.2">
      <c r="B1581" s="194"/>
      <c r="C1581" s="195"/>
      <c r="D1581" s="194"/>
      <c r="E1581" s="92"/>
      <c r="F1581" s="92"/>
      <c r="G1581" s="92"/>
      <c r="H1581" s="92"/>
      <c r="I1581" s="92"/>
      <c r="J1581" s="147"/>
      <c r="K1581" s="147"/>
      <c r="L1581" s="147"/>
    </row>
    <row r="1582" spans="2:12" ht="15" customHeight="1" x14ac:dyDescent="0.2">
      <c r="B1582" s="194"/>
      <c r="C1582" s="195"/>
      <c r="D1582" s="194"/>
      <c r="E1582" s="92"/>
      <c r="F1582" s="92"/>
      <c r="G1582" s="92"/>
      <c r="H1582" s="92"/>
      <c r="I1582" s="92"/>
      <c r="J1582" s="147"/>
      <c r="K1582" s="147"/>
      <c r="L1582" s="147"/>
    </row>
    <row r="1583" spans="2:12" ht="15" customHeight="1" x14ac:dyDescent="0.2">
      <c r="B1583" s="194"/>
      <c r="C1583" s="195"/>
      <c r="D1583" s="194"/>
      <c r="E1583" s="92"/>
      <c r="F1583" s="92"/>
      <c r="G1583" s="92"/>
      <c r="H1583" s="92"/>
      <c r="I1583" s="92"/>
      <c r="J1583" s="147"/>
      <c r="K1583" s="147"/>
      <c r="L1583" s="147"/>
    </row>
    <row r="1584" spans="2:12" ht="15" customHeight="1" x14ac:dyDescent="0.2">
      <c r="B1584" s="194"/>
      <c r="C1584" s="195"/>
      <c r="D1584" s="194"/>
      <c r="E1584" s="92"/>
      <c r="F1584" s="92"/>
      <c r="G1584" s="92"/>
      <c r="H1584" s="92"/>
      <c r="I1584" s="92"/>
      <c r="J1584" s="147"/>
      <c r="K1584" s="147"/>
      <c r="L1584" s="147"/>
    </row>
  </sheetData>
  <mergeCells count="1">
    <mergeCell ref="E5:G5"/>
  </mergeCells>
  <dataValidations count="5">
    <dataValidation type="decimal" operator="greaterThanOrEqual" allowBlank="1" showErrorMessage="1" sqref="J7:J1342" xr:uid="{00000000-0002-0000-0400-000000000000}">
      <formula1>0</formula1>
    </dataValidation>
    <dataValidation type="list" allowBlank="1" showErrorMessage="1" sqref="E7:E1342" xr:uid="{00000000-0002-0000-0400-000001000000}">
      <formula1>BANCOS</formula1>
    </dataValidation>
    <dataValidation type="list" allowBlank="1" showErrorMessage="1" sqref="F7:F1342" xr:uid="{00000000-0002-0000-0400-000003000000}">
      <formula1>CATEGORIA</formula1>
    </dataValidation>
    <dataValidation type="decimal" operator="lessThanOrEqual" allowBlank="1" showErrorMessage="1" sqref="K7:K1342" xr:uid="{00000000-0002-0000-0400-000004000000}">
      <formula1>0</formula1>
    </dataValidation>
    <dataValidation type="list" allowBlank="1" showErrorMessage="1" sqref="G7:G1342" xr:uid="{00000000-0002-0000-0400-000002000000}">
      <formula1>INDIRECT(F7)</formula1>
    </dataValidation>
  </dataValidations>
  <pageMargins left="0.7" right="0.7" top="0.75" bottom="0.75" header="0" footer="0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/>
  <dimension ref="B2:T1000"/>
  <sheetViews>
    <sheetView showGridLines="0" zoomScale="80" zoomScaleNormal="80" workbookViewId="0">
      <selection activeCell="E20" sqref="E20"/>
    </sheetView>
  </sheetViews>
  <sheetFormatPr baseColWidth="10" defaultColWidth="10.109375" defaultRowHeight="15" customHeight="1" x14ac:dyDescent="0.2"/>
  <cols>
    <col min="1" max="1" width="2.33203125" customWidth="1"/>
    <col min="2" max="2" width="2.109375" customWidth="1"/>
    <col min="3" max="3" width="15.77734375" customWidth="1"/>
    <col min="4" max="4" width="3.77734375" customWidth="1"/>
    <col min="5" max="5" width="15.77734375" customWidth="1"/>
    <col min="6" max="6" width="5.5546875" customWidth="1"/>
    <col min="7" max="7" width="15.77734375" customWidth="1"/>
    <col min="8" max="8" width="3.77734375" customWidth="1"/>
    <col min="9" max="9" width="15.77734375" customWidth="1"/>
    <col min="10" max="10" width="2.88671875" customWidth="1"/>
    <col min="11" max="11" width="13.77734375" customWidth="1"/>
    <col min="12" max="12" width="10.44140625" customWidth="1"/>
    <col min="13" max="13" width="7.109375" style="554" bestFit="1" customWidth="1"/>
    <col min="14" max="14" width="2.6640625" customWidth="1"/>
    <col min="15" max="15" width="13.21875" customWidth="1"/>
    <col min="16" max="16" width="3.44140625" customWidth="1"/>
    <col min="17" max="17" width="12.21875" customWidth="1"/>
    <col min="18" max="19" width="10.44140625" customWidth="1"/>
    <col min="20" max="20" width="16" customWidth="1"/>
    <col min="21" max="23" width="10.44140625" customWidth="1"/>
  </cols>
  <sheetData>
    <row r="2" spans="3:20" ht="21" thickBot="1" x14ac:dyDescent="0.35">
      <c r="D2" s="196" t="s">
        <v>530</v>
      </c>
      <c r="E2" s="196"/>
      <c r="F2" s="196"/>
      <c r="G2" s="196"/>
      <c r="O2" s="585" t="s">
        <v>1063</v>
      </c>
      <c r="P2" s="585"/>
      <c r="Q2" s="585" t="s">
        <v>1584</v>
      </c>
    </row>
    <row r="3" spans="3:20" ht="18.75" thickTop="1" x14ac:dyDescent="0.25">
      <c r="D3" s="89" t="s">
        <v>614</v>
      </c>
      <c r="E3" s="89"/>
      <c r="F3" s="89"/>
      <c r="G3" s="89"/>
      <c r="O3" s="582">
        <v>45194</v>
      </c>
      <c r="P3" s="583"/>
      <c r="Q3" s="584">
        <f>29500+2600+254+850</f>
        <v>33204</v>
      </c>
    </row>
    <row r="4" spans="3:20" ht="18" x14ac:dyDescent="0.25">
      <c r="D4" s="204" t="s">
        <v>1050</v>
      </c>
      <c r="E4" s="202"/>
      <c r="F4" s="202"/>
      <c r="G4" s="202"/>
      <c r="O4" s="579">
        <v>45204</v>
      </c>
      <c r="P4" s="580"/>
      <c r="Q4" s="581">
        <f>23000+2278+2800</f>
        <v>28078</v>
      </c>
    </row>
    <row r="5" spans="3:20" ht="15.75" x14ac:dyDescent="0.25">
      <c r="D5" s="599">
        <f>MAX(DIARIO_2023!$C$7:$C$1342)</f>
        <v>45229</v>
      </c>
      <c r="E5" s="590"/>
      <c r="F5" s="590"/>
      <c r="G5" s="591"/>
      <c r="O5" s="579">
        <v>45208</v>
      </c>
      <c r="P5" s="580"/>
      <c r="Q5" s="581">
        <f>23000+3230+2732</f>
        <v>28962</v>
      </c>
    </row>
    <row r="6" spans="3:20" ht="15.75" x14ac:dyDescent="0.25">
      <c r="O6" s="579">
        <v>45222</v>
      </c>
      <c r="P6" s="580"/>
      <c r="Q6" s="581">
        <f>23000+4000+987</f>
        <v>27987</v>
      </c>
    </row>
    <row r="7" spans="3:20" ht="20.25" x14ac:dyDescent="0.3">
      <c r="C7" s="600" t="s">
        <v>1051</v>
      </c>
      <c r="D7" s="601"/>
      <c r="E7" s="601"/>
      <c r="F7" s="224"/>
      <c r="G7" s="600" t="s">
        <v>1052</v>
      </c>
      <c r="H7" s="601"/>
      <c r="I7" s="601"/>
      <c r="O7" s="500">
        <v>45103</v>
      </c>
      <c r="P7" s="501"/>
      <c r="Q7" s="502">
        <f>30000+4000+1550+131</f>
        <v>35681</v>
      </c>
    </row>
    <row r="8" spans="3:20" ht="15.75" x14ac:dyDescent="0.25">
      <c r="O8" s="500">
        <v>45111</v>
      </c>
      <c r="P8" s="501"/>
      <c r="Q8" s="502">
        <f>30000+2000+71+1510</f>
        <v>33581</v>
      </c>
    </row>
    <row r="9" spans="3:20" ht="15.75" x14ac:dyDescent="0.25">
      <c r="C9" s="225" t="s">
        <v>682</v>
      </c>
      <c r="D9" s="225"/>
      <c r="E9" s="225" t="s">
        <v>1053</v>
      </c>
      <c r="G9" s="225" t="s">
        <v>682</v>
      </c>
      <c r="H9" s="225"/>
      <c r="I9" s="225" t="s">
        <v>1053</v>
      </c>
      <c r="L9" s="225" t="s">
        <v>1722</v>
      </c>
      <c r="M9" s="555" t="s">
        <v>1721</v>
      </c>
      <c r="O9" s="500">
        <v>45118</v>
      </c>
      <c r="P9" s="501"/>
      <c r="Q9" s="502">
        <f>35000+3000+1850+23</f>
        <v>39873</v>
      </c>
      <c r="T9" s="227"/>
    </row>
    <row r="10" spans="3:20" ht="15.75" x14ac:dyDescent="0.25">
      <c r="O10" s="500">
        <v>45123</v>
      </c>
      <c r="P10" s="501"/>
      <c r="Q10" s="502">
        <f>35000+4070+570+21.5</f>
        <v>39661.5</v>
      </c>
      <c r="T10" s="227"/>
    </row>
    <row r="11" spans="3:20" ht="15.75" x14ac:dyDescent="0.25">
      <c r="C11" s="226" t="s">
        <v>1054</v>
      </c>
      <c r="D11" s="226"/>
      <c r="E11" s="227">
        <f>SUMIF(DIARIO_2023!$E$6:$E$3318,RESUMEN!C11,DIARIO_2023!$I$6:$I$3318)+SUMIF(DIARIO_2023!$E$6:$E$3318,RESUMEN!C11,DIARIO_2023!$J$6:$J$3318)+SUMIF(DIARIO_2023!$E$6:$E$3318,RESUMEN!C11,DIARIO_2023!$K$6:$K$3318)</f>
        <v>0</v>
      </c>
      <c r="G11" s="226" t="s">
        <v>10</v>
      </c>
      <c r="H11" s="226"/>
      <c r="I11" s="230">
        <f>SUMIF(DIARIO_2023!$E$6:$E$3318,RESUMEN!G11,DIARIO_2023!$I$6:$I$3318)+SUMIF(DIARIO_2023!$E$6:$E$3318,RESUMEN!G11,DIARIO_2023!$J$6:$J$3318)+SUMIF(DIARIO_2023!$E$6:$E$3318,RESUMEN!G11,DIARIO_2023!$K$6:$K$3318)</f>
        <v>110132.76</v>
      </c>
      <c r="L11" s="228">
        <v>45244</v>
      </c>
      <c r="M11" s="556">
        <v>0.1067</v>
      </c>
      <c r="O11" s="500">
        <v>45131</v>
      </c>
      <c r="P11" s="501"/>
      <c r="Q11" s="502">
        <f>35000+3000+701</f>
        <v>38701</v>
      </c>
      <c r="T11" s="227"/>
    </row>
    <row r="12" spans="3:20" ht="15.75" x14ac:dyDescent="0.25">
      <c r="C12" s="226" t="s">
        <v>604</v>
      </c>
      <c r="D12" s="226"/>
      <c r="E12" s="227">
        <f>SUMIF(DIARIO_2023!$E$6:$E$3318,RESUMEN!C12,DIARIO_2023!$I$6:$I$3318)+SUMIF(DIARIO_2023!$E$6:$E$3318,RESUMEN!C12,DIARIO_2023!$J$6:$J$3318)+SUMIF(DIARIO_2023!$E$6:$E$3318,RESUMEN!C12,DIARIO_2023!$K$6:$K$3318)</f>
        <v>0</v>
      </c>
      <c r="F12" s="227"/>
      <c r="G12" s="226" t="s">
        <v>554</v>
      </c>
      <c r="H12" s="229" t="s">
        <v>582</v>
      </c>
      <c r="I12" s="227">
        <f>SUMIF(DIARIO_2023!$E$6:$E$3318,RESUMEN!G12,DIARIO_2023!$I$6:$I$3318)+SUMIF(DIARIO_2023!$E$6:$E$3318,RESUMEN!G12,DIARIO_2023!$J$6:$J$3318)+SUMIF(DIARIO_2023!$E$6:$E$3318,RESUMEN!G12,DIARIO_2023!$K$6:$K$3318)</f>
        <v>123910.70000000006</v>
      </c>
      <c r="K12" s="227">
        <f>SUMIF(DIARIO_2023!$E$6:$E$3318,RESUMEN!H12,DIARIO_2023!$I$6:$I$3318)+SUMIF(DIARIO_2023!$E$6:$E$3318,RESUMEN!H12,DIARIO_2023!$J$6:$J$3318)+SUMIF(DIARIO_2023!$E$6:$E$3318,RESUMEN!H12,DIARIO_2023!$K$6:$K$3318)</f>
        <v>62596.399999999994</v>
      </c>
      <c r="L12" s="558">
        <v>45340</v>
      </c>
      <c r="M12" s="559">
        <v>6.7500000000000004E-2</v>
      </c>
      <c r="O12" s="500">
        <v>45138</v>
      </c>
      <c r="P12" s="501"/>
      <c r="Q12" s="502">
        <f>35000+500+900+157</f>
        <v>36557</v>
      </c>
      <c r="T12" s="227"/>
    </row>
    <row r="13" spans="3:20" ht="15.75" x14ac:dyDescent="0.25">
      <c r="C13" s="169" t="s">
        <v>565</v>
      </c>
      <c r="E13" s="230">
        <f>SUMIF(DIARIO_2023!$E$6:$E$3318,RESUMEN!C13,DIARIO_2023!$I$6:$I$3318)+SUMIF(DIARIO_2023!$E$6:$E$3318,RESUMEN!C13,DIARIO_2023!$J$6:$J$3318)+SUMIF(DIARIO_2023!$E$6:$E$3318,RESUMEN!C13,DIARIO_2023!$K$6:$K$3318)</f>
        <v>5070</v>
      </c>
      <c r="G13" s="169" t="s">
        <v>593</v>
      </c>
      <c r="H13" s="229" t="s">
        <v>588</v>
      </c>
      <c r="I13" s="230">
        <f>SUMIF(DIARIO_2023!$E$6:$E$3318,RESUMEN!G13,DIARIO_2023!$I$6:$I$3318)+SUMIF(DIARIO_2023!$E$6:$E$3318,RESUMEN!G13,DIARIO_2023!$J$6:$J$3318)+SUMIF(DIARIO_2023!$E$6:$E$3318,RESUMEN!G13,DIARIO_2023!$K$6:$K$3318)</f>
        <v>5941.43</v>
      </c>
      <c r="K13" s="227">
        <f>SUMIF(DIARIO_2023!$E$6:$E$3318,RESUMEN!H13,DIARIO_2023!$I$6:$I$3318)+SUMIF(DIARIO_2023!$E$6:$E$3318,RESUMEN!H13,DIARIO_2023!$J$6:$J$3318)+SUMIF(DIARIO_2023!$E$6:$E$3318,RESUMEN!H13,DIARIO_2023!$K$6:$K$3318)</f>
        <v>30255.199999999997</v>
      </c>
      <c r="L13" s="228">
        <v>45300</v>
      </c>
      <c r="M13" s="556">
        <v>0.04</v>
      </c>
      <c r="O13" s="500">
        <v>45145</v>
      </c>
      <c r="P13" s="501"/>
      <c r="Q13" s="502">
        <f>40000+3000+1000+12</f>
        <v>44012</v>
      </c>
      <c r="T13" s="227"/>
    </row>
    <row r="14" spans="3:20" ht="15.75" x14ac:dyDescent="0.25">
      <c r="C14" s="169" t="s">
        <v>598</v>
      </c>
      <c r="E14" s="230">
        <f>SUMIF(DIARIO_2023!$E$6:$E$3318,RESUMEN!C14,DIARIO_2023!$I$6:$I$3318)+SUMIF(DIARIO_2023!$E$6:$E$3318,RESUMEN!C14,DIARIO_2023!$J$6:$J$3318)+SUMIF(DIARIO_2023!$E$6:$E$3318,RESUMEN!C14,DIARIO_2023!$K$6:$K$3318)</f>
        <v>1303</v>
      </c>
      <c r="G14" s="169" t="s">
        <v>47</v>
      </c>
      <c r="I14" s="230">
        <f>SUMIF(DIARIO_2023!$E$6:$E$3318,RESUMEN!G14,DIARIO_2023!$I$6:$I$3318)+SUMIF(DIARIO_2023!$E$6:$E$3318,RESUMEN!G14,DIARIO_2023!$J$6:$J$3318)+SUMIF(DIARIO_2023!$E$6:$E$3318,RESUMEN!G14,DIARIO_2023!$K$6:$K$3318)</f>
        <v>88865.929999999877</v>
      </c>
      <c r="L14" s="228"/>
      <c r="M14" s="556"/>
      <c r="O14" s="500">
        <v>45152</v>
      </c>
      <c r="P14" s="501"/>
      <c r="Q14" s="502">
        <f>40000+3500+1825.5</f>
        <v>45325.5</v>
      </c>
    </row>
    <row r="15" spans="3:20" ht="15.75" x14ac:dyDescent="0.25">
      <c r="C15" s="169" t="s">
        <v>574</v>
      </c>
      <c r="E15" s="577">
        <f>SUMIF(DIARIO_2023!$E$6:$E$3318,RESUMEN!C15,DIARIO_2023!$I$6:$I$3318)+SUMIF(DIARIO_2023!$E$6:$E$3318,RESUMEN!C15,DIARIO_2023!$J$6:$J$3318)+SUMIF(DIARIO_2023!$E$6:$E$3318,RESUMEN!C15,DIARIO_2023!$K$6:$K$3318)</f>
        <v>23000</v>
      </c>
      <c r="G15" s="169" t="s">
        <v>1854</v>
      </c>
      <c r="I15" s="230">
        <f>SUMIF(DIARIO_2023!$E$6:$E$3318,RESUMEN!G15,DIARIO_2023!$I$6:$I$3318)+SUMIF(DIARIO_2023!$E$6:$E$3318,RESUMEN!G15,DIARIO_2023!$J$6:$J$3318)+SUMIF(DIARIO_2023!$E$6:$E$3318,RESUMEN!G15,DIARIO_2023!$K$6:$K$3318)</f>
        <v>300000</v>
      </c>
      <c r="J15" s="231"/>
      <c r="K15" s="231"/>
      <c r="L15" s="228">
        <v>44996</v>
      </c>
      <c r="M15" s="556">
        <v>8.4000000000000005E-2</v>
      </c>
      <c r="O15" s="500">
        <v>45159</v>
      </c>
      <c r="P15" s="501"/>
      <c r="Q15" s="502">
        <f>40000+4000+1322</f>
        <v>45322</v>
      </c>
    </row>
    <row r="16" spans="3:20" ht="16.5" thickBot="1" x14ac:dyDescent="0.3">
      <c r="C16" s="232" t="s">
        <v>1055</v>
      </c>
      <c r="D16" s="233"/>
      <c r="E16" s="234">
        <f>SUM(E11:E15)</f>
        <v>29373</v>
      </c>
      <c r="G16" s="232" t="s">
        <v>1055</v>
      </c>
      <c r="H16" s="233"/>
      <c r="I16" s="234">
        <f>SUM(I11:K15)</f>
        <v>721702.41999999993</v>
      </c>
      <c r="O16" s="500">
        <v>45166</v>
      </c>
      <c r="P16" s="501"/>
      <c r="Q16" s="502">
        <f>40000+600+2900+675</f>
        <v>44175</v>
      </c>
    </row>
    <row r="17" spans="2:17" ht="17.25" thickTop="1" thickBot="1" x14ac:dyDescent="0.3">
      <c r="I17" s="230"/>
      <c r="L17" s="235"/>
      <c r="M17" s="235"/>
      <c r="N17" s="235"/>
      <c r="O17" s="500">
        <v>45173</v>
      </c>
      <c r="P17" s="501"/>
      <c r="Q17" s="502">
        <f>42000+574.5+6255</f>
        <v>48829.5</v>
      </c>
    </row>
    <row r="18" spans="2:17" ht="17.25" thickTop="1" thickBot="1" x14ac:dyDescent="0.3">
      <c r="C18" s="236">
        <v>45222</v>
      </c>
      <c r="D18" s="233"/>
      <c r="E18" s="234">
        <f>23000+4000+987</f>
        <v>27987</v>
      </c>
      <c r="G18" s="237" t="s">
        <v>1056</v>
      </c>
      <c r="H18" s="237"/>
      <c r="I18" s="238">
        <f>E16+I16</f>
        <v>751075.41999999993</v>
      </c>
      <c r="K18" s="219" t="str">
        <f>IF(I18=DIARIO_2023!L5,"","ERROR EN DATOS " &amp; DIARIO_2023!L5)</f>
        <v/>
      </c>
      <c r="L18" s="239"/>
      <c r="M18" s="557"/>
      <c r="N18" s="227"/>
      <c r="O18" s="500">
        <v>45180</v>
      </c>
      <c r="P18" s="501"/>
      <c r="Q18" s="502">
        <f>42000+2650+1640</f>
        <v>46290</v>
      </c>
    </row>
    <row r="19" spans="2:17" ht="16.5" thickTop="1" x14ac:dyDescent="0.25">
      <c r="C19" s="240" t="s">
        <v>625</v>
      </c>
      <c r="D19" s="172"/>
      <c r="E19" s="163">
        <f>E16-E18</f>
        <v>1386</v>
      </c>
      <c r="L19" s="239"/>
      <c r="M19" s="557"/>
      <c r="N19" s="227"/>
      <c r="O19" s="222">
        <v>45052</v>
      </c>
      <c r="Q19" s="223">
        <f>22000+7070+1285.5</f>
        <v>30355.5</v>
      </c>
    </row>
    <row r="20" spans="2:17" ht="15.75" x14ac:dyDescent="0.25">
      <c r="E20" s="241"/>
      <c r="M20" s="557"/>
      <c r="N20" s="227"/>
      <c r="O20" s="222">
        <v>45054</v>
      </c>
      <c r="Q20" s="223">
        <f>24000+7000+1086.5</f>
        <v>32086.5</v>
      </c>
    </row>
    <row r="21" spans="2:17" ht="15.75" customHeight="1" x14ac:dyDescent="0.3">
      <c r="C21" s="602" t="s">
        <v>1057</v>
      </c>
      <c r="D21" s="601"/>
      <c r="E21" s="601"/>
      <c r="O21" s="222">
        <v>45058</v>
      </c>
      <c r="Q21" s="223">
        <f>25000+5170+991.5</f>
        <v>31161.5</v>
      </c>
    </row>
    <row r="22" spans="2:17" ht="15.75" customHeight="1" x14ac:dyDescent="0.2"/>
    <row r="23" spans="2:17" ht="15.75" customHeight="1" x14ac:dyDescent="0.25">
      <c r="B23" s="242" t="s">
        <v>1058</v>
      </c>
      <c r="C23" s="243" t="s">
        <v>1059</v>
      </c>
      <c r="D23" s="243"/>
      <c r="E23" s="244" t="e">
        <f>SUM(E24:E33)</f>
        <v>#N/A</v>
      </c>
      <c r="F23" s="243" t="s">
        <v>1060</v>
      </c>
      <c r="G23" s="244">
        <f>CXP!$J$20</f>
        <v>3044</v>
      </c>
      <c r="H23" s="245"/>
    </row>
    <row r="24" spans="2:17" ht="15.75" customHeight="1" x14ac:dyDescent="0.2">
      <c r="B24" s="246">
        <v>140</v>
      </c>
      <c r="C24" s="247">
        <f>VLOOKUP(B24,CXP!$B$6:$J$19,2,0)</f>
        <v>44941</v>
      </c>
      <c r="D24" s="248"/>
      <c r="E24" s="249">
        <f>VLOOKUP(B24,CXP!$B$6:$J$19,7,0)</f>
        <v>273</v>
      </c>
      <c r="F24" s="250" t="str">
        <f>VLOOKUP(B24,CXP!$B$6:$J$19,5,0)</f>
        <v>CFE_JACAR</v>
      </c>
      <c r="G24" s="250" t="str">
        <f>IF(VLOOKUP(B24,CXP!$B$6:$J$19,8,0)="SI","PAGADA","DEUDA POR PAGAR")</f>
        <v>DEUDA POR PAGAR</v>
      </c>
      <c r="H24" s="245"/>
    </row>
    <row r="25" spans="2:17" ht="15.75" customHeight="1" x14ac:dyDescent="0.2">
      <c r="B25" s="246">
        <f t="shared" ref="B25:B33" si="0">B24+1</f>
        <v>141</v>
      </c>
      <c r="C25" s="247">
        <f>VLOOKUP(B25,CXP!$B$6:$J$19,2,0)</f>
        <v>44952</v>
      </c>
      <c r="D25" s="248"/>
      <c r="E25" s="249">
        <f>VLOOKUP(B25,CXP!$B$6:$J$19,7,0)</f>
        <v>336</v>
      </c>
      <c r="F25" s="250" t="str">
        <f>VLOOKUP(B25,CXP!$B$6:$J$19,5,0)</f>
        <v>CEL_YOLANDA</v>
      </c>
      <c r="G25" s="250" t="str">
        <f>IF(VLOOKUP(B25,CXP!$B$6:$J$19,8,0)="SI","PAGADA","DEUDA POR PAGAR")</f>
        <v>DEUDA POR PAGAR</v>
      </c>
      <c r="H25" s="245"/>
    </row>
    <row r="26" spans="2:17" ht="15.75" customHeight="1" x14ac:dyDescent="0.2">
      <c r="B26" s="246">
        <f t="shared" si="0"/>
        <v>142</v>
      </c>
      <c r="C26" s="247">
        <f>VLOOKUP(B26,CXP!$B$6:$J$19,2,0)</f>
        <v>44935</v>
      </c>
      <c r="D26" s="248"/>
      <c r="E26" s="249">
        <f>VLOOKUP(B26,CXP!$B$6:$J$19,7,0)</f>
        <v>50</v>
      </c>
      <c r="F26" s="250" t="str">
        <f>VLOOKUP(B26,CXP!$B$6:$J$19,5,0)</f>
        <v>CRIPTA</v>
      </c>
      <c r="G26" s="250" t="str">
        <f>IF(VLOOKUP(B26,CXP!$B$6:$J$19,8,0)="SI","PAGADA","DEUDA POR PAGAR")</f>
        <v>PAGADA</v>
      </c>
      <c r="H26" s="245"/>
    </row>
    <row r="27" spans="2:17" ht="15.75" customHeight="1" x14ac:dyDescent="0.2">
      <c r="B27" s="246">
        <f t="shared" si="0"/>
        <v>143</v>
      </c>
      <c r="C27" s="247" t="e">
        <f>VLOOKUP(B27,CXP!$B$6:$J$19,2,0)</f>
        <v>#N/A</v>
      </c>
      <c r="D27" s="248"/>
      <c r="E27" s="249" t="e">
        <f>VLOOKUP(B27,CXP!$B$6:$J$19,7,0)</f>
        <v>#N/A</v>
      </c>
      <c r="F27" s="250" t="e">
        <f>VLOOKUP(B27,CXP!$B$6:$J$19,5,0)</f>
        <v>#N/A</v>
      </c>
      <c r="G27" s="250" t="e">
        <f>IF(VLOOKUP(B27,CXP!$B$6:$J$19,8,0)="SI","PAGADA","DEUDA POR PAGAR")</f>
        <v>#N/A</v>
      </c>
      <c r="H27" s="245"/>
    </row>
    <row r="28" spans="2:17" ht="15.75" customHeight="1" x14ac:dyDescent="0.2">
      <c r="B28" s="246">
        <f t="shared" si="0"/>
        <v>144</v>
      </c>
      <c r="C28" s="247" t="e">
        <f>VLOOKUP(B28,CXP!$B$6:$J$19,2,0)</f>
        <v>#N/A</v>
      </c>
      <c r="D28" s="248"/>
      <c r="E28" s="249" t="e">
        <f>VLOOKUP(B28,CXP!$B$6:$J$19,7,0)</f>
        <v>#N/A</v>
      </c>
      <c r="F28" s="250" t="e">
        <f>VLOOKUP(B28,CXP!$B$6:$J$19,5,0)</f>
        <v>#N/A</v>
      </c>
      <c r="G28" s="250" t="e">
        <f>IF(VLOOKUP(B28,CXP!$B$6:$J$19,8,0)="SI","PAGADA","DEUDA POR PAGAR")</f>
        <v>#N/A</v>
      </c>
      <c r="H28" s="245"/>
    </row>
    <row r="29" spans="2:17" ht="15.75" customHeight="1" x14ac:dyDescent="0.2">
      <c r="B29" s="246">
        <f t="shared" si="0"/>
        <v>145</v>
      </c>
      <c r="C29" s="247" t="e">
        <f>VLOOKUP(B29,CXP!$B$6:$J$19,2,0)</f>
        <v>#N/A</v>
      </c>
      <c r="D29" s="248"/>
      <c r="E29" s="249" t="e">
        <f>VLOOKUP(B29,CXP!$B$6:$J$19,7,0)</f>
        <v>#N/A</v>
      </c>
      <c r="F29" s="250" t="e">
        <f>VLOOKUP(B29,CXP!$B$6:$J$19,5,0)</f>
        <v>#N/A</v>
      </c>
      <c r="G29" s="250" t="e">
        <f>IF(VLOOKUP(B29,CXP!$B$6:$J$19,8,0)="SI","PAGADA","DEUDA POR PAGAR")</f>
        <v>#N/A</v>
      </c>
      <c r="H29" s="245"/>
    </row>
    <row r="30" spans="2:17" ht="15.75" customHeight="1" x14ac:dyDescent="0.2">
      <c r="B30" s="246">
        <f t="shared" si="0"/>
        <v>146</v>
      </c>
      <c r="C30" s="247" t="e">
        <f>VLOOKUP(B30,CXP!$B$6:$J$19,2,0)</f>
        <v>#N/A</v>
      </c>
      <c r="D30" s="248"/>
      <c r="E30" s="249" t="e">
        <f>VLOOKUP(B30,CXP!$B$6:$J$19,7,0)</f>
        <v>#N/A</v>
      </c>
      <c r="F30" s="250" t="e">
        <f>VLOOKUP(B30,CXP!$B$6:$J$19,5,0)</f>
        <v>#N/A</v>
      </c>
      <c r="G30" s="250" t="e">
        <f>IF(VLOOKUP(B30,CXP!$B$6:$J$19,8,0)="SI","PAGADA","DEUDA POR PAGAR")</f>
        <v>#N/A</v>
      </c>
      <c r="H30" s="245"/>
    </row>
    <row r="31" spans="2:17" ht="15.75" customHeight="1" x14ac:dyDescent="0.2">
      <c r="B31" s="246">
        <f t="shared" si="0"/>
        <v>147</v>
      </c>
      <c r="C31" s="247" t="e">
        <f>VLOOKUP(B31,CXP!$B$6:$J$19,2,0)</f>
        <v>#N/A</v>
      </c>
      <c r="D31" s="248"/>
      <c r="E31" s="249" t="e">
        <f>VLOOKUP(B31,CXP!$B$6:$J$19,7,0)</f>
        <v>#N/A</v>
      </c>
      <c r="F31" s="250" t="e">
        <f>VLOOKUP(B31,CXP!$B$6:$J$19,5,0)</f>
        <v>#N/A</v>
      </c>
      <c r="G31" s="250" t="e">
        <f>IF(VLOOKUP(B31,CXP!$B$6:$J$19,8,0)="SI","PAGADA","DEUDA POR PAGAR")</f>
        <v>#N/A</v>
      </c>
      <c r="H31" s="245"/>
    </row>
    <row r="32" spans="2:17" ht="15.75" customHeight="1" x14ac:dyDescent="0.2">
      <c r="B32" s="246">
        <f t="shared" si="0"/>
        <v>148</v>
      </c>
      <c r="C32" s="247" t="e">
        <f>VLOOKUP(B32,CXP!$B$6:$J$19,2,0)</f>
        <v>#N/A</v>
      </c>
      <c r="D32" s="248"/>
      <c r="E32" s="249" t="e">
        <f>VLOOKUP(B32,CXP!$B$6:$J$19,7,0)</f>
        <v>#N/A</v>
      </c>
      <c r="F32" s="250" t="e">
        <f>VLOOKUP(B32,CXP!$B$6:$J$19,5,0)</f>
        <v>#N/A</v>
      </c>
      <c r="G32" s="250" t="e">
        <f>IF(VLOOKUP(B32,CXP!$B$6:$J$19,8,0)="SI","PAGADA","DEUDA POR PAGAR")</f>
        <v>#N/A</v>
      </c>
      <c r="H32" s="245"/>
    </row>
    <row r="33" spans="2:8" ht="15.75" customHeight="1" x14ac:dyDescent="0.2">
      <c r="B33" s="246">
        <f t="shared" si="0"/>
        <v>149</v>
      </c>
      <c r="C33" s="247" t="e">
        <f>VLOOKUP(B33,CXP!$B$6:$J$19,2,0)</f>
        <v>#N/A</v>
      </c>
      <c r="D33" s="248"/>
      <c r="E33" s="249" t="e">
        <f>VLOOKUP(B33,CXP!$B$6:$J$19,7,0)</f>
        <v>#N/A</v>
      </c>
      <c r="F33" s="250" t="e">
        <f>VLOOKUP(B33,CXP!$B$6:$J$19,5,0)</f>
        <v>#N/A</v>
      </c>
      <c r="G33" s="250" t="e">
        <f>IF(VLOOKUP(B33,CXP!$B$6:$J$19,8,0)="SI","PAGADA","DEUDA POR PAGAR")</f>
        <v>#N/A</v>
      </c>
      <c r="H33" s="245"/>
    </row>
    <row r="34" spans="2:8" ht="15.75" customHeight="1" x14ac:dyDescent="0.2"/>
    <row r="35" spans="2:8" ht="15.75" customHeight="1" x14ac:dyDescent="0.2"/>
    <row r="36" spans="2:8" ht="15.75" customHeight="1" x14ac:dyDescent="0.2"/>
    <row r="37" spans="2:8" ht="15.75" customHeight="1" x14ac:dyDescent="0.2"/>
    <row r="38" spans="2:8" ht="15.75" customHeight="1" x14ac:dyDescent="0.2"/>
    <row r="39" spans="2:8" ht="15.75" customHeight="1" x14ac:dyDescent="0.2"/>
    <row r="40" spans="2:8" ht="15.75" customHeight="1" x14ac:dyDescent="0.2"/>
    <row r="41" spans="2:8" ht="15.75" customHeight="1" x14ac:dyDescent="0.2"/>
    <row r="42" spans="2:8" ht="15.75" customHeight="1" x14ac:dyDescent="0.2"/>
    <row r="43" spans="2:8" ht="15.75" customHeight="1" x14ac:dyDescent="0.2"/>
    <row r="44" spans="2:8" ht="15.75" customHeight="1" x14ac:dyDescent="0.2"/>
    <row r="45" spans="2:8" ht="15.75" customHeight="1" x14ac:dyDescent="0.2"/>
    <row r="46" spans="2:8" ht="15.75" customHeight="1" x14ac:dyDescent="0.2"/>
    <row r="47" spans="2:8" ht="15.75" customHeight="1" x14ac:dyDescent="0.2"/>
    <row r="48" spans="2: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4">
    <mergeCell ref="D5:G5"/>
    <mergeCell ref="C7:E7"/>
    <mergeCell ref="G7:I7"/>
    <mergeCell ref="C21:E21"/>
  </mergeCells>
  <dataValidations count="1">
    <dataValidation type="list" allowBlank="1" showErrorMessage="1" sqref="G11 G12:H13 C11:C15 G14:G15" xr:uid="{00000000-0002-0000-0500-000000000000}">
      <formula1>BANCOS</formula1>
    </dataValidation>
  </dataValidations>
  <pageMargins left="0.7" right="0.7" top="0.75" bottom="0.75" header="0" footer="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239CD-84BB-47E8-9189-B716C89A74A1}">
  <dimension ref="B4:E22"/>
  <sheetViews>
    <sheetView topLeftCell="A3" workbookViewId="0">
      <selection activeCell="F10" sqref="F10"/>
    </sheetView>
  </sheetViews>
  <sheetFormatPr baseColWidth="10" defaultRowHeight="15" x14ac:dyDescent="0.2"/>
  <cols>
    <col min="1" max="1" width="4.33203125" style="550" customWidth="1"/>
    <col min="2" max="2" width="9.21875" style="550" customWidth="1"/>
    <col min="3" max="4" width="11.5546875" style="550"/>
    <col min="5" max="5" width="6.33203125" style="550" customWidth="1"/>
    <col min="6" max="16384" width="11.5546875" style="550"/>
  </cols>
  <sheetData>
    <row r="4" spans="2:5" ht="15.75" x14ac:dyDescent="0.25">
      <c r="B4" s="603" t="s">
        <v>1815</v>
      </c>
      <c r="C4" s="603"/>
      <c r="D4" s="603"/>
      <c r="E4" s="573"/>
    </row>
    <row r="5" spans="2:5" ht="15.75" x14ac:dyDescent="0.25">
      <c r="B5" s="604" t="s">
        <v>1708</v>
      </c>
      <c r="C5" s="604"/>
      <c r="D5" s="604"/>
      <c r="E5" s="574"/>
    </row>
    <row r="6" spans="2:5" x14ac:dyDescent="0.2">
      <c r="B6" s="605">
        <f ca="1">NOW()</f>
        <v>45230.764247800929</v>
      </c>
      <c r="C6" s="605"/>
      <c r="D6" s="605"/>
      <c r="E6" s="575"/>
    </row>
    <row r="7" spans="2:5" ht="15.75" x14ac:dyDescent="0.25">
      <c r="B7" s="551" t="s">
        <v>1709</v>
      </c>
      <c r="C7" s="551" t="s">
        <v>1710</v>
      </c>
      <c r="D7" s="551" t="s">
        <v>1711</v>
      </c>
      <c r="E7" s="575"/>
    </row>
    <row r="8" spans="2:5" x14ac:dyDescent="0.2">
      <c r="B8" s="586"/>
      <c r="C8" s="552">
        <v>0.5</v>
      </c>
      <c r="D8" s="587">
        <f>B8*C8</f>
        <v>0</v>
      </c>
      <c r="E8" s="575"/>
    </row>
    <row r="9" spans="2:5" x14ac:dyDescent="0.2">
      <c r="B9" s="586">
        <v>-89</v>
      </c>
      <c r="C9" s="552">
        <v>1</v>
      </c>
      <c r="D9" s="587">
        <f t="shared" ref="D9:D18" si="0">B9*C9</f>
        <v>-89</v>
      </c>
    </row>
    <row r="10" spans="2:5" x14ac:dyDescent="0.2">
      <c r="B10" s="586">
        <v>6</v>
      </c>
      <c r="C10" s="552">
        <v>2</v>
      </c>
      <c r="D10" s="587">
        <f t="shared" si="0"/>
        <v>12</v>
      </c>
    </row>
    <row r="11" spans="2:5" x14ac:dyDescent="0.2">
      <c r="B11" s="586"/>
      <c r="C11" s="552">
        <v>5</v>
      </c>
      <c r="D11" s="587">
        <f t="shared" si="0"/>
        <v>0</v>
      </c>
    </row>
    <row r="12" spans="2:5" x14ac:dyDescent="0.2">
      <c r="B12" s="586">
        <v>2</v>
      </c>
      <c r="C12" s="552">
        <v>10</v>
      </c>
      <c r="D12" s="587">
        <f t="shared" si="0"/>
        <v>20</v>
      </c>
    </row>
    <row r="13" spans="2:5" x14ac:dyDescent="0.2">
      <c r="B13" s="586">
        <v>3</v>
      </c>
      <c r="C13" s="552">
        <v>20</v>
      </c>
      <c r="D13" s="587">
        <f t="shared" si="0"/>
        <v>60</v>
      </c>
    </row>
    <row r="14" spans="2:5" x14ac:dyDescent="0.2">
      <c r="B14" s="586">
        <v>2</v>
      </c>
      <c r="C14" s="552">
        <v>50</v>
      </c>
      <c r="D14" s="587">
        <f t="shared" si="0"/>
        <v>100</v>
      </c>
    </row>
    <row r="15" spans="2:5" x14ac:dyDescent="0.2">
      <c r="B15" s="586">
        <v>7</v>
      </c>
      <c r="C15" s="552">
        <v>100</v>
      </c>
      <c r="D15" s="587">
        <f t="shared" si="0"/>
        <v>700</v>
      </c>
    </row>
    <row r="16" spans="2:5" x14ac:dyDescent="0.2">
      <c r="B16" s="586"/>
      <c r="C16" s="552">
        <v>200</v>
      </c>
      <c r="D16" s="587">
        <f t="shared" si="0"/>
        <v>0</v>
      </c>
    </row>
    <row r="17" spans="2:4" x14ac:dyDescent="0.2">
      <c r="B17" s="586">
        <v>1</v>
      </c>
      <c r="C17" s="552">
        <v>500</v>
      </c>
      <c r="D17" s="587">
        <f t="shared" si="0"/>
        <v>500</v>
      </c>
    </row>
    <row r="18" spans="2:4" x14ac:dyDescent="0.2">
      <c r="B18" s="586"/>
      <c r="C18" s="552">
        <v>1000</v>
      </c>
      <c r="D18" s="587">
        <f t="shared" si="0"/>
        <v>0</v>
      </c>
    </row>
    <row r="19" spans="2:4" x14ac:dyDescent="0.2">
      <c r="D19" s="588"/>
    </row>
    <row r="20" spans="2:4" x14ac:dyDescent="0.2">
      <c r="C20" s="553" t="s">
        <v>676</v>
      </c>
      <c r="D20" s="587">
        <f>SUM(D8:D19)</f>
        <v>1303</v>
      </c>
    </row>
    <row r="22" spans="2:4" x14ac:dyDescent="0.2">
      <c r="B22" s="576" t="s">
        <v>1816</v>
      </c>
      <c r="C22" s="576" t="s">
        <v>1816</v>
      </c>
      <c r="D22" s="576" t="s">
        <v>1816</v>
      </c>
    </row>
  </sheetData>
  <mergeCells count="3">
    <mergeCell ref="B4:D4"/>
    <mergeCell ref="B5:D5"/>
    <mergeCell ref="B6:D6"/>
  </mergeCells>
  <pageMargins left="0.15748031496062992" right="0.23622047244094491" top="0.47244094488188981" bottom="0.74803149606299213" header="0.31496062992125984" footer="0.31496062992125984"/>
  <pageSetup paperSize="2833" scale="75" fitToHeight="0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/>
  <dimension ref="B1:J1000"/>
  <sheetViews>
    <sheetView showGridLines="0" workbookViewId="0">
      <pane ySplit="5" topLeftCell="A6" activePane="bottomLeft" state="frozen"/>
      <selection pane="bottomLeft" activeCell="B7" sqref="B7"/>
    </sheetView>
  </sheetViews>
  <sheetFormatPr baseColWidth="10" defaultColWidth="10.109375" defaultRowHeight="15" customHeight="1" x14ac:dyDescent="0.2"/>
  <cols>
    <col min="1" max="1" width="3.109375" customWidth="1"/>
    <col min="2" max="2" width="3.88671875" customWidth="1"/>
    <col min="3" max="3" width="10.44140625" customWidth="1"/>
    <col min="4" max="4" width="8.109375" customWidth="1"/>
    <col min="5" max="5" width="12.77734375" customWidth="1"/>
    <col min="6" max="6" width="16.21875" customWidth="1"/>
    <col min="7" max="7" width="19.6640625" customWidth="1"/>
    <col min="8" max="8" width="10.44140625" customWidth="1"/>
    <col min="9" max="9" width="11.44140625" customWidth="1"/>
    <col min="10" max="10" width="12.5546875" customWidth="1"/>
    <col min="11" max="26" width="10.44140625" customWidth="1"/>
  </cols>
  <sheetData>
    <row r="1" spans="2:10" x14ac:dyDescent="0.2">
      <c r="I1" s="251"/>
    </row>
    <row r="2" spans="2:10" ht="20.25" x14ac:dyDescent="0.3">
      <c r="D2" s="196" t="s">
        <v>530</v>
      </c>
      <c r="I2" s="251"/>
    </row>
    <row r="3" spans="2:10" ht="18" x14ac:dyDescent="0.25">
      <c r="D3" s="89" t="s">
        <v>614</v>
      </c>
      <c r="I3" s="251"/>
    </row>
    <row r="4" spans="2:10" ht="18" x14ac:dyDescent="0.25">
      <c r="D4" s="204" t="s">
        <v>1061</v>
      </c>
      <c r="I4" s="251"/>
    </row>
    <row r="5" spans="2:10" x14ac:dyDescent="0.2">
      <c r="B5" s="252" t="s">
        <v>1062</v>
      </c>
      <c r="C5" s="253" t="s">
        <v>1063</v>
      </c>
      <c r="D5" s="252" t="s">
        <v>681</v>
      </c>
      <c r="E5" s="254" t="s">
        <v>683</v>
      </c>
      <c r="F5" s="254" t="s">
        <v>684</v>
      </c>
      <c r="G5" s="254" t="s">
        <v>685</v>
      </c>
      <c r="H5" s="255" t="s">
        <v>1053</v>
      </c>
      <c r="I5" s="255" t="s">
        <v>1064</v>
      </c>
      <c r="J5" s="254" t="s">
        <v>1065</v>
      </c>
    </row>
    <row r="6" spans="2:10" x14ac:dyDescent="0.2">
      <c r="B6" s="216">
        <f t="shared" ref="B6:B18" si="0">B5+1</f>
        <v>130</v>
      </c>
      <c r="C6" s="256">
        <v>44933</v>
      </c>
      <c r="D6" s="216">
        <f t="shared" ref="D6:D19" si="1">WEEKNUM(C6,2)+(YEAR(C6)-2020)*100</f>
        <v>302</v>
      </c>
      <c r="E6" s="257" t="s">
        <v>542</v>
      </c>
      <c r="F6" s="257" t="s">
        <v>611</v>
      </c>
      <c r="G6" s="257" t="s">
        <v>1066</v>
      </c>
      <c r="H6" s="258">
        <v>74</v>
      </c>
      <c r="I6" s="259" t="s">
        <v>1067</v>
      </c>
      <c r="J6" s="256">
        <v>44932</v>
      </c>
    </row>
    <row r="7" spans="2:10" x14ac:dyDescent="0.2">
      <c r="B7" s="216">
        <f t="shared" si="0"/>
        <v>131</v>
      </c>
      <c r="C7" s="256">
        <v>44931</v>
      </c>
      <c r="D7" s="216">
        <f t="shared" si="1"/>
        <v>302</v>
      </c>
      <c r="E7" s="257" t="s">
        <v>533</v>
      </c>
      <c r="F7" s="257" t="s">
        <v>573</v>
      </c>
      <c r="G7" s="257" t="s">
        <v>708</v>
      </c>
      <c r="H7" s="258">
        <v>651</v>
      </c>
      <c r="I7" s="259" t="s">
        <v>1067</v>
      </c>
      <c r="J7" s="256">
        <v>44935</v>
      </c>
    </row>
    <row r="8" spans="2:10" x14ac:dyDescent="0.2">
      <c r="B8" s="216">
        <f t="shared" si="0"/>
        <v>132</v>
      </c>
      <c r="C8" s="256">
        <v>44931</v>
      </c>
      <c r="D8" s="216">
        <f t="shared" si="1"/>
        <v>302</v>
      </c>
      <c r="E8" s="257" t="s">
        <v>542</v>
      </c>
      <c r="F8" s="257" t="s">
        <v>610</v>
      </c>
      <c r="G8" s="257" t="s">
        <v>1068</v>
      </c>
      <c r="H8" s="258">
        <v>724</v>
      </c>
      <c r="I8" s="259" t="s">
        <v>1067</v>
      </c>
      <c r="J8" s="256">
        <v>44935</v>
      </c>
    </row>
    <row r="9" spans="2:10" x14ac:dyDescent="0.2">
      <c r="B9" s="216">
        <f t="shared" si="0"/>
        <v>133</v>
      </c>
      <c r="C9" s="256">
        <v>44933</v>
      </c>
      <c r="D9" s="216">
        <f t="shared" si="1"/>
        <v>302</v>
      </c>
      <c r="E9" s="257" t="s">
        <v>542</v>
      </c>
      <c r="F9" s="257" t="s">
        <v>613</v>
      </c>
      <c r="G9" s="257" t="s">
        <v>1069</v>
      </c>
      <c r="H9" s="258">
        <v>389</v>
      </c>
      <c r="I9" s="259" t="s">
        <v>1067</v>
      </c>
      <c r="J9" s="256">
        <v>44932</v>
      </c>
    </row>
    <row r="10" spans="2:10" x14ac:dyDescent="0.2">
      <c r="B10" s="216">
        <f t="shared" si="0"/>
        <v>134</v>
      </c>
      <c r="C10" s="256">
        <v>44933</v>
      </c>
      <c r="D10" s="216">
        <f t="shared" si="1"/>
        <v>302</v>
      </c>
      <c r="E10" s="257" t="s">
        <v>542</v>
      </c>
      <c r="F10" s="257" t="s">
        <v>57</v>
      </c>
      <c r="G10" s="257" t="s">
        <v>1069</v>
      </c>
      <c r="H10" s="258">
        <v>1600</v>
      </c>
      <c r="I10" s="259" t="s">
        <v>1070</v>
      </c>
      <c r="J10" s="256"/>
    </row>
    <row r="11" spans="2:10" x14ac:dyDescent="0.2">
      <c r="B11" s="216">
        <f t="shared" si="0"/>
        <v>135</v>
      </c>
      <c r="C11" s="256">
        <v>44937</v>
      </c>
      <c r="D11" s="216">
        <f t="shared" si="1"/>
        <v>303</v>
      </c>
      <c r="E11" s="257" t="s">
        <v>534</v>
      </c>
      <c r="F11" s="257" t="s">
        <v>593</v>
      </c>
      <c r="G11" s="257" t="s">
        <v>1069</v>
      </c>
      <c r="H11" s="258">
        <v>500</v>
      </c>
      <c r="I11" s="259" t="s">
        <v>1070</v>
      </c>
      <c r="J11" s="256"/>
    </row>
    <row r="12" spans="2:10" x14ac:dyDescent="0.2">
      <c r="B12" s="216">
        <f t="shared" si="0"/>
        <v>136</v>
      </c>
      <c r="C12" s="256">
        <v>44940</v>
      </c>
      <c r="D12" s="216">
        <f t="shared" si="1"/>
        <v>303</v>
      </c>
      <c r="E12" s="257" t="s">
        <v>542</v>
      </c>
      <c r="F12" s="257" t="s">
        <v>585</v>
      </c>
      <c r="G12" s="257" t="s">
        <v>1069</v>
      </c>
      <c r="H12" s="258">
        <v>200</v>
      </c>
      <c r="I12" s="259" t="s">
        <v>1070</v>
      </c>
      <c r="J12" s="256"/>
    </row>
    <row r="13" spans="2:10" x14ac:dyDescent="0.2">
      <c r="B13" s="216">
        <f t="shared" si="0"/>
        <v>137</v>
      </c>
      <c r="C13" s="256">
        <v>44940</v>
      </c>
      <c r="D13" s="216">
        <f t="shared" si="1"/>
        <v>303</v>
      </c>
      <c r="E13" s="257" t="s">
        <v>542</v>
      </c>
      <c r="F13" s="257" t="s">
        <v>599</v>
      </c>
      <c r="G13" s="257" t="s">
        <v>1069</v>
      </c>
      <c r="H13" s="258">
        <v>135</v>
      </c>
      <c r="I13" s="259" t="s">
        <v>1070</v>
      </c>
      <c r="J13" s="256"/>
    </row>
    <row r="14" spans="2:10" x14ac:dyDescent="0.2">
      <c r="B14" s="216">
        <f t="shared" si="0"/>
        <v>138</v>
      </c>
      <c r="C14" s="256">
        <v>44940</v>
      </c>
      <c r="D14" s="216">
        <f t="shared" si="1"/>
        <v>303</v>
      </c>
      <c r="E14" s="257" t="s">
        <v>542</v>
      </c>
      <c r="F14" s="257" t="s">
        <v>608</v>
      </c>
      <c r="G14" s="257" t="s">
        <v>708</v>
      </c>
      <c r="H14" s="258">
        <v>818</v>
      </c>
      <c r="I14" s="259" t="s">
        <v>1067</v>
      </c>
      <c r="J14" s="256">
        <v>44935</v>
      </c>
    </row>
    <row r="15" spans="2:10" x14ac:dyDescent="0.2">
      <c r="B15" s="216">
        <f t="shared" si="0"/>
        <v>139</v>
      </c>
      <c r="C15" s="256">
        <v>44940</v>
      </c>
      <c r="D15" s="216">
        <f t="shared" si="1"/>
        <v>303</v>
      </c>
      <c r="E15" s="257" t="s">
        <v>542</v>
      </c>
      <c r="F15" s="257" t="s">
        <v>609</v>
      </c>
      <c r="G15" s="257" t="s">
        <v>708</v>
      </c>
      <c r="H15" s="258">
        <v>818</v>
      </c>
      <c r="I15" s="259" t="s">
        <v>1067</v>
      </c>
      <c r="J15" s="256">
        <v>44935</v>
      </c>
    </row>
    <row r="16" spans="2:10" x14ac:dyDescent="0.2">
      <c r="B16" s="216">
        <f t="shared" si="0"/>
        <v>140</v>
      </c>
      <c r="C16" s="256">
        <v>44941</v>
      </c>
      <c r="D16" s="216">
        <f t="shared" si="1"/>
        <v>303</v>
      </c>
      <c r="E16" s="257" t="s">
        <v>542</v>
      </c>
      <c r="F16" s="257" t="s">
        <v>571</v>
      </c>
      <c r="G16" s="257" t="s">
        <v>1071</v>
      </c>
      <c r="H16" s="258">
        <v>273</v>
      </c>
      <c r="I16" s="259" t="s">
        <v>1070</v>
      </c>
      <c r="J16" s="256"/>
    </row>
    <row r="17" spans="2:10" x14ac:dyDescent="0.2">
      <c r="B17" s="216">
        <f t="shared" si="0"/>
        <v>141</v>
      </c>
      <c r="C17" s="256">
        <v>44952</v>
      </c>
      <c r="D17" s="216">
        <f t="shared" si="1"/>
        <v>305</v>
      </c>
      <c r="E17" s="257" t="s">
        <v>542</v>
      </c>
      <c r="F17" s="257" t="s">
        <v>562</v>
      </c>
      <c r="G17" s="257" t="s">
        <v>1069</v>
      </c>
      <c r="H17" s="258">
        <v>336</v>
      </c>
      <c r="I17" s="259" t="s">
        <v>1070</v>
      </c>
      <c r="J17" s="256"/>
    </row>
    <row r="18" spans="2:10" x14ac:dyDescent="0.2">
      <c r="B18" s="216">
        <f t="shared" si="0"/>
        <v>142</v>
      </c>
      <c r="C18" s="256">
        <v>44935</v>
      </c>
      <c r="D18" s="216">
        <f t="shared" si="1"/>
        <v>303</v>
      </c>
      <c r="E18" s="257" t="s">
        <v>542</v>
      </c>
      <c r="F18" s="257" t="s">
        <v>591</v>
      </c>
      <c r="G18" s="257" t="s">
        <v>1072</v>
      </c>
      <c r="H18" s="258">
        <v>50</v>
      </c>
      <c r="I18" s="259" t="s">
        <v>1067</v>
      </c>
      <c r="J18" s="256">
        <v>44935</v>
      </c>
    </row>
    <row r="19" spans="2:10" x14ac:dyDescent="0.2">
      <c r="B19" s="216"/>
      <c r="C19" s="256"/>
      <c r="D19" s="216">
        <f t="shared" si="1"/>
        <v>-11999</v>
      </c>
      <c r="E19" s="257"/>
      <c r="F19" s="257"/>
      <c r="G19" s="257"/>
      <c r="H19" s="258"/>
      <c r="I19" s="259"/>
      <c r="J19" s="256"/>
    </row>
    <row r="20" spans="2:10" x14ac:dyDescent="0.2">
      <c r="B20" s="260" t="s">
        <v>1073</v>
      </c>
      <c r="C20" s="260"/>
      <c r="D20" s="260"/>
      <c r="E20" s="257"/>
      <c r="F20" s="257"/>
      <c r="G20" s="257"/>
      <c r="H20" s="258">
        <f>SUBTOTAL(109,CXP!$H$6:$H$19)</f>
        <v>6568</v>
      </c>
      <c r="I20" s="259"/>
      <c r="J20" s="258">
        <f>SUMIF(CXP!$I$6:$I$19,"NO",CXP!$H$6:$H$19)</f>
        <v>3044</v>
      </c>
    </row>
    <row r="21" spans="2:10" ht="15.75" customHeight="1" x14ac:dyDescent="0.2">
      <c r="I21" s="251"/>
    </row>
    <row r="22" spans="2:10" ht="15.75" customHeight="1" x14ac:dyDescent="0.2">
      <c r="I22" s="251"/>
    </row>
    <row r="23" spans="2:10" ht="15.75" customHeight="1" x14ac:dyDescent="0.2">
      <c r="I23" s="251"/>
    </row>
    <row r="24" spans="2:10" ht="15.75" customHeight="1" x14ac:dyDescent="0.2">
      <c r="I24" s="251"/>
    </row>
    <row r="25" spans="2:10" ht="15.75" customHeight="1" x14ac:dyDescent="0.2">
      <c r="I25" s="251"/>
    </row>
    <row r="26" spans="2:10" ht="15.75" customHeight="1" x14ac:dyDescent="0.2">
      <c r="I26" s="251"/>
    </row>
    <row r="27" spans="2:10" ht="15.75" customHeight="1" x14ac:dyDescent="0.2">
      <c r="I27" s="251"/>
    </row>
    <row r="28" spans="2:10" ht="15.75" customHeight="1" x14ac:dyDescent="0.2">
      <c r="I28" s="251"/>
    </row>
    <row r="29" spans="2:10" ht="15.75" customHeight="1" x14ac:dyDescent="0.2">
      <c r="I29" s="251"/>
    </row>
    <row r="30" spans="2:10" ht="15.75" customHeight="1" x14ac:dyDescent="0.2">
      <c r="I30" s="251"/>
    </row>
    <row r="31" spans="2:10" ht="15.75" customHeight="1" x14ac:dyDescent="0.2">
      <c r="I31" s="251"/>
    </row>
    <row r="32" spans="2:10" ht="15.75" customHeight="1" x14ac:dyDescent="0.2">
      <c r="I32" s="251"/>
    </row>
    <row r="33" spans="9:9" ht="15.75" customHeight="1" x14ac:dyDescent="0.2">
      <c r="I33" s="251"/>
    </row>
    <row r="34" spans="9:9" ht="15.75" customHeight="1" x14ac:dyDescent="0.2">
      <c r="I34" s="251"/>
    </row>
    <row r="35" spans="9:9" ht="15.75" customHeight="1" x14ac:dyDescent="0.2">
      <c r="I35" s="251"/>
    </row>
    <row r="36" spans="9:9" ht="15.75" customHeight="1" x14ac:dyDescent="0.2">
      <c r="I36" s="251"/>
    </row>
    <row r="37" spans="9:9" ht="15.75" customHeight="1" x14ac:dyDescent="0.2">
      <c r="I37" s="251"/>
    </row>
    <row r="38" spans="9:9" ht="15.75" customHeight="1" x14ac:dyDescent="0.2">
      <c r="I38" s="251"/>
    </row>
    <row r="39" spans="9:9" ht="15.75" customHeight="1" x14ac:dyDescent="0.2">
      <c r="I39" s="251"/>
    </row>
    <row r="40" spans="9:9" ht="15.75" customHeight="1" x14ac:dyDescent="0.2">
      <c r="I40" s="251"/>
    </row>
    <row r="41" spans="9:9" ht="15.75" customHeight="1" x14ac:dyDescent="0.2">
      <c r="I41" s="251"/>
    </row>
    <row r="42" spans="9:9" ht="15.75" customHeight="1" x14ac:dyDescent="0.2">
      <c r="I42" s="251"/>
    </row>
    <row r="43" spans="9:9" ht="15.75" customHeight="1" x14ac:dyDescent="0.2">
      <c r="I43" s="251"/>
    </row>
    <row r="44" spans="9:9" ht="15.75" customHeight="1" x14ac:dyDescent="0.2">
      <c r="I44" s="251"/>
    </row>
    <row r="45" spans="9:9" ht="15.75" customHeight="1" x14ac:dyDescent="0.2">
      <c r="I45" s="251"/>
    </row>
    <row r="46" spans="9:9" ht="15.75" customHeight="1" x14ac:dyDescent="0.2">
      <c r="I46" s="251"/>
    </row>
    <row r="47" spans="9:9" ht="15.75" customHeight="1" x14ac:dyDescent="0.2">
      <c r="I47" s="251"/>
    </row>
    <row r="48" spans="9:9" ht="15.75" customHeight="1" x14ac:dyDescent="0.2">
      <c r="I48" s="251"/>
    </row>
    <row r="49" spans="9:9" ht="15.75" customHeight="1" x14ac:dyDescent="0.2">
      <c r="I49" s="251"/>
    </row>
    <row r="50" spans="9:9" ht="15.75" customHeight="1" x14ac:dyDescent="0.2">
      <c r="I50" s="251"/>
    </row>
    <row r="51" spans="9:9" ht="15.75" customHeight="1" x14ac:dyDescent="0.2">
      <c r="I51" s="251"/>
    </row>
    <row r="52" spans="9:9" ht="15.75" customHeight="1" x14ac:dyDescent="0.2">
      <c r="I52" s="251"/>
    </row>
    <row r="53" spans="9:9" ht="15.75" customHeight="1" x14ac:dyDescent="0.2">
      <c r="I53" s="251"/>
    </row>
    <row r="54" spans="9:9" ht="15.75" customHeight="1" x14ac:dyDescent="0.2">
      <c r="I54" s="251"/>
    </row>
    <row r="55" spans="9:9" ht="15.75" customHeight="1" x14ac:dyDescent="0.2">
      <c r="I55" s="251"/>
    </row>
    <row r="56" spans="9:9" ht="15.75" customHeight="1" x14ac:dyDescent="0.2">
      <c r="I56" s="251"/>
    </row>
    <row r="57" spans="9:9" ht="15.75" customHeight="1" x14ac:dyDescent="0.2">
      <c r="I57" s="251"/>
    </row>
    <row r="58" spans="9:9" ht="15.75" customHeight="1" x14ac:dyDescent="0.2">
      <c r="I58" s="251"/>
    </row>
    <row r="59" spans="9:9" ht="15.75" customHeight="1" x14ac:dyDescent="0.2">
      <c r="I59" s="251"/>
    </row>
    <row r="60" spans="9:9" ht="15.75" customHeight="1" x14ac:dyDescent="0.2">
      <c r="I60" s="251"/>
    </row>
    <row r="61" spans="9:9" ht="15.75" customHeight="1" x14ac:dyDescent="0.2">
      <c r="I61" s="251"/>
    </row>
    <row r="62" spans="9:9" ht="15.75" customHeight="1" x14ac:dyDescent="0.2">
      <c r="I62" s="251"/>
    </row>
    <row r="63" spans="9:9" ht="15.75" customHeight="1" x14ac:dyDescent="0.2">
      <c r="I63" s="251"/>
    </row>
    <row r="64" spans="9:9" ht="15.75" customHeight="1" x14ac:dyDescent="0.2">
      <c r="I64" s="251"/>
    </row>
    <row r="65" spans="9:9" ht="15.75" customHeight="1" x14ac:dyDescent="0.2">
      <c r="I65" s="251"/>
    </row>
    <row r="66" spans="9:9" ht="15.75" customHeight="1" x14ac:dyDescent="0.2">
      <c r="I66" s="251"/>
    </row>
    <row r="67" spans="9:9" ht="15.75" customHeight="1" x14ac:dyDescent="0.2">
      <c r="I67" s="251"/>
    </row>
    <row r="68" spans="9:9" ht="15.75" customHeight="1" x14ac:dyDescent="0.2">
      <c r="I68" s="251"/>
    </row>
    <row r="69" spans="9:9" ht="15.75" customHeight="1" x14ac:dyDescent="0.2">
      <c r="I69" s="251"/>
    </row>
    <row r="70" spans="9:9" ht="15.75" customHeight="1" x14ac:dyDescent="0.2">
      <c r="I70" s="251"/>
    </row>
    <row r="71" spans="9:9" ht="15.75" customHeight="1" x14ac:dyDescent="0.2">
      <c r="I71" s="251"/>
    </row>
    <row r="72" spans="9:9" ht="15.75" customHeight="1" x14ac:dyDescent="0.2">
      <c r="I72" s="251"/>
    </row>
    <row r="73" spans="9:9" ht="15.75" customHeight="1" x14ac:dyDescent="0.2">
      <c r="I73" s="251"/>
    </row>
    <row r="74" spans="9:9" ht="15.75" customHeight="1" x14ac:dyDescent="0.2">
      <c r="I74" s="251"/>
    </row>
    <row r="75" spans="9:9" ht="15.75" customHeight="1" x14ac:dyDescent="0.2">
      <c r="I75" s="251"/>
    </row>
    <row r="76" spans="9:9" ht="15.75" customHeight="1" x14ac:dyDescent="0.2">
      <c r="I76" s="251"/>
    </row>
    <row r="77" spans="9:9" ht="15.75" customHeight="1" x14ac:dyDescent="0.2">
      <c r="I77" s="251"/>
    </row>
    <row r="78" spans="9:9" ht="15.75" customHeight="1" x14ac:dyDescent="0.2">
      <c r="I78" s="251"/>
    </row>
    <row r="79" spans="9:9" ht="15.75" customHeight="1" x14ac:dyDescent="0.2">
      <c r="I79" s="251"/>
    </row>
    <row r="80" spans="9:9" ht="15.75" customHeight="1" x14ac:dyDescent="0.2">
      <c r="I80" s="251"/>
    </row>
    <row r="81" spans="9:9" ht="15.75" customHeight="1" x14ac:dyDescent="0.2">
      <c r="I81" s="251"/>
    </row>
    <row r="82" spans="9:9" ht="15.75" customHeight="1" x14ac:dyDescent="0.2">
      <c r="I82" s="251"/>
    </row>
    <row r="83" spans="9:9" ht="15.75" customHeight="1" x14ac:dyDescent="0.2">
      <c r="I83" s="251"/>
    </row>
    <row r="84" spans="9:9" ht="15.75" customHeight="1" x14ac:dyDescent="0.2">
      <c r="I84" s="251"/>
    </row>
    <row r="85" spans="9:9" ht="15.75" customHeight="1" x14ac:dyDescent="0.2">
      <c r="I85" s="251"/>
    </row>
    <row r="86" spans="9:9" ht="15.75" customHeight="1" x14ac:dyDescent="0.2">
      <c r="I86" s="251"/>
    </row>
    <row r="87" spans="9:9" ht="15.75" customHeight="1" x14ac:dyDescent="0.2">
      <c r="I87" s="251"/>
    </row>
    <row r="88" spans="9:9" ht="15.75" customHeight="1" x14ac:dyDescent="0.2">
      <c r="I88" s="251"/>
    </row>
    <row r="89" spans="9:9" ht="15.75" customHeight="1" x14ac:dyDescent="0.2">
      <c r="I89" s="251"/>
    </row>
    <row r="90" spans="9:9" ht="15.75" customHeight="1" x14ac:dyDescent="0.2">
      <c r="I90" s="251"/>
    </row>
    <row r="91" spans="9:9" ht="15.75" customHeight="1" x14ac:dyDescent="0.2">
      <c r="I91" s="251"/>
    </row>
    <row r="92" spans="9:9" ht="15.75" customHeight="1" x14ac:dyDescent="0.2">
      <c r="I92" s="251"/>
    </row>
    <row r="93" spans="9:9" ht="15.75" customHeight="1" x14ac:dyDescent="0.2">
      <c r="I93" s="251"/>
    </row>
    <row r="94" spans="9:9" ht="15.75" customHeight="1" x14ac:dyDescent="0.2">
      <c r="I94" s="251"/>
    </row>
    <row r="95" spans="9:9" ht="15.75" customHeight="1" x14ac:dyDescent="0.2">
      <c r="I95" s="251"/>
    </row>
    <row r="96" spans="9:9" ht="15.75" customHeight="1" x14ac:dyDescent="0.2">
      <c r="I96" s="251"/>
    </row>
    <row r="97" spans="9:9" ht="15.75" customHeight="1" x14ac:dyDescent="0.2">
      <c r="I97" s="251"/>
    </row>
    <row r="98" spans="9:9" ht="15.75" customHeight="1" x14ac:dyDescent="0.2">
      <c r="I98" s="251"/>
    </row>
    <row r="99" spans="9:9" ht="15.75" customHeight="1" x14ac:dyDescent="0.2">
      <c r="I99" s="251"/>
    </row>
    <row r="100" spans="9:9" ht="15.75" customHeight="1" x14ac:dyDescent="0.2">
      <c r="I100" s="251"/>
    </row>
    <row r="101" spans="9:9" ht="15.75" customHeight="1" x14ac:dyDescent="0.2">
      <c r="I101" s="251"/>
    </row>
    <row r="102" spans="9:9" ht="15.75" customHeight="1" x14ac:dyDescent="0.2">
      <c r="I102" s="251"/>
    </row>
    <row r="103" spans="9:9" ht="15.75" customHeight="1" x14ac:dyDescent="0.2">
      <c r="I103" s="251"/>
    </row>
    <row r="104" spans="9:9" ht="15.75" customHeight="1" x14ac:dyDescent="0.2">
      <c r="I104" s="251"/>
    </row>
    <row r="105" spans="9:9" ht="15.75" customHeight="1" x14ac:dyDescent="0.2">
      <c r="I105" s="251"/>
    </row>
    <row r="106" spans="9:9" ht="15.75" customHeight="1" x14ac:dyDescent="0.2">
      <c r="I106" s="251"/>
    </row>
    <row r="107" spans="9:9" ht="15.75" customHeight="1" x14ac:dyDescent="0.2">
      <c r="I107" s="251"/>
    </row>
    <row r="108" spans="9:9" ht="15.75" customHeight="1" x14ac:dyDescent="0.2">
      <c r="I108" s="251"/>
    </row>
    <row r="109" spans="9:9" ht="15.75" customHeight="1" x14ac:dyDescent="0.2">
      <c r="I109" s="251"/>
    </row>
    <row r="110" spans="9:9" ht="15.75" customHeight="1" x14ac:dyDescent="0.2">
      <c r="I110" s="251"/>
    </row>
    <row r="111" spans="9:9" ht="15.75" customHeight="1" x14ac:dyDescent="0.2">
      <c r="I111" s="251"/>
    </row>
    <row r="112" spans="9:9" ht="15.75" customHeight="1" x14ac:dyDescent="0.2">
      <c r="I112" s="251"/>
    </row>
    <row r="113" spans="9:9" ht="15.75" customHeight="1" x14ac:dyDescent="0.2">
      <c r="I113" s="251"/>
    </row>
    <row r="114" spans="9:9" ht="15.75" customHeight="1" x14ac:dyDescent="0.2">
      <c r="I114" s="251"/>
    </row>
    <row r="115" spans="9:9" ht="15.75" customHeight="1" x14ac:dyDescent="0.2">
      <c r="I115" s="251"/>
    </row>
    <row r="116" spans="9:9" ht="15.75" customHeight="1" x14ac:dyDescent="0.2">
      <c r="I116" s="251"/>
    </row>
    <row r="117" spans="9:9" ht="15.75" customHeight="1" x14ac:dyDescent="0.2">
      <c r="I117" s="251"/>
    </row>
    <row r="118" spans="9:9" ht="15.75" customHeight="1" x14ac:dyDescent="0.2">
      <c r="I118" s="251"/>
    </row>
    <row r="119" spans="9:9" ht="15.75" customHeight="1" x14ac:dyDescent="0.2">
      <c r="I119" s="251"/>
    </row>
    <row r="120" spans="9:9" ht="15.75" customHeight="1" x14ac:dyDescent="0.2">
      <c r="I120" s="251"/>
    </row>
    <row r="121" spans="9:9" ht="15.75" customHeight="1" x14ac:dyDescent="0.2">
      <c r="I121" s="251"/>
    </row>
    <row r="122" spans="9:9" ht="15.75" customHeight="1" x14ac:dyDescent="0.2">
      <c r="I122" s="251"/>
    </row>
    <row r="123" spans="9:9" ht="15.75" customHeight="1" x14ac:dyDescent="0.2">
      <c r="I123" s="251"/>
    </row>
    <row r="124" spans="9:9" ht="15.75" customHeight="1" x14ac:dyDescent="0.2">
      <c r="I124" s="251"/>
    </row>
    <row r="125" spans="9:9" ht="15.75" customHeight="1" x14ac:dyDescent="0.2">
      <c r="I125" s="251"/>
    </row>
    <row r="126" spans="9:9" ht="15.75" customHeight="1" x14ac:dyDescent="0.2">
      <c r="I126" s="251"/>
    </row>
    <row r="127" spans="9:9" ht="15.75" customHeight="1" x14ac:dyDescent="0.2">
      <c r="I127" s="251"/>
    </row>
    <row r="128" spans="9:9" ht="15.75" customHeight="1" x14ac:dyDescent="0.2">
      <c r="I128" s="251"/>
    </row>
    <row r="129" spans="9:9" ht="15.75" customHeight="1" x14ac:dyDescent="0.2">
      <c r="I129" s="251"/>
    </row>
    <row r="130" spans="9:9" ht="15.75" customHeight="1" x14ac:dyDescent="0.2">
      <c r="I130" s="251"/>
    </row>
    <row r="131" spans="9:9" ht="15.75" customHeight="1" x14ac:dyDescent="0.2">
      <c r="I131" s="251"/>
    </row>
    <row r="132" spans="9:9" ht="15.75" customHeight="1" x14ac:dyDescent="0.2">
      <c r="I132" s="251"/>
    </row>
    <row r="133" spans="9:9" ht="15.75" customHeight="1" x14ac:dyDescent="0.2">
      <c r="I133" s="251"/>
    </row>
    <row r="134" spans="9:9" ht="15.75" customHeight="1" x14ac:dyDescent="0.2">
      <c r="I134" s="251"/>
    </row>
    <row r="135" spans="9:9" ht="15.75" customHeight="1" x14ac:dyDescent="0.2">
      <c r="I135" s="251"/>
    </row>
    <row r="136" spans="9:9" ht="15.75" customHeight="1" x14ac:dyDescent="0.2">
      <c r="I136" s="251"/>
    </row>
    <row r="137" spans="9:9" ht="15.75" customHeight="1" x14ac:dyDescent="0.2">
      <c r="I137" s="251"/>
    </row>
    <row r="138" spans="9:9" ht="15.75" customHeight="1" x14ac:dyDescent="0.2">
      <c r="I138" s="251"/>
    </row>
    <row r="139" spans="9:9" ht="15.75" customHeight="1" x14ac:dyDescent="0.2">
      <c r="I139" s="251"/>
    </row>
    <row r="140" spans="9:9" ht="15.75" customHeight="1" x14ac:dyDescent="0.2">
      <c r="I140" s="251"/>
    </row>
    <row r="141" spans="9:9" ht="15.75" customHeight="1" x14ac:dyDescent="0.2">
      <c r="I141" s="251"/>
    </row>
    <row r="142" spans="9:9" ht="15.75" customHeight="1" x14ac:dyDescent="0.2">
      <c r="I142" s="251"/>
    </row>
    <row r="143" spans="9:9" ht="15.75" customHeight="1" x14ac:dyDescent="0.2">
      <c r="I143" s="251"/>
    </row>
    <row r="144" spans="9:9" ht="15.75" customHeight="1" x14ac:dyDescent="0.2">
      <c r="I144" s="251"/>
    </row>
    <row r="145" spans="9:9" ht="15.75" customHeight="1" x14ac:dyDescent="0.2">
      <c r="I145" s="251"/>
    </row>
    <row r="146" spans="9:9" ht="15.75" customHeight="1" x14ac:dyDescent="0.2">
      <c r="I146" s="251"/>
    </row>
    <row r="147" spans="9:9" ht="15.75" customHeight="1" x14ac:dyDescent="0.2">
      <c r="I147" s="251"/>
    </row>
    <row r="148" spans="9:9" ht="15.75" customHeight="1" x14ac:dyDescent="0.2">
      <c r="I148" s="251"/>
    </row>
    <row r="149" spans="9:9" ht="15.75" customHeight="1" x14ac:dyDescent="0.2">
      <c r="I149" s="251"/>
    </row>
    <row r="150" spans="9:9" ht="15.75" customHeight="1" x14ac:dyDescent="0.2">
      <c r="I150" s="251"/>
    </row>
    <row r="151" spans="9:9" ht="15.75" customHeight="1" x14ac:dyDescent="0.2">
      <c r="I151" s="251"/>
    </row>
    <row r="152" spans="9:9" ht="15.75" customHeight="1" x14ac:dyDescent="0.2">
      <c r="I152" s="251"/>
    </row>
    <row r="153" spans="9:9" ht="15.75" customHeight="1" x14ac:dyDescent="0.2">
      <c r="I153" s="251"/>
    </row>
    <row r="154" spans="9:9" ht="15.75" customHeight="1" x14ac:dyDescent="0.2">
      <c r="I154" s="251"/>
    </row>
    <row r="155" spans="9:9" ht="15.75" customHeight="1" x14ac:dyDescent="0.2">
      <c r="I155" s="251"/>
    </row>
    <row r="156" spans="9:9" ht="15.75" customHeight="1" x14ac:dyDescent="0.2">
      <c r="I156" s="251"/>
    </row>
    <row r="157" spans="9:9" ht="15.75" customHeight="1" x14ac:dyDescent="0.2">
      <c r="I157" s="251"/>
    </row>
    <row r="158" spans="9:9" ht="15.75" customHeight="1" x14ac:dyDescent="0.2">
      <c r="I158" s="251"/>
    </row>
    <row r="159" spans="9:9" ht="15.75" customHeight="1" x14ac:dyDescent="0.2">
      <c r="I159" s="251"/>
    </row>
    <row r="160" spans="9:9" ht="15.75" customHeight="1" x14ac:dyDescent="0.2">
      <c r="I160" s="251"/>
    </row>
    <row r="161" spans="9:9" ht="15.75" customHeight="1" x14ac:dyDescent="0.2">
      <c r="I161" s="251"/>
    </row>
    <row r="162" spans="9:9" ht="15.75" customHeight="1" x14ac:dyDescent="0.2">
      <c r="I162" s="251"/>
    </row>
    <row r="163" spans="9:9" ht="15.75" customHeight="1" x14ac:dyDescent="0.2">
      <c r="I163" s="251"/>
    </row>
    <row r="164" spans="9:9" ht="15.75" customHeight="1" x14ac:dyDescent="0.2">
      <c r="I164" s="251"/>
    </row>
    <row r="165" spans="9:9" ht="15.75" customHeight="1" x14ac:dyDescent="0.2">
      <c r="I165" s="251"/>
    </row>
    <row r="166" spans="9:9" ht="15.75" customHeight="1" x14ac:dyDescent="0.2">
      <c r="I166" s="251"/>
    </row>
    <row r="167" spans="9:9" ht="15.75" customHeight="1" x14ac:dyDescent="0.2">
      <c r="I167" s="251"/>
    </row>
    <row r="168" spans="9:9" ht="15.75" customHeight="1" x14ac:dyDescent="0.2">
      <c r="I168" s="251"/>
    </row>
    <row r="169" spans="9:9" ht="15.75" customHeight="1" x14ac:dyDescent="0.2">
      <c r="I169" s="251"/>
    </row>
    <row r="170" spans="9:9" ht="15.75" customHeight="1" x14ac:dyDescent="0.2">
      <c r="I170" s="251"/>
    </row>
    <row r="171" spans="9:9" ht="15.75" customHeight="1" x14ac:dyDescent="0.2">
      <c r="I171" s="251"/>
    </row>
    <row r="172" spans="9:9" ht="15.75" customHeight="1" x14ac:dyDescent="0.2">
      <c r="I172" s="251"/>
    </row>
    <row r="173" spans="9:9" ht="15.75" customHeight="1" x14ac:dyDescent="0.2">
      <c r="I173" s="251"/>
    </row>
    <row r="174" spans="9:9" ht="15.75" customHeight="1" x14ac:dyDescent="0.2">
      <c r="I174" s="251"/>
    </row>
    <row r="175" spans="9:9" ht="15.75" customHeight="1" x14ac:dyDescent="0.2">
      <c r="I175" s="251"/>
    </row>
    <row r="176" spans="9:9" ht="15.75" customHeight="1" x14ac:dyDescent="0.2">
      <c r="I176" s="251"/>
    </row>
    <row r="177" spans="9:9" ht="15.75" customHeight="1" x14ac:dyDescent="0.2">
      <c r="I177" s="251"/>
    </row>
    <row r="178" spans="9:9" ht="15.75" customHeight="1" x14ac:dyDescent="0.2">
      <c r="I178" s="251"/>
    </row>
    <row r="179" spans="9:9" ht="15.75" customHeight="1" x14ac:dyDescent="0.2">
      <c r="I179" s="251"/>
    </row>
    <row r="180" spans="9:9" ht="15.75" customHeight="1" x14ac:dyDescent="0.2">
      <c r="I180" s="251"/>
    </row>
    <row r="181" spans="9:9" ht="15.75" customHeight="1" x14ac:dyDescent="0.2">
      <c r="I181" s="251"/>
    </row>
    <row r="182" spans="9:9" ht="15.75" customHeight="1" x14ac:dyDescent="0.2">
      <c r="I182" s="251"/>
    </row>
    <row r="183" spans="9:9" ht="15.75" customHeight="1" x14ac:dyDescent="0.2">
      <c r="I183" s="251"/>
    </row>
    <row r="184" spans="9:9" ht="15.75" customHeight="1" x14ac:dyDescent="0.2">
      <c r="I184" s="251"/>
    </row>
    <row r="185" spans="9:9" ht="15.75" customHeight="1" x14ac:dyDescent="0.2">
      <c r="I185" s="251"/>
    </row>
    <row r="186" spans="9:9" ht="15.75" customHeight="1" x14ac:dyDescent="0.2">
      <c r="I186" s="251"/>
    </row>
    <row r="187" spans="9:9" ht="15.75" customHeight="1" x14ac:dyDescent="0.2">
      <c r="I187" s="251"/>
    </row>
    <row r="188" spans="9:9" ht="15.75" customHeight="1" x14ac:dyDescent="0.2">
      <c r="I188" s="251"/>
    </row>
    <row r="189" spans="9:9" ht="15.75" customHeight="1" x14ac:dyDescent="0.2">
      <c r="I189" s="251"/>
    </row>
    <row r="190" spans="9:9" ht="15.75" customHeight="1" x14ac:dyDescent="0.2">
      <c r="I190" s="251"/>
    </row>
    <row r="191" spans="9:9" ht="15.75" customHeight="1" x14ac:dyDescent="0.2">
      <c r="I191" s="251"/>
    </row>
    <row r="192" spans="9:9" ht="15.75" customHeight="1" x14ac:dyDescent="0.2">
      <c r="I192" s="251"/>
    </row>
    <row r="193" spans="9:9" ht="15.75" customHeight="1" x14ac:dyDescent="0.2">
      <c r="I193" s="251"/>
    </row>
    <row r="194" spans="9:9" ht="15.75" customHeight="1" x14ac:dyDescent="0.2">
      <c r="I194" s="251"/>
    </row>
    <row r="195" spans="9:9" ht="15.75" customHeight="1" x14ac:dyDescent="0.2">
      <c r="I195" s="251"/>
    </row>
    <row r="196" spans="9:9" ht="15.75" customHeight="1" x14ac:dyDescent="0.2">
      <c r="I196" s="251"/>
    </row>
    <row r="197" spans="9:9" ht="15.75" customHeight="1" x14ac:dyDescent="0.2">
      <c r="I197" s="251"/>
    </row>
    <row r="198" spans="9:9" ht="15.75" customHeight="1" x14ac:dyDescent="0.2">
      <c r="I198" s="251"/>
    </row>
    <row r="199" spans="9:9" ht="15.75" customHeight="1" x14ac:dyDescent="0.2">
      <c r="I199" s="251"/>
    </row>
    <row r="200" spans="9:9" ht="15.75" customHeight="1" x14ac:dyDescent="0.2">
      <c r="I200" s="251"/>
    </row>
    <row r="201" spans="9:9" ht="15.75" customHeight="1" x14ac:dyDescent="0.2">
      <c r="I201" s="251"/>
    </row>
    <row r="202" spans="9:9" ht="15.75" customHeight="1" x14ac:dyDescent="0.2">
      <c r="I202" s="251"/>
    </row>
    <row r="203" spans="9:9" ht="15.75" customHeight="1" x14ac:dyDescent="0.2">
      <c r="I203" s="251"/>
    </row>
    <row r="204" spans="9:9" ht="15.75" customHeight="1" x14ac:dyDescent="0.2">
      <c r="I204" s="251"/>
    </row>
    <row r="205" spans="9:9" ht="15.75" customHeight="1" x14ac:dyDescent="0.2">
      <c r="I205" s="251"/>
    </row>
    <row r="206" spans="9:9" ht="15.75" customHeight="1" x14ac:dyDescent="0.2">
      <c r="I206" s="251"/>
    </row>
    <row r="207" spans="9:9" ht="15.75" customHeight="1" x14ac:dyDescent="0.2">
      <c r="I207" s="251"/>
    </row>
    <row r="208" spans="9:9" ht="15.75" customHeight="1" x14ac:dyDescent="0.2">
      <c r="I208" s="251"/>
    </row>
    <row r="209" spans="9:9" ht="15.75" customHeight="1" x14ac:dyDescent="0.2">
      <c r="I209" s="251"/>
    </row>
    <row r="210" spans="9:9" ht="15.75" customHeight="1" x14ac:dyDescent="0.2">
      <c r="I210" s="251"/>
    </row>
    <row r="211" spans="9:9" ht="15.75" customHeight="1" x14ac:dyDescent="0.2">
      <c r="I211" s="251"/>
    </row>
    <row r="212" spans="9:9" ht="15.75" customHeight="1" x14ac:dyDescent="0.2">
      <c r="I212" s="251"/>
    </row>
    <row r="213" spans="9:9" ht="15.75" customHeight="1" x14ac:dyDescent="0.2">
      <c r="I213" s="251"/>
    </row>
    <row r="214" spans="9:9" ht="15.75" customHeight="1" x14ac:dyDescent="0.2">
      <c r="I214" s="251"/>
    </row>
    <row r="215" spans="9:9" ht="15.75" customHeight="1" x14ac:dyDescent="0.2">
      <c r="I215" s="251"/>
    </row>
    <row r="216" spans="9:9" ht="15.75" customHeight="1" x14ac:dyDescent="0.2">
      <c r="I216" s="251"/>
    </row>
    <row r="217" spans="9:9" ht="15.75" customHeight="1" x14ac:dyDescent="0.2">
      <c r="I217" s="251"/>
    </row>
    <row r="218" spans="9:9" ht="15.75" customHeight="1" x14ac:dyDescent="0.2">
      <c r="I218" s="251"/>
    </row>
    <row r="219" spans="9:9" ht="15.75" customHeight="1" x14ac:dyDescent="0.2">
      <c r="I219" s="251"/>
    </row>
    <row r="220" spans="9:9" ht="15.75" customHeight="1" x14ac:dyDescent="0.2">
      <c r="I220" s="251"/>
    </row>
    <row r="221" spans="9:9" ht="15.75" customHeight="1" x14ac:dyDescent="0.2">
      <c r="I221" s="251"/>
    </row>
    <row r="222" spans="9:9" ht="15.75" customHeight="1" x14ac:dyDescent="0.2">
      <c r="I222" s="251"/>
    </row>
    <row r="223" spans="9:9" ht="15.75" customHeight="1" x14ac:dyDescent="0.2">
      <c r="I223" s="251"/>
    </row>
    <row r="224" spans="9:9" ht="15.75" customHeight="1" x14ac:dyDescent="0.2">
      <c r="I224" s="251"/>
    </row>
    <row r="225" spans="9:9" ht="15.75" customHeight="1" x14ac:dyDescent="0.2">
      <c r="I225" s="251"/>
    </row>
    <row r="226" spans="9:9" ht="15.75" customHeight="1" x14ac:dyDescent="0.2">
      <c r="I226" s="251"/>
    </row>
    <row r="227" spans="9:9" ht="15.75" customHeight="1" x14ac:dyDescent="0.2">
      <c r="I227" s="251"/>
    </row>
    <row r="228" spans="9:9" ht="15.75" customHeight="1" x14ac:dyDescent="0.2">
      <c r="I228" s="251"/>
    </row>
    <row r="229" spans="9:9" ht="15.75" customHeight="1" x14ac:dyDescent="0.2">
      <c r="I229" s="251"/>
    </row>
    <row r="230" spans="9:9" ht="15.75" customHeight="1" x14ac:dyDescent="0.2">
      <c r="I230" s="251"/>
    </row>
    <row r="231" spans="9:9" ht="15.75" customHeight="1" x14ac:dyDescent="0.2">
      <c r="I231" s="251"/>
    </row>
    <row r="232" spans="9:9" ht="15.75" customHeight="1" x14ac:dyDescent="0.2">
      <c r="I232" s="251"/>
    </row>
    <row r="233" spans="9:9" ht="15.75" customHeight="1" x14ac:dyDescent="0.2">
      <c r="I233" s="251"/>
    </row>
    <row r="234" spans="9:9" ht="15.75" customHeight="1" x14ac:dyDescent="0.2">
      <c r="I234" s="251"/>
    </row>
    <row r="235" spans="9:9" ht="15.75" customHeight="1" x14ac:dyDescent="0.2">
      <c r="I235" s="251"/>
    </row>
    <row r="236" spans="9:9" ht="15.75" customHeight="1" x14ac:dyDescent="0.2">
      <c r="I236" s="251"/>
    </row>
    <row r="237" spans="9:9" ht="15.75" customHeight="1" x14ac:dyDescent="0.2">
      <c r="I237" s="251"/>
    </row>
    <row r="238" spans="9:9" ht="15.75" customHeight="1" x14ac:dyDescent="0.2">
      <c r="I238" s="251"/>
    </row>
    <row r="239" spans="9:9" ht="15.75" customHeight="1" x14ac:dyDescent="0.2">
      <c r="I239" s="251"/>
    </row>
    <row r="240" spans="9:9" ht="15.75" customHeight="1" x14ac:dyDescent="0.2">
      <c r="I240" s="251"/>
    </row>
    <row r="241" spans="9:9" ht="15.75" customHeight="1" x14ac:dyDescent="0.2">
      <c r="I241" s="251"/>
    </row>
    <row r="242" spans="9:9" ht="15.75" customHeight="1" x14ac:dyDescent="0.2">
      <c r="I242" s="251"/>
    </row>
    <row r="243" spans="9:9" ht="15.75" customHeight="1" x14ac:dyDescent="0.2">
      <c r="I243" s="251"/>
    </row>
    <row r="244" spans="9:9" ht="15.75" customHeight="1" x14ac:dyDescent="0.2">
      <c r="I244" s="251"/>
    </row>
    <row r="245" spans="9:9" ht="15.75" customHeight="1" x14ac:dyDescent="0.2">
      <c r="I245" s="251"/>
    </row>
    <row r="246" spans="9:9" ht="15.75" customHeight="1" x14ac:dyDescent="0.2">
      <c r="I246" s="251"/>
    </row>
    <row r="247" spans="9:9" ht="15.75" customHeight="1" x14ac:dyDescent="0.2">
      <c r="I247" s="251"/>
    </row>
    <row r="248" spans="9:9" ht="15.75" customHeight="1" x14ac:dyDescent="0.2">
      <c r="I248" s="251"/>
    </row>
    <row r="249" spans="9:9" ht="15.75" customHeight="1" x14ac:dyDescent="0.2">
      <c r="I249" s="251"/>
    </row>
    <row r="250" spans="9:9" ht="15.75" customHeight="1" x14ac:dyDescent="0.2">
      <c r="I250" s="251"/>
    </row>
    <row r="251" spans="9:9" ht="15.75" customHeight="1" x14ac:dyDescent="0.2">
      <c r="I251" s="251"/>
    </row>
    <row r="252" spans="9:9" ht="15.75" customHeight="1" x14ac:dyDescent="0.2">
      <c r="I252" s="251"/>
    </row>
    <row r="253" spans="9:9" ht="15.75" customHeight="1" x14ac:dyDescent="0.2">
      <c r="I253" s="251"/>
    </row>
    <row r="254" spans="9:9" ht="15.75" customHeight="1" x14ac:dyDescent="0.2">
      <c r="I254" s="251"/>
    </row>
    <row r="255" spans="9:9" ht="15.75" customHeight="1" x14ac:dyDescent="0.2">
      <c r="I255" s="251"/>
    </row>
    <row r="256" spans="9:9" ht="15.75" customHeight="1" x14ac:dyDescent="0.2">
      <c r="I256" s="251"/>
    </row>
    <row r="257" spans="9:9" ht="15.75" customHeight="1" x14ac:dyDescent="0.2">
      <c r="I257" s="251"/>
    </row>
    <row r="258" spans="9:9" ht="15.75" customHeight="1" x14ac:dyDescent="0.2">
      <c r="I258" s="251"/>
    </row>
    <row r="259" spans="9:9" ht="15.75" customHeight="1" x14ac:dyDescent="0.2">
      <c r="I259" s="251"/>
    </row>
    <row r="260" spans="9:9" ht="15.75" customHeight="1" x14ac:dyDescent="0.2">
      <c r="I260" s="251"/>
    </row>
    <row r="261" spans="9:9" ht="15.75" customHeight="1" x14ac:dyDescent="0.2">
      <c r="I261" s="251"/>
    </row>
    <row r="262" spans="9:9" ht="15.75" customHeight="1" x14ac:dyDescent="0.2">
      <c r="I262" s="251"/>
    </row>
    <row r="263" spans="9:9" ht="15.75" customHeight="1" x14ac:dyDescent="0.2">
      <c r="I263" s="251"/>
    </row>
    <row r="264" spans="9:9" ht="15.75" customHeight="1" x14ac:dyDescent="0.2">
      <c r="I264" s="251"/>
    </row>
    <row r="265" spans="9:9" ht="15.75" customHeight="1" x14ac:dyDescent="0.2">
      <c r="I265" s="251"/>
    </row>
    <row r="266" spans="9:9" ht="15.75" customHeight="1" x14ac:dyDescent="0.2">
      <c r="I266" s="251"/>
    </row>
    <row r="267" spans="9:9" ht="15.75" customHeight="1" x14ac:dyDescent="0.2">
      <c r="I267" s="251"/>
    </row>
    <row r="268" spans="9:9" ht="15.75" customHeight="1" x14ac:dyDescent="0.2">
      <c r="I268" s="251"/>
    </row>
    <row r="269" spans="9:9" ht="15.75" customHeight="1" x14ac:dyDescent="0.2">
      <c r="I269" s="251"/>
    </row>
    <row r="270" spans="9:9" ht="15.75" customHeight="1" x14ac:dyDescent="0.2">
      <c r="I270" s="251"/>
    </row>
    <row r="271" spans="9:9" ht="15.75" customHeight="1" x14ac:dyDescent="0.2">
      <c r="I271" s="251"/>
    </row>
    <row r="272" spans="9:9" ht="15.75" customHeight="1" x14ac:dyDescent="0.2">
      <c r="I272" s="251"/>
    </row>
    <row r="273" spans="9:9" ht="15.75" customHeight="1" x14ac:dyDescent="0.2">
      <c r="I273" s="251"/>
    </row>
    <row r="274" spans="9:9" ht="15.75" customHeight="1" x14ac:dyDescent="0.2">
      <c r="I274" s="251"/>
    </row>
    <row r="275" spans="9:9" ht="15.75" customHeight="1" x14ac:dyDescent="0.2">
      <c r="I275" s="251"/>
    </row>
    <row r="276" spans="9:9" ht="15.75" customHeight="1" x14ac:dyDescent="0.2">
      <c r="I276" s="251"/>
    </row>
    <row r="277" spans="9:9" ht="15.75" customHeight="1" x14ac:dyDescent="0.2">
      <c r="I277" s="251"/>
    </row>
    <row r="278" spans="9:9" ht="15.75" customHeight="1" x14ac:dyDescent="0.2">
      <c r="I278" s="251"/>
    </row>
    <row r="279" spans="9:9" ht="15.75" customHeight="1" x14ac:dyDescent="0.2">
      <c r="I279" s="251"/>
    </row>
    <row r="280" spans="9:9" ht="15.75" customHeight="1" x14ac:dyDescent="0.2">
      <c r="I280" s="251"/>
    </row>
    <row r="281" spans="9:9" ht="15.75" customHeight="1" x14ac:dyDescent="0.2">
      <c r="I281" s="251"/>
    </row>
    <row r="282" spans="9:9" ht="15.75" customHeight="1" x14ac:dyDescent="0.2">
      <c r="I282" s="251"/>
    </row>
    <row r="283" spans="9:9" ht="15.75" customHeight="1" x14ac:dyDescent="0.2">
      <c r="I283" s="251"/>
    </row>
    <row r="284" spans="9:9" ht="15.75" customHeight="1" x14ac:dyDescent="0.2">
      <c r="I284" s="251"/>
    </row>
    <row r="285" spans="9:9" ht="15.75" customHeight="1" x14ac:dyDescent="0.2">
      <c r="I285" s="251"/>
    </row>
    <row r="286" spans="9:9" ht="15.75" customHeight="1" x14ac:dyDescent="0.2">
      <c r="I286" s="251"/>
    </row>
    <row r="287" spans="9:9" ht="15.75" customHeight="1" x14ac:dyDescent="0.2">
      <c r="I287" s="251"/>
    </row>
    <row r="288" spans="9:9" ht="15.75" customHeight="1" x14ac:dyDescent="0.2">
      <c r="I288" s="251"/>
    </row>
    <row r="289" spans="9:9" ht="15.75" customHeight="1" x14ac:dyDescent="0.2">
      <c r="I289" s="251"/>
    </row>
    <row r="290" spans="9:9" ht="15.75" customHeight="1" x14ac:dyDescent="0.2">
      <c r="I290" s="251"/>
    </row>
    <row r="291" spans="9:9" ht="15.75" customHeight="1" x14ac:dyDescent="0.2">
      <c r="I291" s="251"/>
    </row>
    <row r="292" spans="9:9" ht="15.75" customHeight="1" x14ac:dyDescent="0.2">
      <c r="I292" s="251"/>
    </row>
    <row r="293" spans="9:9" ht="15.75" customHeight="1" x14ac:dyDescent="0.2">
      <c r="I293" s="251"/>
    </row>
    <row r="294" spans="9:9" ht="15.75" customHeight="1" x14ac:dyDescent="0.2">
      <c r="I294" s="251"/>
    </row>
    <row r="295" spans="9:9" ht="15.75" customHeight="1" x14ac:dyDescent="0.2">
      <c r="I295" s="251"/>
    </row>
    <row r="296" spans="9:9" ht="15.75" customHeight="1" x14ac:dyDescent="0.2">
      <c r="I296" s="251"/>
    </row>
    <row r="297" spans="9:9" ht="15.75" customHeight="1" x14ac:dyDescent="0.2">
      <c r="I297" s="251"/>
    </row>
    <row r="298" spans="9:9" ht="15.75" customHeight="1" x14ac:dyDescent="0.2">
      <c r="I298" s="251"/>
    </row>
    <row r="299" spans="9:9" ht="15.75" customHeight="1" x14ac:dyDescent="0.2">
      <c r="I299" s="251"/>
    </row>
    <row r="300" spans="9:9" ht="15.75" customHeight="1" x14ac:dyDescent="0.2">
      <c r="I300" s="251"/>
    </row>
    <row r="301" spans="9:9" ht="15.75" customHeight="1" x14ac:dyDescent="0.2">
      <c r="I301" s="251"/>
    </row>
    <row r="302" spans="9:9" ht="15.75" customHeight="1" x14ac:dyDescent="0.2">
      <c r="I302" s="251"/>
    </row>
    <row r="303" spans="9:9" ht="15.75" customHeight="1" x14ac:dyDescent="0.2">
      <c r="I303" s="251"/>
    </row>
    <row r="304" spans="9:9" ht="15.75" customHeight="1" x14ac:dyDescent="0.2">
      <c r="I304" s="251"/>
    </row>
    <row r="305" spans="9:9" ht="15.75" customHeight="1" x14ac:dyDescent="0.2">
      <c r="I305" s="251"/>
    </row>
    <row r="306" spans="9:9" ht="15.75" customHeight="1" x14ac:dyDescent="0.2">
      <c r="I306" s="251"/>
    </row>
    <row r="307" spans="9:9" ht="15.75" customHeight="1" x14ac:dyDescent="0.2">
      <c r="I307" s="251"/>
    </row>
    <row r="308" spans="9:9" ht="15.75" customHeight="1" x14ac:dyDescent="0.2">
      <c r="I308" s="251"/>
    </row>
    <row r="309" spans="9:9" ht="15.75" customHeight="1" x14ac:dyDescent="0.2">
      <c r="I309" s="251"/>
    </row>
    <row r="310" spans="9:9" ht="15.75" customHeight="1" x14ac:dyDescent="0.2">
      <c r="I310" s="251"/>
    </row>
    <row r="311" spans="9:9" ht="15.75" customHeight="1" x14ac:dyDescent="0.2">
      <c r="I311" s="251"/>
    </row>
    <row r="312" spans="9:9" ht="15.75" customHeight="1" x14ac:dyDescent="0.2">
      <c r="I312" s="251"/>
    </row>
    <row r="313" spans="9:9" ht="15.75" customHeight="1" x14ac:dyDescent="0.2">
      <c r="I313" s="251"/>
    </row>
    <row r="314" spans="9:9" ht="15.75" customHeight="1" x14ac:dyDescent="0.2">
      <c r="I314" s="251"/>
    </row>
    <row r="315" spans="9:9" ht="15.75" customHeight="1" x14ac:dyDescent="0.2">
      <c r="I315" s="251"/>
    </row>
    <row r="316" spans="9:9" ht="15.75" customHeight="1" x14ac:dyDescent="0.2">
      <c r="I316" s="251"/>
    </row>
    <row r="317" spans="9:9" ht="15.75" customHeight="1" x14ac:dyDescent="0.2">
      <c r="I317" s="251"/>
    </row>
    <row r="318" spans="9:9" ht="15.75" customHeight="1" x14ac:dyDescent="0.2">
      <c r="I318" s="251"/>
    </row>
    <row r="319" spans="9:9" ht="15.75" customHeight="1" x14ac:dyDescent="0.2">
      <c r="I319" s="251"/>
    </row>
    <row r="320" spans="9:9" ht="15.75" customHeight="1" x14ac:dyDescent="0.2">
      <c r="I320" s="251"/>
    </row>
    <row r="321" spans="9:9" ht="15.75" customHeight="1" x14ac:dyDescent="0.2">
      <c r="I321" s="251"/>
    </row>
    <row r="322" spans="9:9" ht="15.75" customHeight="1" x14ac:dyDescent="0.2">
      <c r="I322" s="251"/>
    </row>
    <row r="323" spans="9:9" ht="15.75" customHeight="1" x14ac:dyDescent="0.2">
      <c r="I323" s="251"/>
    </row>
    <row r="324" spans="9:9" ht="15.75" customHeight="1" x14ac:dyDescent="0.2">
      <c r="I324" s="251"/>
    </row>
    <row r="325" spans="9:9" ht="15.75" customHeight="1" x14ac:dyDescent="0.2">
      <c r="I325" s="251"/>
    </row>
    <row r="326" spans="9:9" ht="15.75" customHeight="1" x14ac:dyDescent="0.2">
      <c r="I326" s="251"/>
    </row>
    <row r="327" spans="9:9" ht="15.75" customHeight="1" x14ac:dyDescent="0.2">
      <c r="I327" s="251"/>
    </row>
    <row r="328" spans="9:9" ht="15.75" customHeight="1" x14ac:dyDescent="0.2">
      <c r="I328" s="251"/>
    </row>
    <row r="329" spans="9:9" ht="15.75" customHeight="1" x14ac:dyDescent="0.2">
      <c r="I329" s="251"/>
    </row>
    <row r="330" spans="9:9" ht="15.75" customHeight="1" x14ac:dyDescent="0.2">
      <c r="I330" s="251"/>
    </row>
    <row r="331" spans="9:9" ht="15.75" customHeight="1" x14ac:dyDescent="0.2">
      <c r="I331" s="251"/>
    </row>
    <row r="332" spans="9:9" ht="15.75" customHeight="1" x14ac:dyDescent="0.2">
      <c r="I332" s="251"/>
    </row>
    <row r="333" spans="9:9" ht="15.75" customHeight="1" x14ac:dyDescent="0.2">
      <c r="I333" s="251"/>
    </row>
    <row r="334" spans="9:9" ht="15.75" customHeight="1" x14ac:dyDescent="0.2">
      <c r="I334" s="251"/>
    </row>
    <row r="335" spans="9:9" ht="15.75" customHeight="1" x14ac:dyDescent="0.2">
      <c r="I335" s="251"/>
    </row>
    <row r="336" spans="9:9" ht="15.75" customHeight="1" x14ac:dyDescent="0.2">
      <c r="I336" s="251"/>
    </row>
    <row r="337" spans="9:9" ht="15.75" customHeight="1" x14ac:dyDescent="0.2">
      <c r="I337" s="251"/>
    </row>
    <row r="338" spans="9:9" ht="15.75" customHeight="1" x14ac:dyDescent="0.2">
      <c r="I338" s="251"/>
    </row>
    <row r="339" spans="9:9" ht="15.75" customHeight="1" x14ac:dyDescent="0.2">
      <c r="I339" s="251"/>
    </row>
    <row r="340" spans="9:9" ht="15.75" customHeight="1" x14ac:dyDescent="0.2">
      <c r="I340" s="251"/>
    </row>
    <row r="341" spans="9:9" ht="15.75" customHeight="1" x14ac:dyDescent="0.2">
      <c r="I341" s="251"/>
    </row>
    <row r="342" spans="9:9" ht="15.75" customHeight="1" x14ac:dyDescent="0.2">
      <c r="I342" s="251"/>
    </row>
    <row r="343" spans="9:9" ht="15.75" customHeight="1" x14ac:dyDescent="0.2">
      <c r="I343" s="251"/>
    </row>
    <row r="344" spans="9:9" ht="15.75" customHeight="1" x14ac:dyDescent="0.2">
      <c r="I344" s="251"/>
    </row>
    <row r="345" spans="9:9" ht="15.75" customHeight="1" x14ac:dyDescent="0.2">
      <c r="I345" s="251"/>
    </row>
    <row r="346" spans="9:9" ht="15.75" customHeight="1" x14ac:dyDescent="0.2">
      <c r="I346" s="251"/>
    </row>
    <row r="347" spans="9:9" ht="15.75" customHeight="1" x14ac:dyDescent="0.2">
      <c r="I347" s="251"/>
    </row>
    <row r="348" spans="9:9" ht="15.75" customHeight="1" x14ac:dyDescent="0.2">
      <c r="I348" s="251"/>
    </row>
    <row r="349" spans="9:9" ht="15.75" customHeight="1" x14ac:dyDescent="0.2">
      <c r="I349" s="251"/>
    </row>
    <row r="350" spans="9:9" ht="15.75" customHeight="1" x14ac:dyDescent="0.2">
      <c r="I350" s="251"/>
    </row>
    <row r="351" spans="9:9" ht="15.75" customHeight="1" x14ac:dyDescent="0.2">
      <c r="I351" s="251"/>
    </row>
    <row r="352" spans="9:9" ht="15.75" customHeight="1" x14ac:dyDescent="0.2">
      <c r="I352" s="251"/>
    </row>
    <row r="353" spans="9:9" ht="15.75" customHeight="1" x14ac:dyDescent="0.2">
      <c r="I353" s="251"/>
    </row>
    <row r="354" spans="9:9" ht="15.75" customHeight="1" x14ac:dyDescent="0.2">
      <c r="I354" s="251"/>
    </row>
    <row r="355" spans="9:9" ht="15.75" customHeight="1" x14ac:dyDescent="0.2">
      <c r="I355" s="251"/>
    </row>
    <row r="356" spans="9:9" ht="15.75" customHeight="1" x14ac:dyDescent="0.2">
      <c r="I356" s="251"/>
    </row>
    <row r="357" spans="9:9" ht="15.75" customHeight="1" x14ac:dyDescent="0.2">
      <c r="I357" s="251"/>
    </row>
    <row r="358" spans="9:9" ht="15.75" customHeight="1" x14ac:dyDescent="0.2">
      <c r="I358" s="251"/>
    </row>
    <row r="359" spans="9:9" ht="15.75" customHeight="1" x14ac:dyDescent="0.2">
      <c r="I359" s="251"/>
    </row>
    <row r="360" spans="9:9" ht="15.75" customHeight="1" x14ac:dyDescent="0.2">
      <c r="I360" s="251"/>
    </row>
    <row r="361" spans="9:9" ht="15.75" customHeight="1" x14ac:dyDescent="0.2">
      <c r="I361" s="251"/>
    </row>
    <row r="362" spans="9:9" ht="15.75" customHeight="1" x14ac:dyDescent="0.2">
      <c r="I362" s="251"/>
    </row>
    <row r="363" spans="9:9" ht="15.75" customHeight="1" x14ac:dyDescent="0.2">
      <c r="I363" s="251"/>
    </row>
    <row r="364" spans="9:9" ht="15.75" customHeight="1" x14ac:dyDescent="0.2">
      <c r="I364" s="251"/>
    </row>
    <row r="365" spans="9:9" ht="15.75" customHeight="1" x14ac:dyDescent="0.2">
      <c r="I365" s="251"/>
    </row>
    <row r="366" spans="9:9" ht="15.75" customHeight="1" x14ac:dyDescent="0.2">
      <c r="I366" s="251"/>
    </row>
    <row r="367" spans="9:9" ht="15.75" customHeight="1" x14ac:dyDescent="0.2">
      <c r="I367" s="251"/>
    </row>
    <row r="368" spans="9:9" ht="15.75" customHeight="1" x14ac:dyDescent="0.2">
      <c r="I368" s="251"/>
    </row>
    <row r="369" spans="9:9" ht="15.75" customHeight="1" x14ac:dyDescent="0.2">
      <c r="I369" s="251"/>
    </row>
    <row r="370" spans="9:9" ht="15.75" customHeight="1" x14ac:dyDescent="0.2">
      <c r="I370" s="251"/>
    </row>
    <row r="371" spans="9:9" ht="15.75" customHeight="1" x14ac:dyDescent="0.2">
      <c r="I371" s="251"/>
    </row>
    <row r="372" spans="9:9" ht="15.75" customHeight="1" x14ac:dyDescent="0.2">
      <c r="I372" s="251"/>
    </row>
    <row r="373" spans="9:9" ht="15.75" customHeight="1" x14ac:dyDescent="0.2">
      <c r="I373" s="251"/>
    </row>
    <row r="374" spans="9:9" ht="15.75" customHeight="1" x14ac:dyDescent="0.2">
      <c r="I374" s="251"/>
    </row>
    <row r="375" spans="9:9" ht="15.75" customHeight="1" x14ac:dyDescent="0.2">
      <c r="I375" s="251"/>
    </row>
    <row r="376" spans="9:9" ht="15.75" customHeight="1" x14ac:dyDescent="0.2">
      <c r="I376" s="251"/>
    </row>
    <row r="377" spans="9:9" ht="15.75" customHeight="1" x14ac:dyDescent="0.2">
      <c r="I377" s="251"/>
    </row>
    <row r="378" spans="9:9" ht="15.75" customHeight="1" x14ac:dyDescent="0.2">
      <c r="I378" s="251"/>
    </row>
    <row r="379" spans="9:9" ht="15.75" customHeight="1" x14ac:dyDescent="0.2">
      <c r="I379" s="251"/>
    </row>
    <row r="380" spans="9:9" ht="15.75" customHeight="1" x14ac:dyDescent="0.2">
      <c r="I380" s="251"/>
    </row>
    <row r="381" spans="9:9" ht="15.75" customHeight="1" x14ac:dyDescent="0.2">
      <c r="I381" s="251"/>
    </row>
    <row r="382" spans="9:9" ht="15.75" customHeight="1" x14ac:dyDescent="0.2">
      <c r="I382" s="251"/>
    </row>
    <row r="383" spans="9:9" ht="15.75" customHeight="1" x14ac:dyDescent="0.2">
      <c r="I383" s="251"/>
    </row>
    <row r="384" spans="9:9" ht="15.75" customHeight="1" x14ac:dyDescent="0.2">
      <c r="I384" s="251"/>
    </row>
    <row r="385" spans="9:9" ht="15.75" customHeight="1" x14ac:dyDescent="0.2">
      <c r="I385" s="251"/>
    </row>
    <row r="386" spans="9:9" ht="15.75" customHeight="1" x14ac:dyDescent="0.2">
      <c r="I386" s="251"/>
    </row>
    <row r="387" spans="9:9" ht="15.75" customHeight="1" x14ac:dyDescent="0.2">
      <c r="I387" s="251"/>
    </row>
    <row r="388" spans="9:9" ht="15.75" customHeight="1" x14ac:dyDescent="0.2">
      <c r="I388" s="251"/>
    </row>
    <row r="389" spans="9:9" ht="15.75" customHeight="1" x14ac:dyDescent="0.2">
      <c r="I389" s="251"/>
    </row>
    <row r="390" spans="9:9" ht="15.75" customHeight="1" x14ac:dyDescent="0.2">
      <c r="I390" s="251"/>
    </row>
    <row r="391" spans="9:9" ht="15.75" customHeight="1" x14ac:dyDescent="0.2">
      <c r="I391" s="251"/>
    </row>
    <row r="392" spans="9:9" ht="15.75" customHeight="1" x14ac:dyDescent="0.2">
      <c r="I392" s="251"/>
    </row>
    <row r="393" spans="9:9" ht="15.75" customHeight="1" x14ac:dyDescent="0.2">
      <c r="I393" s="251"/>
    </row>
    <row r="394" spans="9:9" ht="15.75" customHeight="1" x14ac:dyDescent="0.2">
      <c r="I394" s="251"/>
    </row>
    <row r="395" spans="9:9" ht="15.75" customHeight="1" x14ac:dyDescent="0.2">
      <c r="I395" s="251"/>
    </row>
    <row r="396" spans="9:9" ht="15.75" customHeight="1" x14ac:dyDescent="0.2">
      <c r="I396" s="251"/>
    </row>
    <row r="397" spans="9:9" ht="15.75" customHeight="1" x14ac:dyDescent="0.2">
      <c r="I397" s="251"/>
    </row>
    <row r="398" spans="9:9" ht="15.75" customHeight="1" x14ac:dyDescent="0.2">
      <c r="I398" s="251"/>
    </row>
    <row r="399" spans="9:9" ht="15.75" customHeight="1" x14ac:dyDescent="0.2">
      <c r="I399" s="251"/>
    </row>
    <row r="400" spans="9:9" ht="15.75" customHeight="1" x14ac:dyDescent="0.2">
      <c r="I400" s="251"/>
    </row>
    <row r="401" spans="9:9" ht="15.75" customHeight="1" x14ac:dyDescent="0.2">
      <c r="I401" s="251"/>
    </row>
    <row r="402" spans="9:9" ht="15.75" customHeight="1" x14ac:dyDescent="0.2">
      <c r="I402" s="251"/>
    </row>
    <row r="403" spans="9:9" ht="15.75" customHeight="1" x14ac:dyDescent="0.2">
      <c r="I403" s="251"/>
    </row>
    <row r="404" spans="9:9" ht="15.75" customHeight="1" x14ac:dyDescent="0.2">
      <c r="I404" s="251"/>
    </row>
    <row r="405" spans="9:9" ht="15.75" customHeight="1" x14ac:dyDescent="0.2">
      <c r="I405" s="251"/>
    </row>
    <row r="406" spans="9:9" ht="15.75" customHeight="1" x14ac:dyDescent="0.2">
      <c r="I406" s="251"/>
    </row>
    <row r="407" spans="9:9" ht="15.75" customHeight="1" x14ac:dyDescent="0.2">
      <c r="I407" s="251"/>
    </row>
    <row r="408" spans="9:9" ht="15.75" customHeight="1" x14ac:dyDescent="0.2">
      <c r="I408" s="251"/>
    </row>
    <row r="409" spans="9:9" ht="15.75" customHeight="1" x14ac:dyDescent="0.2">
      <c r="I409" s="251"/>
    </row>
    <row r="410" spans="9:9" ht="15.75" customHeight="1" x14ac:dyDescent="0.2">
      <c r="I410" s="251"/>
    </row>
    <row r="411" spans="9:9" ht="15.75" customHeight="1" x14ac:dyDescent="0.2">
      <c r="I411" s="251"/>
    </row>
    <row r="412" spans="9:9" ht="15.75" customHeight="1" x14ac:dyDescent="0.2">
      <c r="I412" s="251"/>
    </row>
    <row r="413" spans="9:9" ht="15.75" customHeight="1" x14ac:dyDescent="0.2">
      <c r="I413" s="251"/>
    </row>
    <row r="414" spans="9:9" ht="15.75" customHeight="1" x14ac:dyDescent="0.2">
      <c r="I414" s="251"/>
    </row>
    <row r="415" spans="9:9" ht="15.75" customHeight="1" x14ac:dyDescent="0.2">
      <c r="I415" s="251"/>
    </row>
    <row r="416" spans="9:9" ht="15.75" customHeight="1" x14ac:dyDescent="0.2">
      <c r="I416" s="251"/>
    </row>
    <row r="417" spans="9:9" ht="15.75" customHeight="1" x14ac:dyDescent="0.2">
      <c r="I417" s="251"/>
    </row>
    <row r="418" spans="9:9" ht="15.75" customHeight="1" x14ac:dyDescent="0.2">
      <c r="I418" s="251"/>
    </row>
    <row r="419" spans="9:9" ht="15.75" customHeight="1" x14ac:dyDescent="0.2">
      <c r="I419" s="251"/>
    </row>
    <row r="420" spans="9:9" ht="15.75" customHeight="1" x14ac:dyDescent="0.2">
      <c r="I420" s="251"/>
    </row>
    <row r="421" spans="9:9" ht="15.75" customHeight="1" x14ac:dyDescent="0.2">
      <c r="I421" s="251"/>
    </row>
    <row r="422" spans="9:9" ht="15.75" customHeight="1" x14ac:dyDescent="0.2">
      <c r="I422" s="251"/>
    </row>
    <row r="423" spans="9:9" ht="15.75" customHeight="1" x14ac:dyDescent="0.2">
      <c r="I423" s="251"/>
    </row>
    <row r="424" spans="9:9" ht="15.75" customHeight="1" x14ac:dyDescent="0.2">
      <c r="I424" s="251"/>
    </row>
    <row r="425" spans="9:9" ht="15.75" customHeight="1" x14ac:dyDescent="0.2">
      <c r="I425" s="251"/>
    </row>
    <row r="426" spans="9:9" ht="15.75" customHeight="1" x14ac:dyDescent="0.2">
      <c r="I426" s="251"/>
    </row>
    <row r="427" spans="9:9" ht="15.75" customHeight="1" x14ac:dyDescent="0.2">
      <c r="I427" s="251"/>
    </row>
    <row r="428" spans="9:9" ht="15.75" customHeight="1" x14ac:dyDescent="0.2">
      <c r="I428" s="251"/>
    </row>
    <row r="429" spans="9:9" ht="15.75" customHeight="1" x14ac:dyDescent="0.2">
      <c r="I429" s="251"/>
    </row>
    <row r="430" spans="9:9" ht="15.75" customHeight="1" x14ac:dyDescent="0.2">
      <c r="I430" s="251"/>
    </row>
    <row r="431" spans="9:9" ht="15.75" customHeight="1" x14ac:dyDescent="0.2">
      <c r="I431" s="251"/>
    </row>
    <row r="432" spans="9:9" ht="15.75" customHeight="1" x14ac:dyDescent="0.2">
      <c r="I432" s="251"/>
    </row>
    <row r="433" spans="9:9" ht="15.75" customHeight="1" x14ac:dyDescent="0.2">
      <c r="I433" s="251"/>
    </row>
    <row r="434" spans="9:9" ht="15.75" customHeight="1" x14ac:dyDescent="0.2">
      <c r="I434" s="251"/>
    </row>
    <row r="435" spans="9:9" ht="15.75" customHeight="1" x14ac:dyDescent="0.2">
      <c r="I435" s="251"/>
    </row>
    <row r="436" spans="9:9" ht="15.75" customHeight="1" x14ac:dyDescent="0.2">
      <c r="I436" s="251"/>
    </row>
    <row r="437" spans="9:9" ht="15.75" customHeight="1" x14ac:dyDescent="0.2">
      <c r="I437" s="251"/>
    </row>
    <row r="438" spans="9:9" ht="15.75" customHeight="1" x14ac:dyDescent="0.2">
      <c r="I438" s="251"/>
    </row>
    <row r="439" spans="9:9" ht="15.75" customHeight="1" x14ac:dyDescent="0.2">
      <c r="I439" s="251"/>
    </row>
    <row r="440" spans="9:9" ht="15.75" customHeight="1" x14ac:dyDescent="0.2">
      <c r="I440" s="251"/>
    </row>
    <row r="441" spans="9:9" ht="15.75" customHeight="1" x14ac:dyDescent="0.2">
      <c r="I441" s="251"/>
    </row>
    <row r="442" spans="9:9" ht="15.75" customHeight="1" x14ac:dyDescent="0.2">
      <c r="I442" s="251"/>
    </row>
    <row r="443" spans="9:9" ht="15.75" customHeight="1" x14ac:dyDescent="0.2">
      <c r="I443" s="251"/>
    </row>
    <row r="444" spans="9:9" ht="15.75" customHeight="1" x14ac:dyDescent="0.2">
      <c r="I444" s="251"/>
    </row>
    <row r="445" spans="9:9" ht="15.75" customHeight="1" x14ac:dyDescent="0.2">
      <c r="I445" s="251"/>
    </row>
    <row r="446" spans="9:9" ht="15.75" customHeight="1" x14ac:dyDescent="0.2">
      <c r="I446" s="251"/>
    </row>
    <row r="447" spans="9:9" ht="15.75" customHeight="1" x14ac:dyDescent="0.2">
      <c r="I447" s="251"/>
    </row>
    <row r="448" spans="9:9" ht="15.75" customHeight="1" x14ac:dyDescent="0.2">
      <c r="I448" s="251"/>
    </row>
    <row r="449" spans="9:9" ht="15.75" customHeight="1" x14ac:dyDescent="0.2">
      <c r="I449" s="251"/>
    </row>
    <row r="450" spans="9:9" ht="15.75" customHeight="1" x14ac:dyDescent="0.2">
      <c r="I450" s="251"/>
    </row>
    <row r="451" spans="9:9" ht="15.75" customHeight="1" x14ac:dyDescent="0.2">
      <c r="I451" s="251"/>
    </row>
    <row r="452" spans="9:9" ht="15.75" customHeight="1" x14ac:dyDescent="0.2">
      <c r="I452" s="251"/>
    </row>
    <row r="453" spans="9:9" ht="15.75" customHeight="1" x14ac:dyDescent="0.2">
      <c r="I453" s="251"/>
    </row>
    <row r="454" spans="9:9" ht="15.75" customHeight="1" x14ac:dyDescent="0.2">
      <c r="I454" s="251"/>
    </row>
    <row r="455" spans="9:9" ht="15.75" customHeight="1" x14ac:dyDescent="0.2">
      <c r="I455" s="251"/>
    </row>
    <row r="456" spans="9:9" ht="15.75" customHeight="1" x14ac:dyDescent="0.2">
      <c r="I456" s="251"/>
    </row>
    <row r="457" spans="9:9" ht="15.75" customHeight="1" x14ac:dyDescent="0.2">
      <c r="I457" s="251"/>
    </row>
    <row r="458" spans="9:9" ht="15.75" customHeight="1" x14ac:dyDescent="0.2">
      <c r="I458" s="251"/>
    </row>
    <row r="459" spans="9:9" ht="15.75" customHeight="1" x14ac:dyDescent="0.2">
      <c r="I459" s="251"/>
    </row>
    <row r="460" spans="9:9" ht="15.75" customHeight="1" x14ac:dyDescent="0.2">
      <c r="I460" s="251"/>
    </row>
    <row r="461" spans="9:9" ht="15.75" customHeight="1" x14ac:dyDescent="0.2">
      <c r="I461" s="251"/>
    </row>
    <row r="462" spans="9:9" ht="15.75" customHeight="1" x14ac:dyDescent="0.2">
      <c r="I462" s="251"/>
    </row>
    <row r="463" spans="9:9" ht="15.75" customHeight="1" x14ac:dyDescent="0.2">
      <c r="I463" s="251"/>
    </row>
    <row r="464" spans="9:9" ht="15.75" customHeight="1" x14ac:dyDescent="0.2">
      <c r="I464" s="251"/>
    </row>
    <row r="465" spans="9:9" ht="15.75" customHeight="1" x14ac:dyDescent="0.2">
      <c r="I465" s="251"/>
    </row>
    <row r="466" spans="9:9" ht="15.75" customHeight="1" x14ac:dyDescent="0.2">
      <c r="I466" s="251"/>
    </row>
    <row r="467" spans="9:9" ht="15.75" customHeight="1" x14ac:dyDescent="0.2">
      <c r="I467" s="251"/>
    </row>
    <row r="468" spans="9:9" ht="15.75" customHeight="1" x14ac:dyDescent="0.2">
      <c r="I468" s="251"/>
    </row>
    <row r="469" spans="9:9" ht="15.75" customHeight="1" x14ac:dyDescent="0.2">
      <c r="I469" s="251"/>
    </row>
    <row r="470" spans="9:9" ht="15.75" customHeight="1" x14ac:dyDescent="0.2">
      <c r="I470" s="251"/>
    </row>
    <row r="471" spans="9:9" ht="15.75" customHeight="1" x14ac:dyDescent="0.2">
      <c r="I471" s="251"/>
    </row>
    <row r="472" spans="9:9" ht="15.75" customHeight="1" x14ac:dyDescent="0.2">
      <c r="I472" s="251"/>
    </row>
    <row r="473" spans="9:9" ht="15.75" customHeight="1" x14ac:dyDescent="0.2">
      <c r="I473" s="251"/>
    </row>
    <row r="474" spans="9:9" ht="15.75" customHeight="1" x14ac:dyDescent="0.2">
      <c r="I474" s="251"/>
    </row>
    <row r="475" spans="9:9" ht="15.75" customHeight="1" x14ac:dyDescent="0.2">
      <c r="I475" s="251"/>
    </row>
    <row r="476" spans="9:9" ht="15.75" customHeight="1" x14ac:dyDescent="0.2">
      <c r="I476" s="251"/>
    </row>
    <row r="477" spans="9:9" ht="15.75" customHeight="1" x14ac:dyDescent="0.2">
      <c r="I477" s="251"/>
    </row>
    <row r="478" spans="9:9" ht="15.75" customHeight="1" x14ac:dyDescent="0.2">
      <c r="I478" s="251"/>
    </row>
    <row r="479" spans="9:9" ht="15.75" customHeight="1" x14ac:dyDescent="0.2">
      <c r="I479" s="251"/>
    </row>
    <row r="480" spans="9:9" ht="15.75" customHeight="1" x14ac:dyDescent="0.2">
      <c r="I480" s="251"/>
    </row>
    <row r="481" spans="9:9" ht="15.75" customHeight="1" x14ac:dyDescent="0.2">
      <c r="I481" s="251"/>
    </row>
    <row r="482" spans="9:9" ht="15.75" customHeight="1" x14ac:dyDescent="0.2">
      <c r="I482" s="251"/>
    </row>
    <row r="483" spans="9:9" ht="15.75" customHeight="1" x14ac:dyDescent="0.2">
      <c r="I483" s="251"/>
    </row>
    <row r="484" spans="9:9" ht="15.75" customHeight="1" x14ac:dyDescent="0.2">
      <c r="I484" s="251"/>
    </row>
    <row r="485" spans="9:9" ht="15.75" customHeight="1" x14ac:dyDescent="0.2">
      <c r="I485" s="251"/>
    </row>
    <row r="486" spans="9:9" ht="15.75" customHeight="1" x14ac:dyDescent="0.2">
      <c r="I486" s="251"/>
    </row>
    <row r="487" spans="9:9" ht="15.75" customHeight="1" x14ac:dyDescent="0.2">
      <c r="I487" s="251"/>
    </row>
    <row r="488" spans="9:9" ht="15.75" customHeight="1" x14ac:dyDescent="0.2">
      <c r="I488" s="251"/>
    </row>
    <row r="489" spans="9:9" ht="15.75" customHeight="1" x14ac:dyDescent="0.2">
      <c r="I489" s="251"/>
    </row>
    <row r="490" spans="9:9" ht="15.75" customHeight="1" x14ac:dyDescent="0.2">
      <c r="I490" s="251"/>
    </row>
    <row r="491" spans="9:9" ht="15.75" customHeight="1" x14ac:dyDescent="0.2">
      <c r="I491" s="251"/>
    </row>
    <row r="492" spans="9:9" ht="15.75" customHeight="1" x14ac:dyDescent="0.2">
      <c r="I492" s="251"/>
    </row>
    <row r="493" spans="9:9" ht="15.75" customHeight="1" x14ac:dyDescent="0.2">
      <c r="I493" s="251"/>
    </row>
    <row r="494" spans="9:9" ht="15.75" customHeight="1" x14ac:dyDescent="0.2">
      <c r="I494" s="251"/>
    </row>
    <row r="495" spans="9:9" ht="15.75" customHeight="1" x14ac:dyDescent="0.2">
      <c r="I495" s="251"/>
    </row>
    <row r="496" spans="9:9" ht="15.75" customHeight="1" x14ac:dyDescent="0.2">
      <c r="I496" s="251"/>
    </row>
    <row r="497" spans="9:9" ht="15.75" customHeight="1" x14ac:dyDescent="0.2">
      <c r="I497" s="251"/>
    </row>
    <row r="498" spans="9:9" ht="15.75" customHeight="1" x14ac:dyDescent="0.2">
      <c r="I498" s="251"/>
    </row>
    <row r="499" spans="9:9" ht="15.75" customHeight="1" x14ac:dyDescent="0.2">
      <c r="I499" s="251"/>
    </row>
    <row r="500" spans="9:9" ht="15.75" customHeight="1" x14ac:dyDescent="0.2">
      <c r="I500" s="251"/>
    </row>
    <row r="501" spans="9:9" ht="15.75" customHeight="1" x14ac:dyDescent="0.2">
      <c r="I501" s="251"/>
    </row>
    <row r="502" spans="9:9" ht="15.75" customHeight="1" x14ac:dyDescent="0.2">
      <c r="I502" s="251"/>
    </row>
    <row r="503" spans="9:9" ht="15.75" customHeight="1" x14ac:dyDescent="0.2">
      <c r="I503" s="251"/>
    </row>
    <row r="504" spans="9:9" ht="15.75" customHeight="1" x14ac:dyDescent="0.2">
      <c r="I504" s="251"/>
    </row>
    <row r="505" spans="9:9" ht="15.75" customHeight="1" x14ac:dyDescent="0.2">
      <c r="I505" s="251"/>
    </row>
    <row r="506" spans="9:9" ht="15.75" customHeight="1" x14ac:dyDescent="0.2">
      <c r="I506" s="251"/>
    </row>
    <row r="507" spans="9:9" ht="15.75" customHeight="1" x14ac:dyDescent="0.2">
      <c r="I507" s="251"/>
    </row>
    <row r="508" spans="9:9" ht="15.75" customHeight="1" x14ac:dyDescent="0.2">
      <c r="I508" s="251"/>
    </row>
    <row r="509" spans="9:9" ht="15.75" customHeight="1" x14ac:dyDescent="0.2">
      <c r="I509" s="251"/>
    </row>
    <row r="510" spans="9:9" ht="15.75" customHeight="1" x14ac:dyDescent="0.2">
      <c r="I510" s="251"/>
    </row>
    <row r="511" spans="9:9" ht="15.75" customHeight="1" x14ac:dyDescent="0.2">
      <c r="I511" s="251"/>
    </row>
    <row r="512" spans="9:9" ht="15.75" customHeight="1" x14ac:dyDescent="0.2">
      <c r="I512" s="251"/>
    </row>
    <row r="513" spans="9:9" ht="15.75" customHeight="1" x14ac:dyDescent="0.2">
      <c r="I513" s="251"/>
    </row>
    <row r="514" spans="9:9" ht="15.75" customHeight="1" x14ac:dyDescent="0.2">
      <c r="I514" s="251"/>
    </row>
    <row r="515" spans="9:9" ht="15.75" customHeight="1" x14ac:dyDescent="0.2">
      <c r="I515" s="251"/>
    </row>
    <row r="516" spans="9:9" ht="15.75" customHeight="1" x14ac:dyDescent="0.2">
      <c r="I516" s="251"/>
    </row>
    <row r="517" spans="9:9" ht="15.75" customHeight="1" x14ac:dyDescent="0.2">
      <c r="I517" s="251"/>
    </row>
    <row r="518" spans="9:9" ht="15.75" customHeight="1" x14ac:dyDescent="0.2">
      <c r="I518" s="251"/>
    </row>
    <row r="519" spans="9:9" ht="15.75" customHeight="1" x14ac:dyDescent="0.2">
      <c r="I519" s="251"/>
    </row>
    <row r="520" spans="9:9" ht="15.75" customHeight="1" x14ac:dyDescent="0.2">
      <c r="I520" s="251"/>
    </row>
    <row r="521" spans="9:9" ht="15.75" customHeight="1" x14ac:dyDescent="0.2">
      <c r="I521" s="251"/>
    </row>
    <row r="522" spans="9:9" ht="15.75" customHeight="1" x14ac:dyDescent="0.2">
      <c r="I522" s="251"/>
    </row>
    <row r="523" spans="9:9" ht="15.75" customHeight="1" x14ac:dyDescent="0.2">
      <c r="I523" s="251"/>
    </row>
    <row r="524" spans="9:9" ht="15.75" customHeight="1" x14ac:dyDescent="0.2">
      <c r="I524" s="251"/>
    </row>
    <row r="525" spans="9:9" ht="15.75" customHeight="1" x14ac:dyDescent="0.2">
      <c r="I525" s="251"/>
    </row>
    <row r="526" spans="9:9" ht="15.75" customHeight="1" x14ac:dyDescent="0.2">
      <c r="I526" s="251"/>
    </row>
    <row r="527" spans="9:9" ht="15.75" customHeight="1" x14ac:dyDescent="0.2">
      <c r="I527" s="251"/>
    </row>
    <row r="528" spans="9:9" ht="15.75" customHeight="1" x14ac:dyDescent="0.2">
      <c r="I528" s="251"/>
    </row>
    <row r="529" spans="9:9" ht="15.75" customHeight="1" x14ac:dyDescent="0.2">
      <c r="I529" s="251"/>
    </row>
    <row r="530" spans="9:9" ht="15.75" customHeight="1" x14ac:dyDescent="0.2">
      <c r="I530" s="251"/>
    </row>
    <row r="531" spans="9:9" ht="15.75" customHeight="1" x14ac:dyDescent="0.2">
      <c r="I531" s="251"/>
    </row>
    <row r="532" spans="9:9" ht="15.75" customHeight="1" x14ac:dyDescent="0.2">
      <c r="I532" s="251"/>
    </row>
    <row r="533" spans="9:9" ht="15.75" customHeight="1" x14ac:dyDescent="0.2">
      <c r="I533" s="251"/>
    </row>
    <row r="534" spans="9:9" ht="15.75" customHeight="1" x14ac:dyDescent="0.2">
      <c r="I534" s="251"/>
    </row>
    <row r="535" spans="9:9" ht="15.75" customHeight="1" x14ac:dyDescent="0.2">
      <c r="I535" s="251"/>
    </row>
    <row r="536" spans="9:9" ht="15.75" customHeight="1" x14ac:dyDescent="0.2">
      <c r="I536" s="251"/>
    </row>
    <row r="537" spans="9:9" ht="15.75" customHeight="1" x14ac:dyDescent="0.2">
      <c r="I537" s="251"/>
    </row>
    <row r="538" spans="9:9" ht="15.75" customHeight="1" x14ac:dyDescent="0.2">
      <c r="I538" s="251"/>
    </row>
    <row r="539" spans="9:9" ht="15.75" customHeight="1" x14ac:dyDescent="0.2">
      <c r="I539" s="251"/>
    </row>
    <row r="540" spans="9:9" ht="15.75" customHeight="1" x14ac:dyDescent="0.2">
      <c r="I540" s="251"/>
    </row>
    <row r="541" spans="9:9" ht="15.75" customHeight="1" x14ac:dyDescent="0.2">
      <c r="I541" s="251"/>
    </row>
    <row r="542" spans="9:9" ht="15.75" customHeight="1" x14ac:dyDescent="0.2">
      <c r="I542" s="251"/>
    </row>
    <row r="543" spans="9:9" ht="15.75" customHeight="1" x14ac:dyDescent="0.2">
      <c r="I543" s="251"/>
    </row>
    <row r="544" spans="9:9" ht="15.75" customHeight="1" x14ac:dyDescent="0.2">
      <c r="I544" s="251"/>
    </row>
    <row r="545" spans="9:9" ht="15.75" customHeight="1" x14ac:dyDescent="0.2">
      <c r="I545" s="251"/>
    </row>
    <row r="546" spans="9:9" ht="15.75" customHeight="1" x14ac:dyDescent="0.2">
      <c r="I546" s="251"/>
    </row>
    <row r="547" spans="9:9" ht="15.75" customHeight="1" x14ac:dyDescent="0.2">
      <c r="I547" s="251"/>
    </row>
    <row r="548" spans="9:9" ht="15.75" customHeight="1" x14ac:dyDescent="0.2">
      <c r="I548" s="251"/>
    </row>
    <row r="549" spans="9:9" ht="15.75" customHeight="1" x14ac:dyDescent="0.2">
      <c r="I549" s="251"/>
    </row>
    <row r="550" spans="9:9" ht="15.75" customHeight="1" x14ac:dyDescent="0.2">
      <c r="I550" s="251"/>
    </row>
    <row r="551" spans="9:9" ht="15.75" customHeight="1" x14ac:dyDescent="0.2">
      <c r="I551" s="251"/>
    </row>
    <row r="552" spans="9:9" ht="15.75" customHeight="1" x14ac:dyDescent="0.2">
      <c r="I552" s="251"/>
    </row>
    <row r="553" spans="9:9" ht="15.75" customHeight="1" x14ac:dyDescent="0.2">
      <c r="I553" s="251"/>
    </row>
    <row r="554" spans="9:9" ht="15.75" customHeight="1" x14ac:dyDescent="0.2">
      <c r="I554" s="251"/>
    </row>
    <row r="555" spans="9:9" ht="15.75" customHeight="1" x14ac:dyDescent="0.2">
      <c r="I555" s="251"/>
    </row>
    <row r="556" spans="9:9" ht="15.75" customHeight="1" x14ac:dyDescent="0.2">
      <c r="I556" s="251"/>
    </row>
    <row r="557" spans="9:9" ht="15.75" customHeight="1" x14ac:dyDescent="0.2">
      <c r="I557" s="251"/>
    </row>
    <row r="558" spans="9:9" ht="15.75" customHeight="1" x14ac:dyDescent="0.2">
      <c r="I558" s="251"/>
    </row>
    <row r="559" spans="9:9" ht="15.75" customHeight="1" x14ac:dyDescent="0.2">
      <c r="I559" s="251"/>
    </row>
    <row r="560" spans="9:9" ht="15.75" customHeight="1" x14ac:dyDescent="0.2">
      <c r="I560" s="251"/>
    </row>
    <row r="561" spans="9:9" ht="15.75" customHeight="1" x14ac:dyDescent="0.2">
      <c r="I561" s="251"/>
    </row>
    <row r="562" spans="9:9" ht="15.75" customHeight="1" x14ac:dyDescent="0.2">
      <c r="I562" s="251"/>
    </row>
    <row r="563" spans="9:9" ht="15.75" customHeight="1" x14ac:dyDescent="0.2">
      <c r="I563" s="251"/>
    </row>
    <row r="564" spans="9:9" ht="15.75" customHeight="1" x14ac:dyDescent="0.2">
      <c r="I564" s="251"/>
    </row>
    <row r="565" spans="9:9" ht="15.75" customHeight="1" x14ac:dyDescent="0.2">
      <c r="I565" s="251"/>
    </row>
    <row r="566" spans="9:9" ht="15.75" customHeight="1" x14ac:dyDescent="0.2">
      <c r="I566" s="251"/>
    </row>
    <row r="567" spans="9:9" ht="15.75" customHeight="1" x14ac:dyDescent="0.2">
      <c r="I567" s="251"/>
    </row>
    <row r="568" spans="9:9" ht="15.75" customHeight="1" x14ac:dyDescent="0.2">
      <c r="I568" s="251"/>
    </row>
    <row r="569" spans="9:9" ht="15.75" customHeight="1" x14ac:dyDescent="0.2">
      <c r="I569" s="251"/>
    </row>
    <row r="570" spans="9:9" ht="15.75" customHeight="1" x14ac:dyDescent="0.2">
      <c r="I570" s="251"/>
    </row>
    <row r="571" spans="9:9" ht="15.75" customHeight="1" x14ac:dyDescent="0.2">
      <c r="I571" s="251"/>
    </row>
    <row r="572" spans="9:9" ht="15.75" customHeight="1" x14ac:dyDescent="0.2">
      <c r="I572" s="251"/>
    </row>
    <row r="573" spans="9:9" ht="15.75" customHeight="1" x14ac:dyDescent="0.2">
      <c r="I573" s="251"/>
    </row>
    <row r="574" spans="9:9" ht="15.75" customHeight="1" x14ac:dyDescent="0.2">
      <c r="I574" s="251"/>
    </row>
    <row r="575" spans="9:9" ht="15.75" customHeight="1" x14ac:dyDescent="0.2">
      <c r="I575" s="251"/>
    </row>
    <row r="576" spans="9:9" ht="15.75" customHeight="1" x14ac:dyDescent="0.2">
      <c r="I576" s="251"/>
    </row>
    <row r="577" spans="9:9" ht="15.75" customHeight="1" x14ac:dyDescent="0.2">
      <c r="I577" s="251"/>
    </row>
    <row r="578" spans="9:9" ht="15.75" customHeight="1" x14ac:dyDescent="0.2">
      <c r="I578" s="251"/>
    </row>
    <row r="579" spans="9:9" ht="15.75" customHeight="1" x14ac:dyDescent="0.2">
      <c r="I579" s="251"/>
    </row>
    <row r="580" spans="9:9" ht="15.75" customHeight="1" x14ac:dyDescent="0.2">
      <c r="I580" s="251"/>
    </row>
    <row r="581" spans="9:9" ht="15.75" customHeight="1" x14ac:dyDescent="0.2">
      <c r="I581" s="251"/>
    </row>
    <row r="582" spans="9:9" ht="15.75" customHeight="1" x14ac:dyDescent="0.2">
      <c r="I582" s="251"/>
    </row>
    <row r="583" spans="9:9" ht="15.75" customHeight="1" x14ac:dyDescent="0.2">
      <c r="I583" s="251"/>
    </row>
    <row r="584" spans="9:9" ht="15.75" customHeight="1" x14ac:dyDescent="0.2">
      <c r="I584" s="251"/>
    </row>
    <row r="585" spans="9:9" ht="15.75" customHeight="1" x14ac:dyDescent="0.2">
      <c r="I585" s="251"/>
    </row>
    <row r="586" spans="9:9" ht="15.75" customHeight="1" x14ac:dyDescent="0.2">
      <c r="I586" s="251"/>
    </row>
    <row r="587" spans="9:9" ht="15.75" customHeight="1" x14ac:dyDescent="0.2">
      <c r="I587" s="251"/>
    </row>
    <row r="588" spans="9:9" ht="15.75" customHeight="1" x14ac:dyDescent="0.2">
      <c r="I588" s="251"/>
    </row>
    <row r="589" spans="9:9" ht="15.75" customHeight="1" x14ac:dyDescent="0.2">
      <c r="I589" s="251"/>
    </row>
    <row r="590" spans="9:9" ht="15.75" customHeight="1" x14ac:dyDescent="0.2">
      <c r="I590" s="251"/>
    </row>
    <row r="591" spans="9:9" ht="15.75" customHeight="1" x14ac:dyDescent="0.2">
      <c r="I591" s="251"/>
    </row>
    <row r="592" spans="9:9" ht="15.75" customHeight="1" x14ac:dyDescent="0.2">
      <c r="I592" s="251"/>
    </row>
    <row r="593" spans="9:9" ht="15.75" customHeight="1" x14ac:dyDescent="0.2">
      <c r="I593" s="251"/>
    </row>
    <row r="594" spans="9:9" ht="15.75" customHeight="1" x14ac:dyDescent="0.2">
      <c r="I594" s="251"/>
    </row>
    <row r="595" spans="9:9" ht="15.75" customHeight="1" x14ac:dyDescent="0.2">
      <c r="I595" s="251"/>
    </row>
    <row r="596" spans="9:9" ht="15.75" customHeight="1" x14ac:dyDescent="0.2">
      <c r="I596" s="251"/>
    </row>
    <row r="597" spans="9:9" ht="15.75" customHeight="1" x14ac:dyDescent="0.2">
      <c r="I597" s="251"/>
    </row>
    <row r="598" spans="9:9" ht="15.75" customHeight="1" x14ac:dyDescent="0.2">
      <c r="I598" s="251"/>
    </row>
    <row r="599" spans="9:9" ht="15.75" customHeight="1" x14ac:dyDescent="0.2">
      <c r="I599" s="251"/>
    </row>
    <row r="600" spans="9:9" ht="15.75" customHeight="1" x14ac:dyDescent="0.2">
      <c r="I600" s="251"/>
    </row>
    <row r="601" spans="9:9" ht="15.75" customHeight="1" x14ac:dyDescent="0.2">
      <c r="I601" s="251"/>
    </row>
    <row r="602" spans="9:9" ht="15.75" customHeight="1" x14ac:dyDescent="0.2">
      <c r="I602" s="251"/>
    </row>
    <row r="603" spans="9:9" ht="15.75" customHeight="1" x14ac:dyDescent="0.2">
      <c r="I603" s="251"/>
    </row>
    <row r="604" spans="9:9" ht="15.75" customHeight="1" x14ac:dyDescent="0.2">
      <c r="I604" s="251"/>
    </row>
    <row r="605" spans="9:9" ht="15.75" customHeight="1" x14ac:dyDescent="0.2">
      <c r="I605" s="251"/>
    </row>
    <row r="606" spans="9:9" ht="15.75" customHeight="1" x14ac:dyDescent="0.2">
      <c r="I606" s="251"/>
    </row>
    <row r="607" spans="9:9" ht="15.75" customHeight="1" x14ac:dyDescent="0.2">
      <c r="I607" s="251"/>
    </row>
    <row r="608" spans="9:9" ht="15.75" customHeight="1" x14ac:dyDescent="0.2">
      <c r="I608" s="251"/>
    </row>
    <row r="609" spans="9:9" ht="15.75" customHeight="1" x14ac:dyDescent="0.2">
      <c r="I609" s="251"/>
    </row>
    <row r="610" spans="9:9" ht="15.75" customHeight="1" x14ac:dyDescent="0.2">
      <c r="I610" s="251"/>
    </row>
    <row r="611" spans="9:9" ht="15.75" customHeight="1" x14ac:dyDescent="0.2">
      <c r="I611" s="251"/>
    </row>
    <row r="612" spans="9:9" ht="15.75" customHeight="1" x14ac:dyDescent="0.2">
      <c r="I612" s="251"/>
    </row>
    <row r="613" spans="9:9" ht="15.75" customHeight="1" x14ac:dyDescent="0.2">
      <c r="I613" s="251"/>
    </row>
    <row r="614" spans="9:9" ht="15.75" customHeight="1" x14ac:dyDescent="0.2">
      <c r="I614" s="251"/>
    </row>
    <row r="615" spans="9:9" ht="15.75" customHeight="1" x14ac:dyDescent="0.2">
      <c r="I615" s="251"/>
    </row>
    <row r="616" spans="9:9" ht="15.75" customHeight="1" x14ac:dyDescent="0.2">
      <c r="I616" s="251"/>
    </row>
    <row r="617" spans="9:9" ht="15.75" customHeight="1" x14ac:dyDescent="0.2">
      <c r="I617" s="251"/>
    </row>
    <row r="618" spans="9:9" ht="15.75" customHeight="1" x14ac:dyDescent="0.2">
      <c r="I618" s="251"/>
    </row>
    <row r="619" spans="9:9" ht="15.75" customHeight="1" x14ac:dyDescent="0.2">
      <c r="I619" s="251"/>
    </row>
    <row r="620" spans="9:9" ht="15.75" customHeight="1" x14ac:dyDescent="0.2">
      <c r="I620" s="251"/>
    </row>
    <row r="621" spans="9:9" ht="15.75" customHeight="1" x14ac:dyDescent="0.2">
      <c r="I621" s="251"/>
    </row>
    <row r="622" spans="9:9" ht="15.75" customHeight="1" x14ac:dyDescent="0.2">
      <c r="I622" s="251"/>
    </row>
    <row r="623" spans="9:9" ht="15.75" customHeight="1" x14ac:dyDescent="0.2">
      <c r="I623" s="251"/>
    </row>
    <row r="624" spans="9:9" ht="15.75" customHeight="1" x14ac:dyDescent="0.2">
      <c r="I624" s="251"/>
    </row>
    <row r="625" spans="9:9" ht="15.75" customHeight="1" x14ac:dyDescent="0.2">
      <c r="I625" s="251"/>
    </row>
    <row r="626" spans="9:9" ht="15.75" customHeight="1" x14ac:dyDescent="0.2">
      <c r="I626" s="251"/>
    </row>
    <row r="627" spans="9:9" ht="15.75" customHeight="1" x14ac:dyDescent="0.2">
      <c r="I627" s="251"/>
    </row>
    <row r="628" spans="9:9" ht="15.75" customHeight="1" x14ac:dyDescent="0.2">
      <c r="I628" s="251"/>
    </row>
    <row r="629" spans="9:9" ht="15.75" customHeight="1" x14ac:dyDescent="0.2">
      <c r="I629" s="251"/>
    </row>
    <row r="630" spans="9:9" ht="15.75" customHeight="1" x14ac:dyDescent="0.2">
      <c r="I630" s="251"/>
    </row>
    <row r="631" spans="9:9" ht="15.75" customHeight="1" x14ac:dyDescent="0.2">
      <c r="I631" s="251"/>
    </row>
    <row r="632" spans="9:9" ht="15.75" customHeight="1" x14ac:dyDescent="0.2">
      <c r="I632" s="251"/>
    </row>
    <row r="633" spans="9:9" ht="15.75" customHeight="1" x14ac:dyDescent="0.2">
      <c r="I633" s="251"/>
    </row>
    <row r="634" spans="9:9" ht="15.75" customHeight="1" x14ac:dyDescent="0.2">
      <c r="I634" s="251"/>
    </row>
    <row r="635" spans="9:9" ht="15.75" customHeight="1" x14ac:dyDescent="0.2">
      <c r="I635" s="251"/>
    </row>
    <row r="636" spans="9:9" ht="15.75" customHeight="1" x14ac:dyDescent="0.2">
      <c r="I636" s="251"/>
    </row>
    <row r="637" spans="9:9" ht="15.75" customHeight="1" x14ac:dyDescent="0.2">
      <c r="I637" s="251"/>
    </row>
    <row r="638" spans="9:9" ht="15.75" customHeight="1" x14ac:dyDescent="0.2">
      <c r="I638" s="251"/>
    </row>
    <row r="639" spans="9:9" ht="15.75" customHeight="1" x14ac:dyDescent="0.2">
      <c r="I639" s="251"/>
    </row>
    <row r="640" spans="9:9" ht="15.75" customHeight="1" x14ac:dyDescent="0.2">
      <c r="I640" s="251"/>
    </row>
    <row r="641" spans="9:9" ht="15.75" customHeight="1" x14ac:dyDescent="0.2">
      <c r="I641" s="251"/>
    </row>
    <row r="642" spans="9:9" ht="15.75" customHeight="1" x14ac:dyDescent="0.2">
      <c r="I642" s="251"/>
    </row>
    <row r="643" spans="9:9" ht="15.75" customHeight="1" x14ac:dyDescent="0.2">
      <c r="I643" s="251"/>
    </row>
    <row r="644" spans="9:9" ht="15.75" customHeight="1" x14ac:dyDescent="0.2">
      <c r="I644" s="251"/>
    </row>
    <row r="645" spans="9:9" ht="15.75" customHeight="1" x14ac:dyDescent="0.2">
      <c r="I645" s="251"/>
    </row>
    <row r="646" spans="9:9" ht="15.75" customHeight="1" x14ac:dyDescent="0.2">
      <c r="I646" s="251"/>
    </row>
    <row r="647" spans="9:9" ht="15.75" customHeight="1" x14ac:dyDescent="0.2">
      <c r="I647" s="251"/>
    </row>
    <row r="648" spans="9:9" ht="15.75" customHeight="1" x14ac:dyDescent="0.2">
      <c r="I648" s="251"/>
    </row>
    <row r="649" spans="9:9" ht="15.75" customHeight="1" x14ac:dyDescent="0.2">
      <c r="I649" s="251"/>
    </row>
    <row r="650" spans="9:9" ht="15.75" customHeight="1" x14ac:dyDescent="0.2">
      <c r="I650" s="251"/>
    </row>
    <row r="651" spans="9:9" ht="15.75" customHeight="1" x14ac:dyDescent="0.2">
      <c r="I651" s="251"/>
    </row>
    <row r="652" spans="9:9" ht="15.75" customHeight="1" x14ac:dyDescent="0.2">
      <c r="I652" s="251"/>
    </row>
    <row r="653" spans="9:9" ht="15.75" customHeight="1" x14ac:dyDescent="0.2">
      <c r="I653" s="251"/>
    </row>
    <row r="654" spans="9:9" ht="15.75" customHeight="1" x14ac:dyDescent="0.2">
      <c r="I654" s="251"/>
    </row>
    <row r="655" spans="9:9" ht="15.75" customHeight="1" x14ac:dyDescent="0.2">
      <c r="I655" s="251"/>
    </row>
    <row r="656" spans="9:9" ht="15.75" customHeight="1" x14ac:dyDescent="0.2">
      <c r="I656" s="251"/>
    </row>
    <row r="657" spans="9:9" ht="15.75" customHeight="1" x14ac:dyDescent="0.2">
      <c r="I657" s="251"/>
    </row>
    <row r="658" spans="9:9" ht="15.75" customHeight="1" x14ac:dyDescent="0.2">
      <c r="I658" s="251"/>
    </row>
    <row r="659" spans="9:9" ht="15.75" customHeight="1" x14ac:dyDescent="0.2">
      <c r="I659" s="251"/>
    </row>
    <row r="660" spans="9:9" ht="15.75" customHeight="1" x14ac:dyDescent="0.2">
      <c r="I660" s="251"/>
    </row>
    <row r="661" spans="9:9" ht="15.75" customHeight="1" x14ac:dyDescent="0.2">
      <c r="I661" s="251"/>
    </row>
    <row r="662" spans="9:9" ht="15.75" customHeight="1" x14ac:dyDescent="0.2">
      <c r="I662" s="251"/>
    </row>
    <row r="663" spans="9:9" ht="15.75" customHeight="1" x14ac:dyDescent="0.2">
      <c r="I663" s="251"/>
    </row>
    <row r="664" spans="9:9" ht="15.75" customHeight="1" x14ac:dyDescent="0.2">
      <c r="I664" s="251"/>
    </row>
    <row r="665" spans="9:9" ht="15.75" customHeight="1" x14ac:dyDescent="0.2">
      <c r="I665" s="251"/>
    </row>
    <row r="666" spans="9:9" ht="15.75" customHeight="1" x14ac:dyDescent="0.2">
      <c r="I666" s="251"/>
    </row>
    <row r="667" spans="9:9" ht="15.75" customHeight="1" x14ac:dyDescent="0.2">
      <c r="I667" s="251"/>
    </row>
    <row r="668" spans="9:9" ht="15.75" customHeight="1" x14ac:dyDescent="0.2">
      <c r="I668" s="251"/>
    </row>
    <row r="669" spans="9:9" ht="15.75" customHeight="1" x14ac:dyDescent="0.2">
      <c r="I669" s="251"/>
    </row>
    <row r="670" spans="9:9" ht="15.75" customHeight="1" x14ac:dyDescent="0.2">
      <c r="I670" s="251"/>
    </row>
    <row r="671" spans="9:9" ht="15.75" customHeight="1" x14ac:dyDescent="0.2">
      <c r="I671" s="251"/>
    </row>
    <row r="672" spans="9:9" ht="15.75" customHeight="1" x14ac:dyDescent="0.2">
      <c r="I672" s="251"/>
    </row>
    <row r="673" spans="9:9" ht="15.75" customHeight="1" x14ac:dyDescent="0.2">
      <c r="I673" s="251"/>
    </row>
    <row r="674" spans="9:9" ht="15.75" customHeight="1" x14ac:dyDescent="0.2">
      <c r="I674" s="251"/>
    </row>
    <row r="675" spans="9:9" ht="15.75" customHeight="1" x14ac:dyDescent="0.2">
      <c r="I675" s="251"/>
    </row>
    <row r="676" spans="9:9" ht="15.75" customHeight="1" x14ac:dyDescent="0.2">
      <c r="I676" s="251"/>
    </row>
    <row r="677" spans="9:9" ht="15.75" customHeight="1" x14ac:dyDescent="0.2">
      <c r="I677" s="251"/>
    </row>
    <row r="678" spans="9:9" ht="15.75" customHeight="1" x14ac:dyDescent="0.2">
      <c r="I678" s="251"/>
    </row>
    <row r="679" spans="9:9" ht="15.75" customHeight="1" x14ac:dyDescent="0.2">
      <c r="I679" s="251"/>
    </row>
    <row r="680" spans="9:9" ht="15.75" customHeight="1" x14ac:dyDescent="0.2">
      <c r="I680" s="251"/>
    </row>
    <row r="681" spans="9:9" ht="15.75" customHeight="1" x14ac:dyDescent="0.2">
      <c r="I681" s="251"/>
    </row>
    <row r="682" spans="9:9" ht="15.75" customHeight="1" x14ac:dyDescent="0.2">
      <c r="I682" s="251"/>
    </row>
    <row r="683" spans="9:9" ht="15.75" customHeight="1" x14ac:dyDescent="0.2">
      <c r="I683" s="251"/>
    </row>
    <row r="684" spans="9:9" ht="15.75" customHeight="1" x14ac:dyDescent="0.2">
      <c r="I684" s="251"/>
    </row>
    <row r="685" spans="9:9" ht="15.75" customHeight="1" x14ac:dyDescent="0.2">
      <c r="I685" s="251"/>
    </row>
    <row r="686" spans="9:9" ht="15.75" customHeight="1" x14ac:dyDescent="0.2">
      <c r="I686" s="251"/>
    </row>
    <row r="687" spans="9:9" ht="15.75" customHeight="1" x14ac:dyDescent="0.2">
      <c r="I687" s="251"/>
    </row>
    <row r="688" spans="9:9" ht="15.75" customHeight="1" x14ac:dyDescent="0.2">
      <c r="I688" s="251"/>
    </row>
    <row r="689" spans="9:9" ht="15.75" customHeight="1" x14ac:dyDescent="0.2">
      <c r="I689" s="251"/>
    </row>
    <row r="690" spans="9:9" ht="15.75" customHeight="1" x14ac:dyDescent="0.2">
      <c r="I690" s="251"/>
    </row>
    <row r="691" spans="9:9" ht="15.75" customHeight="1" x14ac:dyDescent="0.2">
      <c r="I691" s="251"/>
    </row>
    <row r="692" spans="9:9" ht="15.75" customHeight="1" x14ac:dyDescent="0.2">
      <c r="I692" s="251"/>
    </row>
    <row r="693" spans="9:9" ht="15.75" customHeight="1" x14ac:dyDescent="0.2">
      <c r="I693" s="251"/>
    </row>
    <row r="694" spans="9:9" ht="15.75" customHeight="1" x14ac:dyDescent="0.2">
      <c r="I694" s="251"/>
    </row>
    <row r="695" spans="9:9" ht="15.75" customHeight="1" x14ac:dyDescent="0.2">
      <c r="I695" s="251"/>
    </row>
    <row r="696" spans="9:9" ht="15.75" customHeight="1" x14ac:dyDescent="0.2">
      <c r="I696" s="251"/>
    </row>
    <row r="697" spans="9:9" ht="15.75" customHeight="1" x14ac:dyDescent="0.2">
      <c r="I697" s="251"/>
    </row>
    <row r="698" spans="9:9" ht="15.75" customHeight="1" x14ac:dyDescent="0.2">
      <c r="I698" s="251"/>
    </row>
    <row r="699" spans="9:9" ht="15.75" customHeight="1" x14ac:dyDescent="0.2">
      <c r="I699" s="251"/>
    </row>
    <row r="700" spans="9:9" ht="15.75" customHeight="1" x14ac:dyDescent="0.2">
      <c r="I700" s="251"/>
    </row>
    <row r="701" spans="9:9" ht="15.75" customHeight="1" x14ac:dyDescent="0.2">
      <c r="I701" s="251"/>
    </row>
    <row r="702" spans="9:9" ht="15.75" customHeight="1" x14ac:dyDescent="0.2">
      <c r="I702" s="251"/>
    </row>
    <row r="703" spans="9:9" ht="15.75" customHeight="1" x14ac:dyDescent="0.2">
      <c r="I703" s="251"/>
    </row>
    <row r="704" spans="9:9" ht="15.75" customHeight="1" x14ac:dyDescent="0.2">
      <c r="I704" s="251"/>
    </row>
    <row r="705" spans="9:9" ht="15.75" customHeight="1" x14ac:dyDescent="0.2">
      <c r="I705" s="251"/>
    </row>
    <row r="706" spans="9:9" ht="15.75" customHeight="1" x14ac:dyDescent="0.2">
      <c r="I706" s="251"/>
    </row>
    <row r="707" spans="9:9" ht="15.75" customHeight="1" x14ac:dyDescent="0.2">
      <c r="I707" s="251"/>
    </row>
    <row r="708" spans="9:9" ht="15.75" customHeight="1" x14ac:dyDescent="0.2">
      <c r="I708" s="251"/>
    </row>
    <row r="709" spans="9:9" ht="15.75" customHeight="1" x14ac:dyDescent="0.2">
      <c r="I709" s="251"/>
    </row>
    <row r="710" spans="9:9" ht="15.75" customHeight="1" x14ac:dyDescent="0.2">
      <c r="I710" s="251"/>
    </row>
    <row r="711" spans="9:9" ht="15.75" customHeight="1" x14ac:dyDescent="0.2">
      <c r="I711" s="251"/>
    </row>
    <row r="712" spans="9:9" ht="15.75" customHeight="1" x14ac:dyDescent="0.2">
      <c r="I712" s="251"/>
    </row>
    <row r="713" spans="9:9" ht="15.75" customHeight="1" x14ac:dyDescent="0.2">
      <c r="I713" s="251"/>
    </row>
    <row r="714" spans="9:9" ht="15.75" customHeight="1" x14ac:dyDescent="0.2">
      <c r="I714" s="251"/>
    </row>
    <row r="715" spans="9:9" ht="15.75" customHeight="1" x14ac:dyDescent="0.2">
      <c r="I715" s="251"/>
    </row>
    <row r="716" spans="9:9" ht="15.75" customHeight="1" x14ac:dyDescent="0.2">
      <c r="I716" s="251"/>
    </row>
    <row r="717" spans="9:9" ht="15.75" customHeight="1" x14ac:dyDescent="0.2">
      <c r="I717" s="251"/>
    </row>
    <row r="718" spans="9:9" ht="15.75" customHeight="1" x14ac:dyDescent="0.2">
      <c r="I718" s="251"/>
    </row>
    <row r="719" spans="9:9" ht="15.75" customHeight="1" x14ac:dyDescent="0.2">
      <c r="I719" s="251"/>
    </row>
    <row r="720" spans="9:9" ht="15.75" customHeight="1" x14ac:dyDescent="0.2">
      <c r="I720" s="251"/>
    </row>
    <row r="721" spans="9:9" ht="15.75" customHeight="1" x14ac:dyDescent="0.2">
      <c r="I721" s="251"/>
    </row>
    <row r="722" spans="9:9" ht="15.75" customHeight="1" x14ac:dyDescent="0.2">
      <c r="I722" s="251"/>
    </row>
    <row r="723" spans="9:9" ht="15.75" customHeight="1" x14ac:dyDescent="0.2">
      <c r="I723" s="251"/>
    </row>
    <row r="724" spans="9:9" ht="15.75" customHeight="1" x14ac:dyDescent="0.2">
      <c r="I724" s="251"/>
    </row>
    <row r="725" spans="9:9" ht="15.75" customHeight="1" x14ac:dyDescent="0.2">
      <c r="I725" s="251"/>
    </row>
    <row r="726" spans="9:9" ht="15.75" customHeight="1" x14ac:dyDescent="0.2">
      <c r="I726" s="251"/>
    </row>
    <row r="727" spans="9:9" ht="15.75" customHeight="1" x14ac:dyDescent="0.2">
      <c r="I727" s="251"/>
    </row>
    <row r="728" spans="9:9" ht="15.75" customHeight="1" x14ac:dyDescent="0.2">
      <c r="I728" s="251"/>
    </row>
    <row r="729" spans="9:9" ht="15.75" customHeight="1" x14ac:dyDescent="0.2">
      <c r="I729" s="251"/>
    </row>
    <row r="730" spans="9:9" ht="15.75" customHeight="1" x14ac:dyDescent="0.2">
      <c r="I730" s="251"/>
    </row>
    <row r="731" spans="9:9" ht="15.75" customHeight="1" x14ac:dyDescent="0.2">
      <c r="I731" s="251"/>
    </row>
    <row r="732" spans="9:9" ht="15.75" customHeight="1" x14ac:dyDescent="0.2">
      <c r="I732" s="251"/>
    </row>
    <row r="733" spans="9:9" ht="15.75" customHeight="1" x14ac:dyDescent="0.2">
      <c r="I733" s="251"/>
    </row>
    <row r="734" spans="9:9" ht="15.75" customHeight="1" x14ac:dyDescent="0.2">
      <c r="I734" s="251"/>
    </row>
    <row r="735" spans="9:9" ht="15.75" customHeight="1" x14ac:dyDescent="0.2">
      <c r="I735" s="251"/>
    </row>
    <row r="736" spans="9:9" ht="15.75" customHeight="1" x14ac:dyDescent="0.2">
      <c r="I736" s="251"/>
    </row>
    <row r="737" spans="9:9" ht="15.75" customHeight="1" x14ac:dyDescent="0.2">
      <c r="I737" s="251"/>
    </row>
    <row r="738" spans="9:9" ht="15.75" customHeight="1" x14ac:dyDescent="0.2">
      <c r="I738" s="251"/>
    </row>
    <row r="739" spans="9:9" ht="15.75" customHeight="1" x14ac:dyDescent="0.2">
      <c r="I739" s="251"/>
    </row>
    <row r="740" spans="9:9" ht="15.75" customHeight="1" x14ac:dyDescent="0.2">
      <c r="I740" s="251"/>
    </row>
    <row r="741" spans="9:9" ht="15.75" customHeight="1" x14ac:dyDescent="0.2">
      <c r="I741" s="251"/>
    </row>
    <row r="742" spans="9:9" ht="15.75" customHeight="1" x14ac:dyDescent="0.2">
      <c r="I742" s="251"/>
    </row>
    <row r="743" spans="9:9" ht="15.75" customHeight="1" x14ac:dyDescent="0.2">
      <c r="I743" s="251"/>
    </row>
    <row r="744" spans="9:9" ht="15.75" customHeight="1" x14ac:dyDescent="0.2">
      <c r="I744" s="251"/>
    </row>
    <row r="745" spans="9:9" ht="15.75" customHeight="1" x14ac:dyDescent="0.2">
      <c r="I745" s="251"/>
    </row>
    <row r="746" spans="9:9" ht="15.75" customHeight="1" x14ac:dyDescent="0.2">
      <c r="I746" s="251"/>
    </row>
    <row r="747" spans="9:9" ht="15.75" customHeight="1" x14ac:dyDescent="0.2">
      <c r="I747" s="251"/>
    </row>
    <row r="748" spans="9:9" ht="15.75" customHeight="1" x14ac:dyDescent="0.2">
      <c r="I748" s="251"/>
    </row>
    <row r="749" spans="9:9" ht="15.75" customHeight="1" x14ac:dyDescent="0.2">
      <c r="I749" s="251"/>
    </row>
    <row r="750" spans="9:9" ht="15.75" customHeight="1" x14ac:dyDescent="0.2">
      <c r="I750" s="251"/>
    </row>
    <row r="751" spans="9:9" ht="15.75" customHeight="1" x14ac:dyDescent="0.2">
      <c r="I751" s="251"/>
    </row>
    <row r="752" spans="9:9" ht="15.75" customHeight="1" x14ac:dyDescent="0.2">
      <c r="I752" s="251"/>
    </row>
    <row r="753" spans="9:9" ht="15.75" customHeight="1" x14ac:dyDescent="0.2">
      <c r="I753" s="251"/>
    </row>
    <row r="754" spans="9:9" ht="15.75" customHeight="1" x14ac:dyDescent="0.2">
      <c r="I754" s="251"/>
    </row>
    <row r="755" spans="9:9" ht="15.75" customHeight="1" x14ac:dyDescent="0.2">
      <c r="I755" s="251"/>
    </row>
    <row r="756" spans="9:9" ht="15.75" customHeight="1" x14ac:dyDescent="0.2">
      <c r="I756" s="251"/>
    </row>
    <row r="757" spans="9:9" ht="15.75" customHeight="1" x14ac:dyDescent="0.2">
      <c r="I757" s="251"/>
    </row>
    <row r="758" spans="9:9" ht="15.75" customHeight="1" x14ac:dyDescent="0.2">
      <c r="I758" s="251"/>
    </row>
    <row r="759" spans="9:9" ht="15.75" customHeight="1" x14ac:dyDescent="0.2">
      <c r="I759" s="251"/>
    </row>
    <row r="760" spans="9:9" ht="15.75" customHeight="1" x14ac:dyDescent="0.2">
      <c r="I760" s="251"/>
    </row>
    <row r="761" spans="9:9" ht="15.75" customHeight="1" x14ac:dyDescent="0.2">
      <c r="I761" s="251"/>
    </row>
    <row r="762" spans="9:9" ht="15.75" customHeight="1" x14ac:dyDescent="0.2">
      <c r="I762" s="251"/>
    </row>
    <row r="763" spans="9:9" ht="15.75" customHeight="1" x14ac:dyDescent="0.2">
      <c r="I763" s="251"/>
    </row>
    <row r="764" spans="9:9" ht="15.75" customHeight="1" x14ac:dyDescent="0.2">
      <c r="I764" s="251"/>
    </row>
    <row r="765" spans="9:9" ht="15.75" customHeight="1" x14ac:dyDescent="0.2">
      <c r="I765" s="251"/>
    </row>
    <row r="766" spans="9:9" ht="15.75" customHeight="1" x14ac:dyDescent="0.2">
      <c r="I766" s="251"/>
    </row>
    <row r="767" spans="9:9" ht="15.75" customHeight="1" x14ac:dyDescent="0.2">
      <c r="I767" s="251"/>
    </row>
    <row r="768" spans="9:9" ht="15.75" customHeight="1" x14ac:dyDescent="0.2">
      <c r="I768" s="251"/>
    </row>
    <row r="769" spans="9:9" ht="15.75" customHeight="1" x14ac:dyDescent="0.2">
      <c r="I769" s="251"/>
    </row>
    <row r="770" spans="9:9" ht="15.75" customHeight="1" x14ac:dyDescent="0.2">
      <c r="I770" s="251"/>
    </row>
    <row r="771" spans="9:9" ht="15.75" customHeight="1" x14ac:dyDescent="0.2">
      <c r="I771" s="251"/>
    </row>
    <row r="772" spans="9:9" ht="15.75" customHeight="1" x14ac:dyDescent="0.2">
      <c r="I772" s="251"/>
    </row>
    <row r="773" spans="9:9" ht="15.75" customHeight="1" x14ac:dyDescent="0.2">
      <c r="I773" s="251"/>
    </row>
    <row r="774" spans="9:9" ht="15.75" customHeight="1" x14ac:dyDescent="0.2">
      <c r="I774" s="251"/>
    </row>
    <row r="775" spans="9:9" ht="15.75" customHeight="1" x14ac:dyDescent="0.2">
      <c r="I775" s="251"/>
    </row>
    <row r="776" spans="9:9" ht="15.75" customHeight="1" x14ac:dyDescent="0.2">
      <c r="I776" s="251"/>
    </row>
    <row r="777" spans="9:9" ht="15.75" customHeight="1" x14ac:dyDescent="0.2">
      <c r="I777" s="251"/>
    </row>
    <row r="778" spans="9:9" ht="15.75" customHeight="1" x14ac:dyDescent="0.2">
      <c r="I778" s="251"/>
    </row>
    <row r="779" spans="9:9" ht="15.75" customHeight="1" x14ac:dyDescent="0.2">
      <c r="I779" s="251"/>
    </row>
    <row r="780" spans="9:9" ht="15.75" customHeight="1" x14ac:dyDescent="0.2">
      <c r="I780" s="251"/>
    </row>
    <row r="781" spans="9:9" ht="15.75" customHeight="1" x14ac:dyDescent="0.2">
      <c r="I781" s="251"/>
    </row>
    <row r="782" spans="9:9" ht="15.75" customHeight="1" x14ac:dyDescent="0.2">
      <c r="I782" s="251"/>
    </row>
    <row r="783" spans="9:9" ht="15.75" customHeight="1" x14ac:dyDescent="0.2">
      <c r="I783" s="251"/>
    </row>
    <row r="784" spans="9:9" ht="15.75" customHeight="1" x14ac:dyDescent="0.2">
      <c r="I784" s="251"/>
    </row>
    <row r="785" spans="9:9" ht="15.75" customHeight="1" x14ac:dyDescent="0.2">
      <c r="I785" s="251"/>
    </row>
    <row r="786" spans="9:9" ht="15.75" customHeight="1" x14ac:dyDescent="0.2">
      <c r="I786" s="251"/>
    </row>
    <row r="787" spans="9:9" ht="15.75" customHeight="1" x14ac:dyDescent="0.2">
      <c r="I787" s="251"/>
    </row>
    <row r="788" spans="9:9" ht="15.75" customHeight="1" x14ac:dyDescent="0.2">
      <c r="I788" s="251"/>
    </row>
    <row r="789" spans="9:9" ht="15.75" customHeight="1" x14ac:dyDescent="0.2">
      <c r="I789" s="251"/>
    </row>
    <row r="790" spans="9:9" ht="15.75" customHeight="1" x14ac:dyDescent="0.2">
      <c r="I790" s="251"/>
    </row>
    <row r="791" spans="9:9" ht="15.75" customHeight="1" x14ac:dyDescent="0.2">
      <c r="I791" s="251"/>
    </row>
    <row r="792" spans="9:9" ht="15.75" customHeight="1" x14ac:dyDescent="0.2">
      <c r="I792" s="251"/>
    </row>
    <row r="793" spans="9:9" ht="15.75" customHeight="1" x14ac:dyDescent="0.2">
      <c r="I793" s="251"/>
    </row>
    <row r="794" spans="9:9" ht="15.75" customHeight="1" x14ac:dyDescent="0.2">
      <c r="I794" s="251"/>
    </row>
    <row r="795" spans="9:9" ht="15.75" customHeight="1" x14ac:dyDescent="0.2">
      <c r="I795" s="251"/>
    </row>
    <row r="796" spans="9:9" ht="15.75" customHeight="1" x14ac:dyDescent="0.2">
      <c r="I796" s="251"/>
    </row>
    <row r="797" spans="9:9" ht="15.75" customHeight="1" x14ac:dyDescent="0.2">
      <c r="I797" s="251"/>
    </row>
    <row r="798" spans="9:9" ht="15.75" customHeight="1" x14ac:dyDescent="0.2">
      <c r="I798" s="251"/>
    </row>
    <row r="799" spans="9:9" ht="15.75" customHeight="1" x14ac:dyDescent="0.2">
      <c r="I799" s="251"/>
    </row>
    <row r="800" spans="9:9" ht="15.75" customHeight="1" x14ac:dyDescent="0.2">
      <c r="I800" s="251"/>
    </row>
    <row r="801" spans="9:9" ht="15.75" customHeight="1" x14ac:dyDescent="0.2">
      <c r="I801" s="251"/>
    </row>
    <row r="802" spans="9:9" ht="15.75" customHeight="1" x14ac:dyDescent="0.2">
      <c r="I802" s="251"/>
    </row>
    <row r="803" spans="9:9" ht="15.75" customHeight="1" x14ac:dyDescent="0.2">
      <c r="I803" s="251"/>
    </row>
    <row r="804" spans="9:9" ht="15.75" customHeight="1" x14ac:dyDescent="0.2">
      <c r="I804" s="251"/>
    </row>
    <row r="805" spans="9:9" ht="15.75" customHeight="1" x14ac:dyDescent="0.2">
      <c r="I805" s="251"/>
    </row>
    <row r="806" spans="9:9" ht="15.75" customHeight="1" x14ac:dyDescent="0.2">
      <c r="I806" s="251"/>
    </row>
    <row r="807" spans="9:9" ht="15.75" customHeight="1" x14ac:dyDescent="0.2">
      <c r="I807" s="251"/>
    </row>
    <row r="808" spans="9:9" ht="15.75" customHeight="1" x14ac:dyDescent="0.2">
      <c r="I808" s="251"/>
    </row>
    <row r="809" spans="9:9" ht="15.75" customHeight="1" x14ac:dyDescent="0.2">
      <c r="I809" s="251"/>
    </row>
    <row r="810" spans="9:9" ht="15.75" customHeight="1" x14ac:dyDescent="0.2">
      <c r="I810" s="251"/>
    </row>
    <row r="811" spans="9:9" ht="15.75" customHeight="1" x14ac:dyDescent="0.2">
      <c r="I811" s="251"/>
    </row>
    <row r="812" spans="9:9" ht="15.75" customHeight="1" x14ac:dyDescent="0.2">
      <c r="I812" s="251"/>
    </row>
    <row r="813" spans="9:9" ht="15.75" customHeight="1" x14ac:dyDescent="0.2">
      <c r="I813" s="251"/>
    </row>
    <row r="814" spans="9:9" ht="15.75" customHeight="1" x14ac:dyDescent="0.2">
      <c r="I814" s="251"/>
    </row>
    <row r="815" spans="9:9" ht="15.75" customHeight="1" x14ac:dyDescent="0.2">
      <c r="I815" s="251"/>
    </row>
    <row r="816" spans="9:9" ht="15.75" customHeight="1" x14ac:dyDescent="0.2">
      <c r="I816" s="251"/>
    </row>
    <row r="817" spans="9:9" ht="15.75" customHeight="1" x14ac:dyDescent="0.2">
      <c r="I817" s="251"/>
    </row>
    <row r="818" spans="9:9" ht="15.75" customHeight="1" x14ac:dyDescent="0.2">
      <c r="I818" s="251"/>
    </row>
    <row r="819" spans="9:9" ht="15.75" customHeight="1" x14ac:dyDescent="0.2">
      <c r="I819" s="251"/>
    </row>
    <row r="820" spans="9:9" ht="15.75" customHeight="1" x14ac:dyDescent="0.2">
      <c r="I820" s="251"/>
    </row>
    <row r="821" spans="9:9" ht="15.75" customHeight="1" x14ac:dyDescent="0.2">
      <c r="I821" s="251"/>
    </row>
    <row r="822" spans="9:9" ht="15.75" customHeight="1" x14ac:dyDescent="0.2">
      <c r="I822" s="251"/>
    </row>
    <row r="823" spans="9:9" ht="15.75" customHeight="1" x14ac:dyDescent="0.2">
      <c r="I823" s="251"/>
    </row>
    <row r="824" spans="9:9" ht="15.75" customHeight="1" x14ac:dyDescent="0.2">
      <c r="I824" s="251"/>
    </row>
    <row r="825" spans="9:9" ht="15.75" customHeight="1" x14ac:dyDescent="0.2">
      <c r="I825" s="251"/>
    </row>
    <row r="826" spans="9:9" ht="15.75" customHeight="1" x14ac:dyDescent="0.2">
      <c r="I826" s="251"/>
    </row>
    <row r="827" spans="9:9" ht="15.75" customHeight="1" x14ac:dyDescent="0.2">
      <c r="I827" s="251"/>
    </row>
    <row r="828" spans="9:9" ht="15.75" customHeight="1" x14ac:dyDescent="0.2">
      <c r="I828" s="251"/>
    </row>
    <row r="829" spans="9:9" ht="15.75" customHeight="1" x14ac:dyDescent="0.2">
      <c r="I829" s="251"/>
    </row>
    <row r="830" spans="9:9" ht="15.75" customHeight="1" x14ac:dyDescent="0.2">
      <c r="I830" s="251"/>
    </row>
    <row r="831" spans="9:9" ht="15.75" customHeight="1" x14ac:dyDescent="0.2">
      <c r="I831" s="251"/>
    </row>
    <row r="832" spans="9:9" ht="15.75" customHeight="1" x14ac:dyDescent="0.2">
      <c r="I832" s="251"/>
    </row>
    <row r="833" spans="9:9" ht="15.75" customHeight="1" x14ac:dyDescent="0.2">
      <c r="I833" s="251"/>
    </row>
    <row r="834" spans="9:9" ht="15.75" customHeight="1" x14ac:dyDescent="0.2">
      <c r="I834" s="251"/>
    </row>
    <row r="835" spans="9:9" ht="15.75" customHeight="1" x14ac:dyDescent="0.2">
      <c r="I835" s="251"/>
    </row>
    <row r="836" spans="9:9" ht="15.75" customHeight="1" x14ac:dyDescent="0.2">
      <c r="I836" s="251"/>
    </row>
    <row r="837" spans="9:9" ht="15.75" customHeight="1" x14ac:dyDescent="0.2">
      <c r="I837" s="251"/>
    </row>
    <row r="838" spans="9:9" ht="15.75" customHeight="1" x14ac:dyDescent="0.2">
      <c r="I838" s="251"/>
    </row>
    <row r="839" spans="9:9" ht="15.75" customHeight="1" x14ac:dyDescent="0.2">
      <c r="I839" s="251"/>
    </row>
    <row r="840" spans="9:9" ht="15.75" customHeight="1" x14ac:dyDescent="0.2">
      <c r="I840" s="251"/>
    </row>
    <row r="841" spans="9:9" ht="15.75" customHeight="1" x14ac:dyDescent="0.2">
      <c r="I841" s="251"/>
    </row>
    <row r="842" spans="9:9" ht="15.75" customHeight="1" x14ac:dyDescent="0.2">
      <c r="I842" s="251"/>
    </row>
    <row r="843" spans="9:9" ht="15.75" customHeight="1" x14ac:dyDescent="0.2">
      <c r="I843" s="251"/>
    </row>
    <row r="844" spans="9:9" ht="15.75" customHeight="1" x14ac:dyDescent="0.2">
      <c r="I844" s="251"/>
    </row>
    <row r="845" spans="9:9" ht="15.75" customHeight="1" x14ac:dyDescent="0.2">
      <c r="I845" s="251"/>
    </row>
    <row r="846" spans="9:9" ht="15.75" customHeight="1" x14ac:dyDescent="0.2">
      <c r="I846" s="251"/>
    </row>
    <row r="847" spans="9:9" ht="15.75" customHeight="1" x14ac:dyDescent="0.2">
      <c r="I847" s="251"/>
    </row>
    <row r="848" spans="9:9" ht="15.75" customHeight="1" x14ac:dyDescent="0.2">
      <c r="I848" s="251"/>
    </row>
    <row r="849" spans="9:9" ht="15.75" customHeight="1" x14ac:dyDescent="0.2">
      <c r="I849" s="251"/>
    </row>
    <row r="850" spans="9:9" ht="15.75" customHeight="1" x14ac:dyDescent="0.2">
      <c r="I850" s="251"/>
    </row>
    <row r="851" spans="9:9" ht="15.75" customHeight="1" x14ac:dyDescent="0.2">
      <c r="I851" s="251"/>
    </row>
    <row r="852" spans="9:9" ht="15.75" customHeight="1" x14ac:dyDescent="0.2">
      <c r="I852" s="251"/>
    </row>
    <row r="853" spans="9:9" ht="15.75" customHeight="1" x14ac:dyDescent="0.2">
      <c r="I853" s="251"/>
    </row>
    <row r="854" spans="9:9" ht="15.75" customHeight="1" x14ac:dyDescent="0.2">
      <c r="I854" s="251"/>
    </row>
    <row r="855" spans="9:9" ht="15.75" customHeight="1" x14ac:dyDescent="0.2">
      <c r="I855" s="251"/>
    </row>
    <row r="856" spans="9:9" ht="15.75" customHeight="1" x14ac:dyDescent="0.2">
      <c r="I856" s="251"/>
    </row>
    <row r="857" spans="9:9" ht="15.75" customHeight="1" x14ac:dyDescent="0.2">
      <c r="I857" s="251"/>
    </row>
    <row r="858" spans="9:9" ht="15.75" customHeight="1" x14ac:dyDescent="0.2">
      <c r="I858" s="251"/>
    </row>
    <row r="859" spans="9:9" ht="15.75" customHeight="1" x14ac:dyDescent="0.2">
      <c r="I859" s="251"/>
    </row>
    <row r="860" spans="9:9" ht="15.75" customHeight="1" x14ac:dyDescent="0.2">
      <c r="I860" s="251"/>
    </row>
    <row r="861" spans="9:9" ht="15.75" customHeight="1" x14ac:dyDescent="0.2">
      <c r="I861" s="251"/>
    </row>
    <row r="862" spans="9:9" ht="15.75" customHeight="1" x14ac:dyDescent="0.2">
      <c r="I862" s="251"/>
    </row>
    <row r="863" spans="9:9" ht="15.75" customHeight="1" x14ac:dyDescent="0.2">
      <c r="I863" s="251"/>
    </row>
    <row r="864" spans="9:9" ht="15.75" customHeight="1" x14ac:dyDescent="0.2">
      <c r="I864" s="251"/>
    </row>
    <row r="865" spans="9:9" ht="15.75" customHeight="1" x14ac:dyDescent="0.2">
      <c r="I865" s="251"/>
    </row>
    <row r="866" spans="9:9" ht="15.75" customHeight="1" x14ac:dyDescent="0.2">
      <c r="I866" s="251"/>
    </row>
    <row r="867" spans="9:9" ht="15.75" customHeight="1" x14ac:dyDescent="0.2">
      <c r="I867" s="251"/>
    </row>
    <row r="868" spans="9:9" ht="15.75" customHeight="1" x14ac:dyDescent="0.2">
      <c r="I868" s="251"/>
    </row>
    <row r="869" spans="9:9" ht="15.75" customHeight="1" x14ac:dyDescent="0.2">
      <c r="I869" s="251"/>
    </row>
    <row r="870" spans="9:9" ht="15.75" customHeight="1" x14ac:dyDescent="0.2">
      <c r="I870" s="251"/>
    </row>
    <row r="871" spans="9:9" ht="15.75" customHeight="1" x14ac:dyDescent="0.2">
      <c r="I871" s="251"/>
    </row>
    <row r="872" spans="9:9" ht="15.75" customHeight="1" x14ac:dyDescent="0.2">
      <c r="I872" s="251"/>
    </row>
    <row r="873" spans="9:9" ht="15.75" customHeight="1" x14ac:dyDescent="0.2">
      <c r="I873" s="251"/>
    </row>
    <row r="874" spans="9:9" ht="15.75" customHeight="1" x14ac:dyDescent="0.2">
      <c r="I874" s="251"/>
    </row>
    <row r="875" spans="9:9" ht="15.75" customHeight="1" x14ac:dyDescent="0.2">
      <c r="I875" s="251"/>
    </row>
    <row r="876" spans="9:9" ht="15.75" customHeight="1" x14ac:dyDescent="0.2">
      <c r="I876" s="251"/>
    </row>
    <row r="877" spans="9:9" ht="15.75" customHeight="1" x14ac:dyDescent="0.2">
      <c r="I877" s="251"/>
    </row>
    <row r="878" spans="9:9" ht="15.75" customHeight="1" x14ac:dyDescent="0.2">
      <c r="I878" s="251"/>
    </row>
    <row r="879" spans="9:9" ht="15.75" customHeight="1" x14ac:dyDescent="0.2">
      <c r="I879" s="251"/>
    </row>
    <row r="880" spans="9:9" ht="15.75" customHeight="1" x14ac:dyDescent="0.2">
      <c r="I880" s="251"/>
    </row>
    <row r="881" spans="9:9" ht="15.75" customHeight="1" x14ac:dyDescent="0.2">
      <c r="I881" s="251"/>
    </row>
    <row r="882" spans="9:9" ht="15.75" customHeight="1" x14ac:dyDescent="0.2">
      <c r="I882" s="251"/>
    </row>
    <row r="883" spans="9:9" ht="15.75" customHeight="1" x14ac:dyDescent="0.2">
      <c r="I883" s="251"/>
    </row>
    <row r="884" spans="9:9" ht="15.75" customHeight="1" x14ac:dyDescent="0.2">
      <c r="I884" s="251"/>
    </row>
    <row r="885" spans="9:9" ht="15.75" customHeight="1" x14ac:dyDescent="0.2">
      <c r="I885" s="251"/>
    </row>
    <row r="886" spans="9:9" ht="15.75" customHeight="1" x14ac:dyDescent="0.2">
      <c r="I886" s="251"/>
    </row>
    <row r="887" spans="9:9" ht="15.75" customHeight="1" x14ac:dyDescent="0.2">
      <c r="I887" s="251"/>
    </row>
    <row r="888" spans="9:9" ht="15.75" customHeight="1" x14ac:dyDescent="0.2">
      <c r="I888" s="251"/>
    </row>
    <row r="889" spans="9:9" ht="15.75" customHeight="1" x14ac:dyDescent="0.2">
      <c r="I889" s="251"/>
    </row>
    <row r="890" spans="9:9" ht="15.75" customHeight="1" x14ac:dyDescent="0.2">
      <c r="I890" s="251"/>
    </row>
    <row r="891" spans="9:9" ht="15.75" customHeight="1" x14ac:dyDescent="0.2">
      <c r="I891" s="251"/>
    </row>
    <row r="892" spans="9:9" ht="15.75" customHeight="1" x14ac:dyDescent="0.2">
      <c r="I892" s="251"/>
    </row>
    <row r="893" spans="9:9" ht="15.75" customHeight="1" x14ac:dyDescent="0.2">
      <c r="I893" s="251"/>
    </row>
    <row r="894" spans="9:9" ht="15.75" customHeight="1" x14ac:dyDescent="0.2">
      <c r="I894" s="251"/>
    </row>
    <row r="895" spans="9:9" ht="15.75" customHeight="1" x14ac:dyDescent="0.2">
      <c r="I895" s="251"/>
    </row>
    <row r="896" spans="9:9" ht="15.75" customHeight="1" x14ac:dyDescent="0.2">
      <c r="I896" s="251"/>
    </row>
    <row r="897" spans="9:9" ht="15.75" customHeight="1" x14ac:dyDescent="0.2">
      <c r="I897" s="251"/>
    </row>
    <row r="898" spans="9:9" ht="15.75" customHeight="1" x14ac:dyDescent="0.2">
      <c r="I898" s="251"/>
    </row>
    <row r="899" spans="9:9" ht="15.75" customHeight="1" x14ac:dyDescent="0.2">
      <c r="I899" s="251"/>
    </row>
    <row r="900" spans="9:9" ht="15.75" customHeight="1" x14ac:dyDescent="0.2">
      <c r="I900" s="251"/>
    </row>
    <row r="901" spans="9:9" ht="15.75" customHeight="1" x14ac:dyDescent="0.2">
      <c r="I901" s="251"/>
    </row>
    <row r="902" spans="9:9" ht="15.75" customHeight="1" x14ac:dyDescent="0.2">
      <c r="I902" s="251"/>
    </row>
    <row r="903" spans="9:9" ht="15.75" customHeight="1" x14ac:dyDescent="0.2">
      <c r="I903" s="251"/>
    </row>
    <row r="904" spans="9:9" ht="15.75" customHeight="1" x14ac:dyDescent="0.2">
      <c r="I904" s="251"/>
    </row>
    <row r="905" spans="9:9" ht="15.75" customHeight="1" x14ac:dyDescent="0.2">
      <c r="I905" s="251"/>
    </row>
    <row r="906" spans="9:9" ht="15.75" customHeight="1" x14ac:dyDescent="0.2">
      <c r="I906" s="251"/>
    </row>
    <row r="907" spans="9:9" ht="15.75" customHeight="1" x14ac:dyDescent="0.2">
      <c r="I907" s="251"/>
    </row>
    <row r="908" spans="9:9" ht="15.75" customHeight="1" x14ac:dyDescent="0.2">
      <c r="I908" s="251"/>
    </row>
    <row r="909" spans="9:9" ht="15.75" customHeight="1" x14ac:dyDescent="0.2">
      <c r="I909" s="251"/>
    </row>
    <row r="910" spans="9:9" ht="15.75" customHeight="1" x14ac:dyDescent="0.2">
      <c r="I910" s="251"/>
    </row>
    <row r="911" spans="9:9" ht="15.75" customHeight="1" x14ac:dyDescent="0.2">
      <c r="I911" s="251"/>
    </row>
    <row r="912" spans="9:9" ht="15.75" customHeight="1" x14ac:dyDescent="0.2">
      <c r="I912" s="251"/>
    </row>
    <row r="913" spans="9:9" ht="15.75" customHeight="1" x14ac:dyDescent="0.2">
      <c r="I913" s="251"/>
    </row>
    <row r="914" spans="9:9" ht="15.75" customHeight="1" x14ac:dyDescent="0.2">
      <c r="I914" s="251"/>
    </row>
    <row r="915" spans="9:9" ht="15.75" customHeight="1" x14ac:dyDescent="0.2">
      <c r="I915" s="251"/>
    </row>
    <row r="916" spans="9:9" ht="15.75" customHeight="1" x14ac:dyDescent="0.2">
      <c r="I916" s="251"/>
    </row>
    <row r="917" spans="9:9" ht="15.75" customHeight="1" x14ac:dyDescent="0.2">
      <c r="I917" s="251"/>
    </row>
    <row r="918" spans="9:9" ht="15.75" customHeight="1" x14ac:dyDescent="0.2">
      <c r="I918" s="251"/>
    </row>
    <row r="919" spans="9:9" ht="15.75" customHeight="1" x14ac:dyDescent="0.2">
      <c r="I919" s="251"/>
    </row>
    <row r="920" spans="9:9" ht="15.75" customHeight="1" x14ac:dyDescent="0.2">
      <c r="I920" s="251"/>
    </row>
    <row r="921" spans="9:9" ht="15.75" customHeight="1" x14ac:dyDescent="0.2">
      <c r="I921" s="251"/>
    </row>
    <row r="922" spans="9:9" ht="15.75" customHeight="1" x14ac:dyDescent="0.2">
      <c r="I922" s="251"/>
    </row>
    <row r="923" spans="9:9" ht="15.75" customHeight="1" x14ac:dyDescent="0.2">
      <c r="I923" s="251"/>
    </row>
    <row r="924" spans="9:9" ht="15.75" customHeight="1" x14ac:dyDescent="0.2">
      <c r="I924" s="251"/>
    </row>
    <row r="925" spans="9:9" ht="15.75" customHeight="1" x14ac:dyDescent="0.2">
      <c r="I925" s="251"/>
    </row>
    <row r="926" spans="9:9" ht="15.75" customHeight="1" x14ac:dyDescent="0.2">
      <c r="I926" s="251"/>
    </row>
    <row r="927" spans="9:9" ht="15.75" customHeight="1" x14ac:dyDescent="0.2">
      <c r="I927" s="251"/>
    </row>
    <row r="928" spans="9:9" ht="15.75" customHeight="1" x14ac:dyDescent="0.2">
      <c r="I928" s="251"/>
    </row>
    <row r="929" spans="9:9" ht="15.75" customHeight="1" x14ac:dyDescent="0.2">
      <c r="I929" s="251"/>
    </row>
    <row r="930" spans="9:9" ht="15.75" customHeight="1" x14ac:dyDescent="0.2">
      <c r="I930" s="251"/>
    </row>
    <row r="931" spans="9:9" ht="15.75" customHeight="1" x14ac:dyDescent="0.2">
      <c r="I931" s="251"/>
    </row>
    <row r="932" spans="9:9" ht="15.75" customHeight="1" x14ac:dyDescent="0.2">
      <c r="I932" s="251"/>
    </row>
    <row r="933" spans="9:9" ht="15.75" customHeight="1" x14ac:dyDescent="0.2">
      <c r="I933" s="251"/>
    </row>
    <row r="934" spans="9:9" ht="15.75" customHeight="1" x14ac:dyDescent="0.2">
      <c r="I934" s="251"/>
    </row>
    <row r="935" spans="9:9" ht="15.75" customHeight="1" x14ac:dyDescent="0.2">
      <c r="I935" s="251"/>
    </row>
    <row r="936" spans="9:9" ht="15.75" customHeight="1" x14ac:dyDescent="0.2">
      <c r="I936" s="251"/>
    </row>
    <row r="937" spans="9:9" ht="15.75" customHeight="1" x14ac:dyDescent="0.2">
      <c r="I937" s="251"/>
    </row>
    <row r="938" spans="9:9" ht="15.75" customHeight="1" x14ac:dyDescent="0.2">
      <c r="I938" s="251"/>
    </row>
    <row r="939" spans="9:9" ht="15.75" customHeight="1" x14ac:dyDescent="0.2">
      <c r="I939" s="251"/>
    </row>
    <row r="940" spans="9:9" ht="15.75" customHeight="1" x14ac:dyDescent="0.2">
      <c r="I940" s="251"/>
    </row>
    <row r="941" spans="9:9" ht="15.75" customHeight="1" x14ac:dyDescent="0.2">
      <c r="I941" s="251"/>
    </row>
    <row r="942" spans="9:9" ht="15.75" customHeight="1" x14ac:dyDescent="0.2">
      <c r="I942" s="251"/>
    </row>
    <row r="943" spans="9:9" ht="15.75" customHeight="1" x14ac:dyDescent="0.2">
      <c r="I943" s="251"/>
    </row>
    <row r="944" spans="9:9" ht="15.75" customHeight="1" x14ac:dyDescent="0.2">
      <c r="I944" s="251"/>
    </row>
    <row r="945" spans="9:9" ht="15.75" customHeight="1" x14ac:dyDescent="0.2">
      <c r="I945" s="251"/>
    </row>
    <row r="946" spans="9:9" ht="15.75" customHeight="1" x14ac:dyDescent="0.2">
      <c r="I946" s="251"/>
    </row>
    <row r="947" spans="9:9" ht="15.75" customHeight="1" x14ac:dyDescent="0.2">
      <c r="I947" s="251"/>
    </row>
    <row r="948" spans="9:9" ht="15.75" customHeight="1" x14ac:dyDescent="0.2">
      <c r="I948" s="251"/>
    </row>
    <row r="949" spans="9:9" ht="15.75" customHeight="1" x14ac:dyDescent="0.2">
      <c r="I949" s="251"/>
    </row>
    <row r="950" spans="9:9" ht="15.75" customHeight="1" x14ac:dyDescent="0.2">
      <c r="I950" s="251"/>
    </row>
    <row r="951" spans="9:9" ht="15.75" customHeight="1" x14ac:dyDescent="0.2">
      <c r="I951" s="251"/>
    </row>
    <row r="952" spans="9:9" ht="15.75" customHeight="1" x14ac:dyDescent="0.2">
      <c r="I952" s="251"/>
    </row>
    <row r="953" spans="9:9" ht="15.75" customHeight="1" x14ac:dyDescent="0.2">
      <c r="I953" s="251"/>
    </row>
    <row r="954" spans="9:9" ht="15.75" customHeight="1" x14ac:dyDescent="0.2">
      <c r="I954" s="251"/>
    </row>
    <row r="955" spans="9:9" ht="15.75" customHeight="1" x14ac:dyDescent="0.2">
      <c r="I955" s="251"/>
    </row>
    <row r="956" spans="9:9" ht="15.75" customHeight="1" x14ac:dyDescent="0.2">
      <c r="I956" s="251"/>
    </row>
    <row r="957" spans="9:9" ht="15.75" customHeight="1" x14ac:dyDescent="0.2">
      <c r="I957" s="251"/>
    </row>
    <row r="958" spans="9:9" ht="15.75" customHeight="1" x14ac:dyDescent="0.2">
      <c r="I958" s="251"/>
    </row>
    <row r="959" spans="9:9" ht="15.75" customHeight="1" x14ac:dyDescent="0.2">
      <c r="I959" s="251"/>
    </row>
    <row r="960" spans="9:9" ht="15.75" customHeight="1" x14ac:dyDescent="0.2">
      <c r="I960" s="251"/>
    </row>
    <row r="961" spans="9:9" ht="15.75" customHeight="1" x14ac:dyDescent="0.2">
      <c r="I961" s="251"/>
    </row>
    <row r="962" spans="9:9" ht="15.75" customHeight="1" x14ac:dyDescent="0.2">
      <c r="I962" s="251"/>
    </row>
    <row r="963" spans="9:9" ht="15.75" customHeight="1" x14ac:dyDescent="0.2">
      <c r="I963" s="251"/>
    </row>
    <row r="964" spans="9:9" ht="15.75" customHeight="1" x14ac:dyDescent="0.2">
      <c r="I964" s="251"/>
    </row>
    <row r="965" spans="9:9" ht="15.75" customHeight="1" x14ac:dyDescent="0.2">
      <c r="I965" s="251"/>
    </row>
    <row r="966" spans="9:9" ht="15.75" customHeight="1" x14ac:dyDescent="0.2">
      <c r="I966" s="251"/>
    </row>
    <row r="967" spans="9:9" ht="15.75" customHeight="1" x14ac:dyDescent="0.2">
      <c r="I967" s="251"/>
    </row>
    <row r="968" spans="9:9" ht="15.75" customHeight="1" x14ac:dyDescent="0.2">
      <c r="I968" s="251"/>
    </row>
    <row r="969" spans="9:9" ht="15.75" customHeight="1" x14ac:dyDescent="0.2">
      <c r="I969" s="251"/>
    </row>
    <row r="970" spans="9:9" ht="15.75" customHeight="1" x14ac:dyDescent="0.2">
      <c r="I970" s="251"/>
    </row>
    <row r="971" spans="9:9" ht="15.75" customHeight="1" x14ac:dyDescent="0.2">
      <c r="I971" s="251"/>
    </row>
    <row r="972" spans="9:9" ht="15.75" customHeight="1" x14ac:dyDescent="0.2">
      <c r="I972" s="251"/>
    </row>
    <row r="973" spans="9:9" ht="15.75" customHeight="1" x14ac:dyDescent="0.2">
      <c r="I973" s="251"/>
    </row>
    <row r="974" spans="9:9" ht="15.75" customHeight="1" x14ac:dyDescent="0.2">
      <c r="I974" s="251"/>
    </row>
    <row r="975" spans="9:9" ht="15.75" customHeight="1" x14ac:dyDescent="0.2">
      <c r="I975" s="251"/>
    </row>
    <row r="976" spans="9:9" ht="15.75" customHeight="1" x14ac:dyDescent="0.2">
      <c r="I976" s="251"/>
    </row>
    <row r="977" spans="9:9" ht="15.75" customHeight="1" x14ac:dyDescent="0.2">
      <c r="I977" s="251"/>
    </row>
    <row r="978" spans="9:9" ht="15.75" customHeight="1" x14ac:dyDescent="0.2">
      <c r="I978" s="251"/>
    </row>
    <row r="979" spans="9:9" ht="15.75" customHeight="1" x14ac:dyDescent="0.2">
      <c r="I979" s="251"/>
    </row>
    <row r="980" spans="9:9" ht="15.75" customHeight="1" x14ac:dyDescent="0.2">
      <c r="I980" s="251"/>
    </row>
    <row r="981" spans="9:9" ht="15.75" customHeight="1" x14ac:dyDescent="0.2">
      <c r="I981" s="251"/>
    </row>
    <row r="982" spans="9:9" ht="15.75" customHeight="1" x14ac:dyDescent="0.2">
      <c r="I982" s="251"/>
    </row>
    <row r="983" spans="9:9" ht="15.75" customHeight="1" x14ac:dyDescent="0.2">
      <c r="I983" s="251"/>
    </row>
    <row r="984" spans="9:9" ht="15.75" customHeight="1" x14ac:dyDescent="0.2">
      <c r="I984" s="251"/>
    </row>
    <row r="985" spans="9:9" ht="15.75" customHeight="1" x14ac:dyDescent="0.2">
      <c r="I985" s="251"/>
    </row>
    <row r="986" spans="9:9" ht="15.75" customHeight="1" x14ac:dyDescent="0.2">
      <c r="I986" s="251"/>
    </row>
    <row r="987" spans="9:9" ht="15.75" customHeight="1" x14ac:dyDescent="0.2">
      <c r="I987" s="251"/>
    </row>
    <row r="988" spans="9:9" ht="15.75" customHeight="1" x14ac:dyDescent="0.2">
      <c r="I988" s="251"/>
    </row>
    <row r="989" spans="9:9" ht="15.75" customHeight="1" x14ac:dyDescent="0.2">
      <c r="I989" s="251"/>
    </row>
    <row r="990" spans="9:9" ht="15.75" customHeight="1" x14ac:dyDescent="0.2">
      <c r="I990" s="251"/>
    </row>
    <row r="991" spans="9:9" ht="15.75" customHeight="1" x14ac:dyDescent="0.2">
      <c r="I991" s="251"/>
    </row>
    <row r="992" spans="9:9" ht="15.75" customHeight="1" x14ac:dyDescent="0.2">
      <c r="I992" s="251"/>
    </row>
    <row r="993" spans="9:9" ht="15.75" customHeight="1" x14ac:dyDescent="0.2">
      <c r="I993" s="251"/>
    </row>
    <row r="994" spans="9:9" ht="15.75" customHeight="1" x14ac:dyDescent="0.2">
      <c r="I994" s="251"/>
    </row>
    <row r="995" spans="9:9" ht="15.75" customHeight="1" x14ac:dyDescent="0.2">
      <c r="I995" s="251"/>
    </row>
    <row r="996" spans="9:9" ht="15.75" customHeight="1" x14ac:dyDescent="0.2">
      <c r="I996" s="251"/>
    </row>
    <row r="997" spans="9:9" ht="15.75" customHeight="1" x14ac:dyDescent="0.2">
      <c r="I997" s="251"/>
    </row>
    <row r="998" spans="9:9" ht="15.75" customHeight="1" x14ac:dyDescent="0.2">
      <c r="I998" s="251"/>
    </row>
    <row r="999" spans="9:9" ht="15.75" customHeight="1" x14ac:dyDescent="0.2">
      <c r="I999" s="251"/>
    </row>
    <row r="1000" spans="9:9" ht="15.75" customHeight="1" x14ac:dyDescent="0.2">
      <c r="I1000" s="251"/>
    </row>
  </sheetData>
  <dataValidations count="2">
    <dataValidation type="list" allowBlank="1" showErrorMessage="1" sqref="F6:F19" xr:uid="{00000000-0002-0000-0600-000000000000}">
      <formula1>INDIRECT(E6)</formula1>
    </dataValidation>
    <dataValidation type="list" allowBlank="1" showErrorMessage="1" sqref="E6:E19" xr:uid="{00000000-0002-0000-0600-000001000000}">
      <formula1>CATEGORIA</formula1>
    </dataValidation>
  </dataValidations>
  <pageMargins left="0.7" right="0.7" top="0.75" bottom="0.75" header="0" footer="0"/>
  <pageSetup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tabColor rgb="FF0C0C0C"/>
  </sheetPr>
  <dimension ref="A1:Z1000"/>
  <sheetViews>
    <sheetView workbookViewId="0">
      <selection activeCell="G13" sqref="G13"/>
    </sheetView>
  </sheetViews>
  <sheetFormatPr baseColWidth="10" defaultColWidth="10.109375" defaultRowHeight="15" customHeight="1" x14ac:dyDescent="0.2"/>
  <cols>
    <col min="1" max="1" width="2.77734375" customWidth="1"/>
    <col min="2" max="2" width="10.44140625" customWidth="1"/>
    <col min="3" max="3" width="12.33203125" customWidth="1"/>
    <col min="4" max="4" width="32.77734375" customWidth="1"/>
    <col min="5" max="5" width="18.21875" customWidth="1"/>
    <col min="6" max="6" width="11.6640625" customWidth="1"/>
    <col min="7" max="7" width="22.33203125" customWidth="1"/>
    <col min="8" max="8" width="11.5546875" customWidth="1"/>
    <col min="9" max="26" width="10.44140625" customWidth="1"/>
  </cols>
  <sheetData>
    <row r="1" spans="1:26" ht="15.75" x14ac:dyDescent="0.25">
      <c r="A1" s="1"/>
      <c r="B1" s="261"/>
      <c r="C1" s="3"/>
      <c r="D1" s="1"/>
      <c r="E1" s="2"/>
      <c r="F1" s="1"/>
      <c r="G1" s="1"/>
      <c r="H1" s="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3.25" x14ac:dyDescent="0.35">
      <c r="A2" s="1"/>
      <c r="B2" s="261"/>
      <c r="C2" s="589" t="s">
        <v>0</v>
      </c>
      <c r="D2" s="590"/>
      <c r="E2" s="590"/>
      <c r="F2" s="590"/>
      <c r="G2" s="591"/>
      <c r="H2" s="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20.25" x14ac:dyDescent="0.3">
      <c r="A3" s="1"/>
      <c r="B3" s="261"/>
      <c r="C3" s="592" t="s">
        <v>1074</v>
      </c>
      <c r="D3" s="590"/>
      <c r="E3" s="590"/>
      <c r="F3" s="590"/>
      <c r="G3" s="591"/>
      <c r="H3" s="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 x14ac:dyDescent="0.3">
      <c r="A4" s="1"/>
      <c r="B4" s="261"/>
      <c r="C4" s="593">
        <v>44256</v>
      </c>
      <c r="D4" s="590"/>
      <c r="E4" s="590"/>
      <c r="F4" s="590"/>
      <c r="G4" s="591"/>
      <c r="H4" s="1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75" x14ac:dyDescent="0.25">
      <c r="A5" s="1"/>
      <c r="B5" s="261"/>
      <c r="C5" s="3"/>
      <c r="D5" s="1"/>
      <c r="E5" s="262"/>
      <c r="F5" s="1"/>
      <c r="G5" s="1"/>
      <c r="H5" s="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75" x14ac:dyDescent="0.25">
      <c r="A6" s="1"/>
      <c r="B6" s="263" t="s">
        <v>1075</v>
      </c>
      <c r="C6" s="263" t="s">
        <v>1076</v>
      </c>
      <c r="D6" s="263" t="s">
        <v>685</v>
      </c>
      <c r="E6" s="264" t="s">
        <v>1077</v>
      </c>
      <c r="F6" s="263" t="s">
        <v>1078</v>
      </c>
      <c r="G6" s="263" t="s">
        <v>627</v>
      </c>
      <c r="H6" s="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75" x14ac:dyDescent="0.25">
      <c r="A7" s="1"/>
      <c r="B7" s="11"/>
      <c r="C7" s="265" t="s">
        <v>1079</v>
      </c>
      <c r="D7" s="266" t="s">
        <v>1080</v>
      </c>
      <c r="E7" s="267"/>
      <c r="F7" s="265"/>
      <c r="G7" s="266"/>
      <c r="H7" s="1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75" x14ac:dyDescent="0.25">
      <c r="A8" s="1"/>
      <c r="B8" s="11"/>
      <c r="C8" s="265" t="s">
        <v>1081</v>
      </c>
      <c r="D8" s="266" t="s">
        <v>1082</v>
      </c>
      <c r="E8" s="267"/>
      <c r="F8" s="266"/>
      <c r="G8" s="266"/>
      <c r="H8" s="1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75" x14ac:dyDescent="0.25">
      <c r="A9" s="1"/>
      <c r="B9" s="11"/>
      <c r="C9" s="265" t="s">
        <v>1083</v>
      </c>
      <c r="D9" s="266" t="s">
        <v>1084</v>
      </c>
      <c r="E9" s="267" t="s">
        <v>1085</v>
      </c>
      <c r="F9" s="266"/>
      <c r="G9" s="266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75" x14ac:dyDescent="0.25">
      <c r="A10" s="1"/>
      <c r="B10" s="11"/>
      <c r="C10" s="265" t="s">
        <v>1086</v>
      </c>
      <c r="D10" s="266" t="s">
        <v>1087</v>
      </c>
      <c r="E10" s="267"/>
      <c r="F10" s="266"/>
      <c r="G10" s="266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75" x14ac:dyDescent="0.25">
      <c r="A11" s="1"/>
      <c r="B11" s="11"/>
      <c r="C11" s="265" t="s">
        <v>1088</v>
      </c>
      <c r="D11" s="266" t="s">
        <v>1089</v>
      </c>
      <c r="E11" s="267" t="s">
        <v>1090</v>
      </c>
      <c r="F11" s="266"/>
      <c r="G11" s="268" t="s">
        <v>1091</v>
      </c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75" x14ac:dyDescent="0.25">
      <c r="A12" s="1"/>
      <c r="B12" s="11"/>
      <c r="C12" s="265" t="s">
        <v>1092</v>
      </c>
      <c r="D12" s="266" t="s">
        <v>1093</v>
      </c>
      <c r="E12" s="267" t="s">
        <v>1094</v>
      </c>
      <c r="F12" s="266"/>
      <c r="G12" s="266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75" x14ac:dyDescent="0.25">
      <c r="A13" s="1"/>
      <c r="B13" s="11"/>
      <c r="C13" s="265" t="s">
        <v>1095</v>
      </c>
      <c r="D13" s="266" t="s">
        <v>1096</v>
      </c>
      <c r="E13" s="267" t="s">
        <v>17</v>
      </c>
      <c r="F13" s="266"/>
      <c r="G13" s="267" t="s">
        <v>1097</v>
      </c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75" x14ac:dyDescent="0.25">
      <c r="A14" s="1"/>
      <c r="B14" s="11"/>
      <c r="C14" s="265" t="s">
        <v>1098</v>
      </c>
      <c r="D14" s="266" t="s">
        <v>1099</v>
      </c>
      <c r="E14" s="267" t="s">
        <v>1100</v>
      </c>
      <c r="F14" s="266"/>
      <c r="G14" s="267" t="s">
        <v>1101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75" x14ac:dyDescent="0.25">
      <c r="A15" s="1"/>
      <c r="B15" s="11"/>
      <c r="C15" s="265" t="s">
        <v>1102</v>
      </c>
      <c r="D15" s="266" t="s">
        <v>1103</v>
      </c>
      <c r="E15" s="267" t="s">
        <v>1104</v>
      </c>
      <c r="F15" s="267" t="s">
        <v>151</v>
      </c>
      <c r="G15" s="266" t="s">
        <v>1105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75" x14ac:dyDescent="0.25">
      <c r="A16" s="1"/>
      <c r="B16" s="11"/>
      <c r="C16" s="265"/>
      <c r="D16" s="266"/>
      <c r="E16" s="267"/>
      <c r="F16" s="266"/>
      <c r="G16" s="266"/>
      <c r="H16" s="1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x14ac:dyDescent="0.25">
      <c r="A17" s="1"/>
      <c r="B17" s="11"/>
      <c r="C17" s="269" t="s">
        <v>1106</v>
      </c>
      <c r="D17" s="270" t="s">
        <v>1107</v>
      </c>
      <c r="E17" s="271" t="s">
        <v>1108</v>
      </c>
      <c r="F17" s="270"/>
      <c r="G17" s="270" t="s">
        <v>1109</v>
      </c>
      <c r="H17" s="1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75" x14ac:dyDescent="0.25">
      <c r="A18" s="1"/>
      <c r="B18" s="11"/>
      <c r="C18" s="269" t="s">
        <v>1110</v>
      </c>
      <c r="D18" s="270" t="s">
        <v>1111</v>
      </c>
      <c r="E18" s="271" t="s">
        <v>1112</v>
      </c>
      <c r="F18" s="269"/>
      <c r="G18" s="270" t="s">
        <v>1113</v>
      </c>
      <c r="H18" s="1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75" x14ac:dyDescent="0.25">
      <c r="A19" s="1"/>
      <c r="B19" s="11"/>
      <c r="C19" s="269" t="s">
        <v>1114</v>
      </c>
      <c r="D19" s="270" t="s">
        <v>1115</v>
      </c>
      <c r="E19" s="271" t="s">
        <v>1116</v>
      </c>
      <c r="F19" s="270"/>
      <c r="G19" s="270" t="s">
        <v>1117</v>
      </c>
      <c r="H19" s="1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75" x14ac:dyDescent="0.25">
      <c r="A20" s="1"/>
      <c r="B20" s="11"/>
      <c r="C20" s="265" t="s">
        <v>1110</v>
      </c>
      <c r="D20" s="266" t="s">
        <v>1111</v>
      </c>
      <c r="E20" s="267" t="s">
        <v>1118</v>
      </c>
      <c r="F20" s="265"/>
      <c r="G20" s="266" t="s">
        <v>1119</v>
      </c>
      <c r="H20" s="1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 x14ac:dyDescent="0.25">
      <c r="A21" s="1"/>
      <c r="B21" s="11"/>
      <c r="C21" s="265" t="s">
        <v>1120</v>
      </c>
      <c r="D21" s="266" t="s">
        <v>1121</v>
      </c>
      <c r="E21" s="267" t="s">
        <v>525</v>
      </c>
      <c r="F21" s="266"/>
      <c r="G21" s="266"/>
      <c r="H21" s="1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"/>
      <c r="B22" s="11"/>
      <c r="C22" s="265"/>
      <c r="D22" s="266"/>
      <c r="E22" s="272"/>
      <c r="F22" s="266"/>
      <c r="G22" s="266"/>
      <c r="H22" s="1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"/>
      <c r="B23" s="87">
        <v>44302</v>
      </c>
      <c r="C23" s="273" t="s">
        <v>1122</v>
      </c>
      <c r="D23" s="274" t="s">
        <v>1123</v>
      </c>
      <c r="E23" s="274" t="s">
        <v>1124</v>
      </c>
      <c r="F23" s="274"/>
      <c r="G23" s="275" t="s">
        <v>1125</v>
      </c>
      <c r="H23" s="1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/>
      <c r="B24" s="87">
        <v>44302</v>
      </c>
      <c r="C24" s="273" t="s">
        <v>1126</v>
      </c>
      <c r="D24" s="274" t="s">
        <v>1127</v>
      </c>
      <c r="E24" s="276" t="s">
        <v>1128</v>
      </c>
      <c r="F24" s="274" t="s">
        <v>1129</v>
      </c>
      <c r="G24" s="274" t="s">
        <v>1130</v>
      </c>
      <c r="H24" s="1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/>
      <c r="B25" s="87">
        <v>44302</v>
      </c>
      <c r="C25" s="273" t="s">
        <v>1131</v>
      </c>
      <c r="D25" s="274" t="s">
        <v>1127</v>
      </c>
      <c r="E25" s="276" t="s">
        <v>1132</v>
      </c>
      <c r="F25" s="274"/>
      <c r="G25" s="277"/>
      <c r="H25" s="1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/>
      <c r="B26" s="87">
        <v>44256</v>
      </c>
      <c r="C26" s="273" t="s">
        <v>1133</v>
      </c>
      <c r="D26" s="274" t="s">
        <v>1134</v>
      </c>
      <c r="E26" s="278" t="s">
        <v>1135</v>
      </c>
      <c r="F26" s="274"/>
      <c r="G26" s="274" t="s">
        <v>1136</v>
      </c>
      <c r="H26" s="1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1"/>
      <c r="B27" s="87">
        <v>44256</v>
      </c>
      <c r="C27" s="273" t="s">
        <v>1137</v>
      </c>
      <c r="D27" s="274" t="s">
        <v>1134</v>
      </c>
      <c r="E27" s="278" t="s">
        <v>1138</v>
      </c>
      <c r="F27" s="274"/>
      <c r="G27" s="274"/>
      <c r="H27" s="1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11">
        <v>44302</v>
      </c>
      <c r="C28" s="265" t="s">
        <v>1139</v>
      </c>
      <c r="D28" s="266" t="s">
        <v>1140</v>
      </c>
      <c r="E28" s="279"/>
      <c r="F28" s="266"/>
      <c r="G28" s="266"/>
      <c r="H28" s="1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1"/>
      <c r="B29" s="11"/>
      <c r="C29" s="265"/>
      <c r="D29" s="266"/>
      <c r="E29" s="279"/>
      <c r="F29" s="266"/>
      <c r="G29" s="266"/>
      <c r="H29" s="1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1"/>
      <c r="B30" s="11"/>
      <c r="C30" s="265"/>
      <c r="D30" s="266"/>
      <c r="E30" s="279"/>
      <c r="F30" s="266"/>
      <c r="G30" s="266"/>
      <c r="H30" s="1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1"/>
      <c r="B31" s="280">
        <v>44915</v>
      </c>
      <c r="C31" s="281"/>
      <c r="D31" s="282" t="s">
        <v>1141</v>
      </c>
      <c r="E31" s="283"/>
      <c r="F31" s="282"/>
      <c r="G31" s="282"/>
      <c r="H31" s="1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1"/>
      <c r="B32" s="280"/>
      <c r="C32" s="281"/>
      <c r="D32" s="282" t="s">
        <v>93</v>
      </c>
      <c r="E32" s="283" t="s">
        <v>95</v>
      </c>
      <c r="F32" s="282" t="s">
        <v>1142</v>
      </c>
      <c r="G32" s="282"/>
      <c r="H32" s="1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1"/>
      <c r="B33" s="280"/>
      <c r="C33" s="281"/>
      <c r="D33" s="282" t="s">
        <v>1143</v>
      </c>
      <c r="E33" s="283" t="s">
        <v>1135</v>
      </c>
      <c r="F33" s="282" t="s">
        <v>1144</v>
      </c>
      <c r="G33" s="282"/>
      <c r="H33" s="1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1"/>
      <c r="B34" s="280"/>
      <c r="C34" s="281"/>
      <c r="D34" s="282" t="s">
        <v>1145</v>
      </c>
      <c r="E34" s="283" t="s">
        <v>458</v>
      </c>
      <c r="F34" s="282" t="s">
        <v>1146</v>
      </c>
      <c r="G34" s="282"/>
      <c r="H34" s="1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1"/>
      <c r="B35" s="280"/>
      <c r="C35" s="281"/>
      <c r="D35" s="282" t="s">
        <v>1147</v>
      </c>
      <c r="E35" s="283" t="s">
        <v>1108</v>
      </c>
      <c r="F35" s="282" t="s">
        <v>1148</v>
      </c>
      <c r="G35" s="282"/>
      <c r="H35" s="1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1"/>
      <c r="B36" s="280"/>
      <c r="C36" s="281"/>
      <c r="D36" s="282" t="s">
        <v>1149</v>
      </c>
      <c r="E36" s="283" t="s">
        <v>1116</v>
      </c>
      <c r="F36" s="282" t="s">
        <v>1150</v>
      </c>
      <c r="G36" s="282"/>
      <c r="H36" s="1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1"/>
      <c r="B37" s="280"/>
      <c r="C37" s="281"/>
      <c r="D37" s="282" t="s">
        <v>1110</v>
      </c>
      <c r="E37" s="283" t="s">
        <v>1112</v>
      </c>
      <c r="F37" s="282"/>
      <c r="G37" s="282"/>
      <c r="H37" s="1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1"/>
      <c r="B38" s="11"/>
      <c r="C38" s="265"/>
      <c r="D38" s="266"/>
      <c r="E38" s="279"/>
      <c r="F38" s="266"/>
      <c r="G38" s="266"/>
      <c r="H38" s="1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1"/>
      <c r="B39" s="11"/>
      <c r="C39" s="265"/>
      <c r="D39" s="266"/>
      <c r="E39" s="279"/>
      <c r="F39" s="266"/>
      <c r="G39" s="266"/>
      <c r="H39" s="1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1"/>
      <c r="B40" s="11"/>
      <c r="C40" s="265"/>
      <c r="D40" s="266"/>
      <c r="E40" s="279"/>
      <c r="F40" s="266"/>
      <c r="G40" s="266"/>
      <c r="H40" s="1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1"/>
      <c r="B41" s="261"/>
      <c r="C41" s="3"/>
      <c r="D41" s="208"/>
      <c r="E41" s="262"/>
      <c r="F41" s="1"/>
      <c r="G41" s="1"/>
      <c r="H41" s="1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1"/>
      <c r="B42" s="261"/>
      <c r="C42" s="3"/>
      <c r="D42" s="1"/>
      <c r="E42" s="262"/>
      <c r="F42" s="1"/>
      <c r="G42" s="1"/>
      <c r="H42" s="1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1"/>
      <c r="B43" s="261"/>
      <c r="C43" s="3"/>
      <c r="D43" s="284" t="s">
        <v>1151</v>
      </c>
      <c r="E43" s="262"/>
      <c r="F43" s="1"/>
      <c r="G43" s="1"/>
      <c r="H43" s="1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1"/>
      <c r="B44" s="261"/>
      <c r="C44" s="3"/>
      <c r="D44" s="1" t="s">
        <v>1152</v>
      </c>
      <c r="E44" s="262"/>
      <c r="F44" s="1"/>
      <c r="G44" s="1"/>
      <c r="H44" s="1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1"/>
      <c r="B45" s="261"/>
      <c r="C45" s="3"/>
      <c r="D45" s="1" t="s">
        <v>1153</v>
      </c>
      <c r="E45" s="262"/>
      <c r="F45" s="1"/>
      <c r="G45" s="1"/>
      <c r="H45" s="1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1"/>
      <c r="B46" s="261"/>
      <c r="C46" s="3"/>
      <c r="D46" s="1" t="s">
        <v>105</v>
      </c>
      <c r="E46" s="262"/>
      <c r="F46" s="1"/>
      <c r="G46" s="1"/>
      <c r="H46" s="1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1"/>
      <c r="B47" s="261"/>
      <c r="C47" s="3"/>
      <c r="D47" s="1"/>
      <c r="E47" s="262"/>
      <c r="F47" s="1"/>
      <c r="G47" s="1"/>
      <c r="H47" s="1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1"/>
      <c r="B48" s="261"/>
      <c r="C48" s="3"/>
      <c r="D48" s="1" t="s">
        <v>151</v>
      </c>
      <c r="E48" s="262"/>
      <c r="F48" s="1"/>
      <c r="G48" s="1"/>
      <c r="H48" s="1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/>
      <c r="B49" s="261"/>
      <c r="C49" s="3"/>
      <c r="D49" s="1" t="s">
        <v>1097</v>
      </c>
      <c r="E49" s="262"/>
      <c r="F49" s="1"/>
      <c r="G49" s="1"/>
      <c r="H49" s="1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1"/>
      <c r="B50" s="261"/>
      <c r="C50" s="3"/>
      <c r="D50" s="1" t="s">
        <v>30</v>
      </c>
      <c r="E50" s="262"/>
      <c r="F50" s="1"/>
      <c r="G50" s="1"/>
      <c r="H50" s="1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1"/>
      <c r="B51" s="261"/>
      <c r="C51" s="3"/>
      <c r="D51" s="1"/>
      <c r="E51" s="262"/>
      <c r="F51" s="1"/>
      <c r="G51" s="1"/>
      <c r="H51" s="1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1"/>
      <c r="B52" s="261"/>
      <c r="C52" s="3"/>
      <c r="D52" s="1"/>
      <c r="E52" s="262"/>
      <c r="F52" s="1"/>
      <c r="G52" s="1"/>
      <c r="H52" s="1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1"/>
      <c r="B53" s="261"/>
      <c r="C53" s="3"/>
      <c r="D53" s="1"/>
      <c r="E53" s="262"/>
      <c r="F53" s="1"/>
      <c r="G53" s="1"/>
      <c r="H53" s="1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1"/>
      <c r="B54" s="261"/>
      <c r="C54" s="3"/>
      <c r="D54" s="1"/>
      <c r="E54" s="262"/>
      <c r="F54" s="1"/>
      <c r="G54" s="1"/>
      <c r="H54" s="1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1"/>
      <c r="B55" s="261"/>
      <c r="C55" s="3"/>
      <c r="D55" s="1"/>
      <c r="E55" s="262"/>
      <c r="F55" s="1"/>
      <c r="G55" s="1"/>
      <c r="H55" s="1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285"/>
      <c r="C56" s="36"/>
      <c r="D56" s="4"/>
      <c r="E56" s="35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285"/>
      <c r="C57" s="36"/>
      <c r="D57" s="4"/>
      <c r="E57" s="35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285"/>
      <c r="C58" s="36"/>
      <c r="D58" s="4"/>
      <c r="E58" s="3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285"/>
      <c r="C59" s="36"/>
      <c r="D59" s="4"/>
      <c r="E59" s="35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285"/>
      <c r="C60" s="36"/>
      <c r="D60" s="4"/>
      <c r="E60" s="35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285"/>
      <c r="C61" s="36"/>
      <c r="D61" s="4"/>
      <c r="E61" s="35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285"/>
      <c r="C62" s="36"/>
      <c r="D62" s="4"/>
      <c r="E62" s="35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285"/>
      <c r="C63" s="36"/>
      <c r="D63" s="4"/>
      <c r="E63" s="35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285"/>
      <c r="C64" s="36"/>
      <c r="D64" s="4"/>
      <c r="E64" s="35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285"/>
      <c r="C65" s="36"/>
      <c r="D65" s="4"/>
      <c r="E65" s="35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285"/>
      <c r="C66" s="36"/>
      <c r="D66" s="4"/>
      <c r="E66" s="35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285"/>
      <c r="C67" s="36"/>
      <c r="D67" s="4"/>
      <c r="E67" s="35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285"/>
      <c r="C68" s="36"/>
      <c r="D68" s="4"/>
      <c r="E68" s="35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285"/>
      <c r="C69" s="36"/>
      <c r="D69" s="4"/>
      <c r="E69" s="35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285"/>
      <c r="C70" s="36"/>
      <c r="D70" s="4"/>
      <c r="E70" s="35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285"/>
      <c r="C71" s="36"/>
      <c r="D71" s="4"/>
      <c r="E71" s="35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285"/>
      <c r="C72" s="36"/>
      <c r="D72" s="4"/>
      <c r="E72" s="35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285"/>
      <c r="C73" s="36"/>
      <c r="D73" s="4"/>
      <c r="E73" s="35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285"/>
      <c r="C74" s="36"/>
      <c r="D74" s="4"/>
      <c r="E74" s="35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285"/>
      <c r="C75" s="36"/>
      <c r="D75" s="4"/>
      <c r="E75" s="35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285"/>
      <c r="C76" s="36"/>
      <c r="D76" s="4"/>
      <c r="E76" s="35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285"/>
      <c r="C77" s="36"/>
      <c r="D77" s="4"/>
      <c r="E77" s="35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285"/>
      <c r="C78" s="36"/>
      <c r="D78" s="4"/>
      <c r="E78" s="35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285"/>
      <c r="C79" s="36"/>
      <c r="D79" s="4"/>
      <c r="E79" s="35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285"/>
      <c r="C80" s="36"/>
      <c r="D80" s="4"/>
      <c r="E80" s="35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285"/>
      <c r="C81" s="36"/>
      <c r="D81" s="4"/>
      <c r="E81" s="35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285"/>
      <c r="C82" s="36"/>
      <c r="D82" s="4"/>
      <c r="E82" s="35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285"/>
      <c r="C83" s="36"/>
      <c r="D83" s="4"/>
      <c r="E83" s="35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285"/>
      <c r="C84" s="36"/>
      <c r="D84" s="4"/>
      <c r="E84" s="35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285"/>
      <c r="C85" s="36"/>
      <c r="D85" s="4"/>
      <c r="E85" s="3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285"/>
      <c r="C86" s="36"/>
      <c r="D86" s="4"/>
      <c r="E86" s="35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285"/>
      <c r="C87" s="36"/>
      <c r="D87" s="4"/>
      <c r="E87" s="35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285"/>
      <c r="C88" s="36"/>
      <c r="D88" s="4"/>
      <c r="E88" s="35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285"/>
      <c r="C89" s="36"/>
      <c r="D89" s="4"/>
      <c r="E89" s="35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285"/>
      <c r="C90" s="36"/>
      <c r="D90" s="4"/>
      <c r="E90" s="35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285"/>
      <c r="C91" s="36"/>
      <c r="D91" s="4"/>
      <c r="E91" s="35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285"/>
      <c r="C92" s="36"/>
      <c r="D92" s="4"/>
      <c r="E92" s="35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285"/>
      <c r="C93" s="36"/>
      <c r="D93" s="4"/>
      <c r="E93" s="35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285"/>
      <c r="C94" s="36"/>
      <c r="D94" s="4"/>
      <c r="E94" s="35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285"/>
      <c r="C95" s="36"/>
      <c r="D95" s="4"/>
      <c r="E95" s="35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285"/>
      <c r="C96" s="36"/>
      <c r="D96" s="4"/>
      <c r="E96" s="35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285"/>
      <c r="C97" s="36"/>
      <c r="D97" s="4"/>
      <c r="E97" s="35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285"/>
      <c r="C98" s="36"/>
      <c r="D98" s="4"/>
      <c r="E98" s="35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285"/>
      <c r="C99" s="36"/>
      <c r="D99" s="4"/>
      <c r="E99" s="35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285"/>
      <c r="C100" s="36"/>
      <c r="D100" s="4"/>
      <c r="E100" s="35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285"/>
      <c r="C101" s="36"/>
      <c r="D101" s="4"/>
      <c r="E101" s="35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285"/>
      <c r="C102" s="36"/>
      <c r="D102" s="4"/>
      <c r="E102" s="35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285"/>
      <c r="C103" s="36"/>
      <c r="D103" s="4"/>
      <c r="E103" s="35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285"/>
      <c r="C104" s="36"/>
      <c r="D104" s="4"/>
      <c r="E104" s="35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285"/>
      <c r="C105" s="36"/>
      <c r="D105" s="4"/>
      <c r="E105" s="35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285"/>
      <c r="C106" s="36"/>
      <c r="D106" s="4"/>
      <c r="E106" s="35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285"/>
      <c r="C107" s="36"/>
      <c r="D107" s="4"/>
      <c r="E107" s="35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285"/>
      <c r="C108" s="36"/>
      <c r="D108" s="4"/>
      <c r="E108" s="35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285"/>
      <c r="C109" s="36"/>
      <c r="D109" s="4"/>
      <c r="E109" s="35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285"/>
      <c r="C110" s="36"/>
      <c r="D110" s="4"/>
      <c r="E110" s="35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285"/>
      <c r="C111" s="36"/>
      <c r="D111" s="4"/>
      <c r="E111" s="35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285"/>
      <c r="C112" s="36"/>
      <c r="D112" s="4"/>
      <c r="E112" s="35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285"/>
      <c r="C113" s="36"/>
      <c r="D113" s="4"/>
      <c r="E113" s="35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285"/>
      <c r="C114" s="36"/>
      <c r="D114" s="4"/>
      <c r="E114" s="35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285"/>
      <c r="C115" s="36"/>
      <c r="D115" s="4"/>
      <c r="E115" s="35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285"/>
      <c r="C116" s="36"/>
      <c r="D116" s="4"/>
      <c r="E116" s="35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285"/>
      <c r="C117" s="36"/>
      <c r="D117" s="4"/>
      <c r="E117" s="35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285"/>
      <c r="C118" s="36"/>
      <c r="D118" s="4"/>
      <c r="E118" s="35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285"/>
      <c r="C119" s="36"/>
      <c r="D119" s="4"/>
      <c r="E119" s="35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285"/>
      <c r="C120" s="36"/>
      <c r="D120" s="4"/>
      <c r="E120" s="35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285"/>
      <c r="C121" s="36"/>
      <c r="D121" s="4"/>
      <c r="E121" s="35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285"/>
      <c r="C122" s="36"/>
      <c r="D122" s="4"/>
      <c r="E122" s="35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285"/>
      <c r="C123" s="36"/>
      <c r="D123" s="4"/>
      <c r="E123" s="35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285"/>
      <c r="C124" s="36"/>
      <c r="D124" s="4"/>
      <c r="E124" s="35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285"/>
      <c r="C125" s="36"/>
      <c r="D125" s="4"/>
      <c r="E125" s="35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285"/>
      <c r="C126" s="36"/>
      <c r="D126" s="4"/>
      <c r="E126" s="35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285"/>
      <c r="C127" s="36"/>
      <c r="D127" s="4"/>
      <c r="E127" s="35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285"/>
      <c r="C128" s="36"/>
      <c r="D128" s="4"/>
      <c r="E128" s="35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285"/>
      <c r="C129" s="36"/>
      <c r="D129" s="4"/>
      <c r="E129" s="35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285"/>
      <c r="C130" s="36"/>
      <c r="D130" s="4"/>
      <c r="E130" s="35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285"/>
      <c r="C131" s="36"/>
      <c r="D131" s="4"/>
      <c r="E131" s="35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285"/>
      <c r="C132" s="36"/>
      <c r="D132" s="4"/>
      <c r="E132" s="35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285"/>
      <c r="C133" s="36"/>
      <c r="D133" s="4"/>
      <c r="E133" s="35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285"/>
      <c r="C134" s="36"/>
      <c r="D134" s="4"/>
      <c r="E134" s="35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285"/>
      <c r="C135" s="36"/>
      <c r="D135" s="4"/>
      <c r="E135" s="35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285"/>
      <c r="C136" s="36"/>
      <c r="D136" s="4"/>
      <c r="E136" s="35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285"/>
      <c r="C137" s="36"/>
      <c r="D137" s="4"/>
      <c r="E137" s="35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285"/>
      <c r="C138" s="36"/>
      <c r="D138" s="4"/>
      <c r="E138" s="35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285"/>
      <c r="C139" s="36"/>
      <c r="D139" s="4"/>
      <c r="E139" s="35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285"/>
      <c r="C140" s="36"/>
      <c r="D140" s="4"/>
      <c r="E140" s="35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285"/>
      <c r="C141" s="36"/>
      <c r="D141" s="4"/>
      <c r="E141" s="35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285"/>
      <c r="C142" s="36"/>
      <c r="D142" s="4"/>
      <c r="E142" s="35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285"/>
      <c r="C143" s="36"/>
      <c r="D143" s="4"/>
      <c r="E143" s="35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285"/>
      <c r="C144" s="36"/>
      <c r="D144" s="4"/>
      <c r="E144" s="35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285"/>
      <c r="C145" s="36"/>
      <c r="D145" s="4"/>
      <c r="E145" s="35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285"/>
      <c r="C146" s="36"/>
      <c r="D146" s="4"/>
      <c r="E146" s="35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285"/>
      <c r="C147" s="36"/>
      <c r="D147" s="4"/>
      <c r="E147" s="35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285"/>
      <c r="C148" s="36"/>
      <c r="D148" s="4"/>
      <c r="E148" s="35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285"/>
      <c r="C149" s="36"/>
      <c r="D149" s="4"/>
      <c r="E149" s="35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285"/>
      <c r="C150" s="36"/>
      <c r="D150" s="4"/>
      <c r="E150" s="35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285"/>
      <c r="C151" s="36"/>
      <c r="D151" s="4"/>
      <c r="E151" s="35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285"/>
      <c r="C152" s="36"/>
      <c r="D152" s="4"/>
      <c r="E152" s="35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285"/>
      <c r="C153" s="36"/>
      <c r="D153" s="4"/>
      <c r="E153" s="35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285"/>
      <c r="C154" s="36"/>
      <c r="D154" s="4"/>
      <c r="E154" s="35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285"/>
      <c r="C155" s="36"/>
      <c r="D155" s="4"/>
      <c r="E155" s="35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285"/>
      <c r="C156" s="36"/>
      <c r="D156" s="4"/>
      <c r="E156" s="35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285"/>
      <c r="C157" s="36"/>
      <c r="D157" s="4"/>
      <c r="E157" s="35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285"/>
      <c r="C158" s="36"/>
      <c r="D158" s="4"/>
      <c r="E158" s="35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285"/>
      <c r="C159" s="36"/>
      <c r="D159" s="4"/>
      <c r="E159" s="35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285"/>
      <c r="C160" s="36"/>
      <c r="D160" s="4"/>
      <c r="E160" s="35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285"/>
      <c r="C161" s="36"/>
      <c r="D161" s="4"/>
      <c r="E161" s="35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285"/>
      <c r="C162" s="36"/>
      <c r="D162" s="4"/>
      <c r="E162" s="35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285"/>
      <c r="C163" s="36"/>
      <c r="D163" s="4"/>
      <c r="E163" s="35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285"/>
      <c r="C164" s="36"/>
      <c r="D164" s="4"/>
      <c r="E164" s="35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285"/>
      <c r="C165" s="36"/>
      <c r="D165" s="4"/>
      <c r="E165" s="35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285"/>
      <c r="C166" s="36"/>
      <c r="D166" s="4"/>
      <c r="E166" s="35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285"/>
      <c r="C167" s="36"/>
      <c r="D167" s="4"/>
      <c r="E167" s="35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285"/>
      <c r="C168" s="36"/>
      <c r="D168" s="4"/>
      <c r="E168" s="35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285"/>
      <c r="C169" s="36"/>
      <c r="D169" s="4"/>
      <c r="E169" s="35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285"/>
      <c r="C170" s="36"/>
      <c r="D170" s="4"/>
      <c r="E170" s="35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285"/>
      <c r="C171" s="36"/>
      <c r="D171" s="4"/>
      <c r="E171" s="35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285"/>
      <c r="C172" s="36"/>
      <c r="D172" s="4"/>
      <c r="E172" s="35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285"/>
      <c r="C173" s="36"/>
      <c r="D173" s="4"/>
      <c r="E173" s="35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285"/>
      <c r="C174" s="36"/>
      <c r="D174" s="4"/>
      <c r="E174" s="35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285"/>
      <c r="C175" s="36"/>
      <c r="D175" s="4"/>
      <c r="E175" s="35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285"/>
      <c r="C176" s="36"/>
      <c r="D176" s="4"/>
      <c r="E176" s="35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285"/>
      <c r="C177" s="36"/>
      <c r="D177" s="4"/>
      <c r="E177" s="35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285"/>
      <c r="C178" s="36"/>
      <c r="D178" s="4"/>
      <c r="E178" s="35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285"/>
      <c r="C179" s="36"/>
      <c r="D179" s="4"/>
      <c r="E179" s="35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285"/>
      <c r="C180" s="36"/>
      <c r="D180" s="4"/>
      <c r="E180" s="35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285"/>
      <c r="C181" s="36"/>
      <c r="D181" s="4"/>
      <c r="E181" s="35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285"/>
      <c r="C182" s="36"/>
      <c r="D182" s="4"/>
      <c r="E182" s="35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285"/>
      <c r="C183" s="36"/>
      <c r="D183" s="4"/>
      <c r="E183" s="35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285"/>
      <c r="C184" s="36"/>
      <c r="D184" s="4"/>
      <c r="E184" s="35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285"/>
      <c r="C185" s="36"/>
      <c r="D185" s="4"/>
      <c r="E185" s="35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285"/>
      <c r="C186" s="36"/>
      <c r="D186" s="4"/>
      <c r="E186" s="35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285"/>
      <c r="C187" s="36"/>
      <c r="D187" s="4"/>
      <c r="E187" s="35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285"/>
      <c r="C188" s="36"/>
      <c r="D188" s="4"/>
      <c r="E188" s="35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285"/>
      <c r="C189" s="36"/>
      <c r="D189" s="4"/>
      <c r="E189" s="35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285"/>
      <c r="C190" s="36"/>
      <c r="D190" s="4"/>
      <c r="E190" s="35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285"/>
      <c r="C191" s="36"/>
      <c r="D191" s="4"/>
      <c r="E191" s="35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285"/>
      <c r="C192" s="36"/>
      <c r="D192" s="4"/>
      <c r="E192" s="35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285"/>
      <c r="C193" s="36"/>
      <c r="D193" s="4"/>
      <c r="E193" s="35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285"/>
      <c r="C194" s="36"/>
      <c r="D194" s="4"/>
      <c r="E194" s="35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285"/>
      <c r="C195" s="36"/>
      <c r="D195" s="4"/>
      <c r="E195" s="35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285"/>
      <c r="C196" s="36"/>
      <c r="D196" s="4"/>
      <c r="E196" s="35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285"/>
      <c r="C197" s="36"/>
      <c r="D197" s="4"/>
      <c r="E197" s="35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285"/>
      <c r="C198" s="36"/>
      <c r="D198" s="4"/>
      <c r="E198" s="35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285"/>
      <c r="C199" s="36"/>
      <c r="D199" s="4"/>
      <c r="E199" s="35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285"/>
      <c r="C200" s="36"/>
      <c r="D200" s="4"/>
      <c r="E200" s="35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285"/>
      <c r="C201" s="36"/>
      <c r="D201" s="4"/>
      <c r="E201" s="35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285"/>
      <c r="C202" s="36"/>
      <c r="D202" s="4"/>
      <c r="E202" s="35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285"/>
      <c r="C203" s="36"/>
      <c r="D203" s="4"/>
      <c r="E203" s="35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285"/>
      <c r="C204" s="36"/>
      <c r="D204" s="4"/>
      <c r="E204" s="35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285"/>
      <c r="C205" s="36"/>
      <c r="D205" s="4"/>
      <c r="E205" s="35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285"/>
      <c r="C206" s="36"/>
      <c r="D206" s="4"/>
      <c r="E206" s="35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285"/>
      <c r="C207" s="36"/>
      <c r="D207" s="4"/>
      <c r="E207" s="35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285"/>
      <c r="C208" s="36"/>
      <c r="D208" s="4"/>
      <c r="E208" s="35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285"/>
      <c r="C209" s="36"/>
      <c r="D209" s="4"/>
      <c r="E209" s="35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285"/>
      <c r="C210" s="36"/>
      <c r="D210" s="4"/>
      <c r="E210" s="35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285"/>
      <c r="C211" s="36"/>
      <c r="D211" s="4"/>
      <c r="E211" s="35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285"/>
      <c r="C212" s="36"/>
      <c r="D212" s="4"/>
      <c r="E212" s="35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285"/>
      <c r="C213" s="36"/>
      <c r="D213" s="4"/>
      <c r="E213" s="35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285"/>
      <c r="C214" s="36"/>
      <c r="D214" s="4"/>
      <c r="E214" s="35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285"/>
      <c r="C215" s="36"/>
      <c r="D215" s="4"/>
      <c r="E215" s="35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285"/>
      <c r="C216" s="36"/>
      <c r="D216" s="4"/>
      <c r="E216" s="35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285"/>
      <c r="C217" s="36"/>
      <c r="D217" s="4"/>
      <c r="E217" s="35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285"/>
      <c r="C218" s="36"/>
      <c r="D218" s="4"/>
      <c r="E218" s="35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285"/>
      <c r="C219" s="36"/>
      <c r="D219" s="4"/>
      <c r="E219" s="35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285"/>
      <c r="C220" s="36"/>
      <c r="D220" s="4"/>
      <c r="E220" s="35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285"/>
      <c r="C221" s="36"/>
      <c r="D221" s="4"/>
      <c r="E221" s="35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285"/>
      <c r="C222" s="36"/>
      <c r="D222" s="4"/>
      <c r="E222" s="35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285"/>
      <c r="C223" s="36"/>
      <c r="D223" s="4"/>
      <c r="E223" s="35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285"/>
      <c r="C224" s="36"/>
      <c r="D224" s="4"/>
      <c r="E224" s="35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285"/>
      <c r="C225" s="36"/>
      <c r="D225" s="4"/>
      <c r="E225" s="35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285"/>
      <c r="C226" s="36"/>
      <c r="D226" s="4"/>
      <c r="E226" s="35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285"/>
      <c r="C227" s="36"/>
      <c r="D227" s="4"/>
      <c r="E227" s="35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285"/>
      <c r="C228" s="36"/>
      <c r="D228" s="4"/>
      <c r="E228" s="35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285"/>
      <c r="C229" s="36"/>
      <c r="D229" s="4"/>
      <c r="E229" s="35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285"/>
      <c r="C230" s="36"/>
      <c r="D230" s="4"/>
      <c r="E230" s="35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285"/>
      <c r="C231" s="36"/>
      <c r="D231" s="4"/>
      <c r="E231" s="35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285"/>
      <c r="C232" s="36"/>
      <c r="D232" s="4"/>
      <c r="E232" s="35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285"/>
      <c r="C233" s="36"/>
      <c r="D233" s="4"/>
      <c r="E233" s="35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285"/>
      <c r="C234" s="36"/>
      <c r="D234" s="4"/>
      <c r="E234" s="35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285"/>
      <c r="C235" s="36"/>
      <c r="D235" s="4"/>
      <c r="E235" s="35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285"/>
      <c r="C236" s="36"/>
      <c r="D236" s="4"/>
      <c r="E236" s="35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285"/>
      <c r="C237" s="36"/>
      <c r="D237" s="4"/>
      <c r="E237" s="35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285"/>
      <c r="C238" s="36"/>
      <c r="D238" s="4"/>
      <c r="E238" s="35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285"/>
      <c r="C239" s="36"/>
      <c r="D239" s="4"/>
      <c r="E239" s="35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285"/>
      <c r="C240" s="36"/>
      <c r="D240" s="4"/>
      <c r="E240" s="35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285"/>
      <c r="C241" s="36"/>
      <c r="D241" s="4"/>
      <c r="E241" s="35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285"/>
      <c r="C242" s="36"/>
      <c r="D242" s="4"/>
      <c r="E242" s="35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285"/>
      <c r="C243" s="36"/>
      <c r="D243" s="4"/>
      <c r="E243" s="35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285"/>
      <c r="C244" s="36"/>
      <c r="D244" s="4"/>
      <c r="E244" s="35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285"/>
      <c r="C245" s="36"/>
      <c r="D245" s="4"/>
      <c r="E245" s="35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285"/>
      <c r="C246" s="36"/>
      <c r="D246" s="4"/>
      <c r="E246" s="35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285"/>
      <c r="C247" s="36"/>
      <c r="D247" s="4"/>
      <c r="E247" s="35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285"/>
      <c r="C248" s="36"/>
      <c r="D248" s="4"/>
      <c r="E248" s="35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285"/>
      <c r="C249" s="36"/>
      <c r="D249" s="4"/>
      <c r="E249" s="35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285"/>
      <c r="C250" s="36"/>
      <c r="D250" s="4"/>
      <c r="E250" s="35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285"/>
      <c r="C251" s="36"/>
      <c r="D251" s="4"/>
      <c r="E251" s="35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285"/>
      <c r="C252" s="36"/>
      <c r="D252" s="4"/>
      <c r="E252" s="35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285"/>
      <c r="C253" s="36"/>
      <c r="D253" s="4"/>
      <c r="E253" s="35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285"/>
      <c r="C254" s="36"/>
      <c r="D254" s="4"/>
      <c r="E254" s="35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285"/>
      <c r="C255" s="36"/>
      <c r="D255" s="4"/>
      <c r="E255" s="35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285"/>
      <c r="C256" s="36"/>
      <c r="D256" s="4"/>
      <c r="E256" s="35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285"/>
      <c r="C257" s="36"/>
      <c r="D257" s="4"/>
      <c r="E257" s="35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285"/>
      <c r="C258" s="36"/>
      <c r="D258" s="4"/>
      <c r="E258" s="35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285"/>
      <c r="C259" s="36"/>
      <c r="D259" s="4"/>
      <c r="E259" s="35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285"/>
      <c r="C260" s="36"/>
      <c r="D260" s="4"/>
      <c r="E260" s="35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285"/>
      <c r="C261" s="36"/>
      <c r="D261" s="4"/>
      <c r="E261" s="35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285"/>
      <c r="C262" s="36"/>
      <c r="D262" s="4"/>
      <c r="E262" s="35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285"/>
      <c r="C263" s="36"/>
      <c r="D263" s="4"/>
      <c r="E263" s="35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285"/>
      <c r="C264" s="36"/>
      <c r="D264" s="4"/>
      <c r="E264" s="35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285"/>
      <c r="C265" s="36"/>
      <c r="D265" s="4"/>
      <c r="E265" s="35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285"/>
      <c r="C266" s="36"/>
      <c r="D266" s="4"/>
      <c r="E266" s="35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285"/>
      <c r="C267" s="36"/>
      <c r="D267" s="4"/>
      <c r="E267" s="35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285"/>
      <c r="C268" s="36"/>
      <c r="D268" s="4"/>
      <c r="E268" s="35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285"/>
      <c r="C269" s="36"/>
      <c r="D269" s="4"/>
      <c r="E269" s="35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285"/>
      <c r="C270" s="36"/>
      <c r="D270" s="4"/>
      <c r="E270" s="35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285"/>
      <c r="C271" s="36"/>
      <c r="D271" s="4"/>
      <c r="E271" s="35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285"/>
      <c r="C272" s="36"/>
      <c r="D272" s="4"/>
      <c r="E272" s="35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285"/>
      <c r="C273" s="36"/>
      <c r="D273" s="4"/>
      <c r="E273" s="35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285"/>
      <c r="C274" s="36"/>
      <c r="D274" s="4"/>
      <c r="E274" s="35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285"/>
      <c r="C275" s="36"/>
      <c r="D275" s="4"/>
      <c r="E275" s="35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285"/>
      <c r="C276" s="36"/>
      <c r="D276" s="4"/>
      <c r="E276" s="35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285"/>
      <c r="C277" s="36"/>
      <c r="D277" s="4"/>
      <c r="E277" s="35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285"/>
      <c r="C278" s="36"/>
      <c r="D278" s="4"/>
      <c r="E278" s="35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285"/>
      <c r="C279" s="36"/>
      <c r="D279" s="4"/>
      <c r="E279" s="35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285"/>
      <c r="C280" s="36"/>
      <c r="D280" s="4"/>
      <c r="E280" s="35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285"/>
      <c r="C281" s="36"/>
      <c r="D281" s="4"/>
      <c r="E281" s="35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285"/>
      <c r="C282" s="36"/>
      <c r="D282" s="4"/>
      <c r="E282" s="35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285"/>
      <c r="C283" s="36"/>
      <c r="D283" s="4"/>
      <c r="E283" s="35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285"/>
      <c r="C284" s="36"/>
      <c r="D284" s="4"/>
      <c r="E284" s="35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285"/>
      <c r="C285" s="36"/>
      <c r="D285" s="4"/>
      <c r="E285" s="35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285"/>
      <c r="C286" s="36"/>
      <c r="D286" s="4"/>
      <c r="E286" s="35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285"/>
      <c r="C287" s="36"/>
      <c r="D287" s="4"/>
      <c r="E287" s="35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285"/>
      <c r="C288" s="36"/>
      <c r="D288" s="4"/>
      <c r="E288" s="35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285"/>
      <c r="C289" s="36"/>
      <c r="D289" s="4"/>
      <c r="E289" s="35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285"/>
      <c r="C290" s="36"/>
      <c r="D290" s="4"/>
      <c r="E290" s="35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285"/>
      <c r="C291" s="36"/>
      <c r="D291" s="4"/>
      <c r="E291" s="35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285"/>
      <c r="C292" s="36"/>
      <c r="D292" s="4"/>
      <c r="E292" s="35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285"/>
      <c r="C293" s="36"/>
      <c r="D293" s="4"/>
      <c r="E293" s="35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285"/>
      <c r="C294" s="36"/>
      <c r="D294" s="4"/>
      <c r="E294" s="35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285"/>
      <c r="C295" s="36"/>
      <c r="D295" s="4"/>
      <c r="E295" s="35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285"/>
      <c r="C296" s="36"/>
      <c r="D296" s="4"/>
      <c r="E296" s="35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285"/>
      <c r="C297" s="36"/>
      <c r="D297" s="4"/>
      <c r="E297" s="35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285"/>
      <c r="C298" s="36"/>
      <c r="D298" s="4"/>
      <c r="E298" s="35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285"/>
      <c r="C299" s="36"/>
      <c r="D299" s="4"/>
      <c r="E299" s="35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285"/>
      <c r="C300" s="36"/>
      <c r="D300" s="4"/>
      <c r="E300" s="35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285"/>
      <c r="C301" s="36"/>
      <c r="D301" s="4"/>
      <c r="E301" s="35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285"/>
      <c r="C302" s="36"/>
      <c r="D302" s="4"/>
      <c r="E302" s="35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285"/>
      <c r="C303" s="36"/>
      <c r="D303" s="4"/>
      <c r="E303" s="35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285"/>
      <c r="C304" s="36"/>
      <c r="D304" s="4"/>
      <c r="E304" s="35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285"/>
      <c r="C305" s="36"/>
      <c r="D305" s="4"/>
      <c r="E305" s="35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285"/>
      <c r="C306" s="36"/>
      <c r="D306" s="4"/>
      <c r="E306" s="35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285"/>
      <c r="C307" s="36"/>
      <c r="D307" s="4"/>
      <c r="E307" s="35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285"/>
      <c r="C308" s="36"/>
      <c r="D308" s="4"/>
      <c r="E308" s="35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285"/>
      <c r="C309" s="36"/>
      <c r="D309" s="4"/>
      <c r="E309" s="35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285"/>
      <c r="C310" s="36"/>
      <c r="D310" s="4"/>
      <c r="E310" s="35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285"/>
      <c r="C311" s="36"/>
      <c r="D311" s="4"/>
      <c r="E311" s="35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285"/>
      <c r="C312" s="36"/>
      <c r="D312" s="4"/>
      <c r="E312" s="35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285"/>
      <c r="C313" s="36"/>
      <c r="D313" s="4"/>
      <c r="E313" s="35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285"/>
      <c r="C314" s="36"/>
      <c r="D314" s="4"/>
      <c r="E314" s="35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285"/>
      <c r="C315" s="36"/>
      <c r="D315" s="4"/>
      <c r="E315" s="35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285"/>
      <c r="C316" s="36"/>
      <c r="D316" s="4"/>
      <c r="E316" s="35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285"/>
      <c r="C317" s="36"/>
      <c r="D317" s="4"/>
      <c r="E317" s="35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285"/>
      <c r="C318" s="36"/>
      <c r="D318" s="4"/>
      <c r="E318" s="35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285"/>
      <c r="C319" s="36"/>
      <c r="D319" s="4"/>
      <c r="E319" s="35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285"/>
      <c r="C320" s="36"/>
      <c r="D320" s="4"/>
      <c r="E320" s="35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285"/>
      <c r="C321" s="36"/>
      <c r="D321" s="4"/>
      <c r="E321" s="35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285"/>
      <c r="C322" s="36"/>
      <c r="D322" s="4"/>
      <c r="E322" s="35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285"/>
      <c r="C323" s="36"/>
      <c r="D323" s="4"/>
      <c r="E323" s="35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285"/>
      <c r="C324" s="36"/>
      <c r="D324" s="4"/>
      <c r="E324" s="35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285"/>
      <c r="C325" s="36"/>
      <c r="D325" s="4"/>
      <c r="E325" s="35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285"/>
      <c r="C326" s="36"/>
      <c r="D326" s="4"/>
      <c r="E326" s="35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285"/>
      <c r="C327" s="36"/>
      <c r="D327" s="4"/>
      <c r="E327" s="35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285"/>
      <c r="C328" s="36"/>
      <c r="D328" s="4"/>
      <c r="E328" s="35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285"/>
      <c r="C329" s="36"/>
      <c r="D329" s="4"/>
      <c r="E329" s="35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285"/>
      <c r="C330" s="36"/>
      <c r="D330" s="4"/>
      <c r="E330" s="35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285"/>
      <c r="C331" s="36"/>
      <c r="D331" s="4"/>
      <c r="E331" s="35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285"/>
      <c r="C332" s="36"/>
      <c r="D332" s="4"/>
      <c r="E332" s="35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285"/>
      <c r="C333" s="36"/>
      <c r="D333" s="4"/>
      <c r="E333" s="35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285"/>
      <c r="C334" s="36"/>
      <c r="D334" s="4"/>
      <c r="E334" s="35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285"/>
      <c r="C335" s="36"/>
      <c r="D335" s="4"/>
      <c r="E335" s="35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285"/>
      <c r="C336" s="36"/>
      <c r="D336" s="4"/>
      <c r="E336" s="35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285"/>
      <c r="C337" s="36"/>
      <c r="D337" s="4"/>
      <c r="E337" s="35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285"/>
      <c r="C338" s="36"/>
      <c r="D338" s="4"/>
      <c r="E338" s="35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285"/>
      <c r="C339" s="36"/>
      <c r="D339" s="4"/>
      <c r="E339" s="35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285"/>
      <c r="C340" s="36"/>
      <c r="D340" s="4"/>
      <c r="E340" s="35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285"/>
      <c r="C341" s="36"/>
      <c r="D341" s="4"/>
      <c r="E341" s="35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285"/>
      <c r="C342" s="36"/>
      <c r="D342" s="4"/>
      <c r="E342" s="35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285"/>
      <c r="C343" s="36"/>
      <c r="D343" s="4"/>
      <c r="E343" s="35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285"/>
      <c r="C344" s="36"/>
      <c r="D344" s="4"/>
      <c r="E344" s="35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285"/>
      <c r="C345" s="36"/>
      <c r="D345" s="4"/>
      <c r="E345" s="35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285"/>
      <c r="C346" s="36"/>
      <c r="D346" s="4"/>
      <c r="E346" s="35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285"/>
      <c r="C347" s="36"/>
      <c r="D347" s="4"/>
      <c r="E347" s="35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285"/>
      <c r="C348" s="36"/>
      <c r="D348" s="4"/>
      <c r="E348" s="35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285"/>
      <c r="C349" s="36"/>
      <c r="D349" s="4"/>
      <c r="E349" s="35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285"/>
      <c r="C350" s="36"/>
      <c r="D350" s="4"/>
      <c r="E350" s="35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285"/>
      <c r="C351" s="36"/>
      <c r="D351" s="4"/>
      <c r="E351" s="35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285"/>
      <c r="C352" s="36"/>
      <c r="D352" s="4"/>
      <c r="E352" s="35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285"/>
      <c r="C353" s="36"/>
      <c r="D353" s="4"/>
      <c r="E353" s="35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285"/>
      <c r="C354" s="36"/>
      <c r="D354" s="4"/>
      <c r="E354" s="35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285"/>
      <c r="C355" s="36"/>
      <c r="D355" s="4"/>
      <c r="E355" s="35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285"/>
      <c r="C356" s="36"/>
      <c r="D356" s="4"/>
      <c r="E356" s="35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285"/>
      <c r="C357" s="36"/>
      <c r="D357" s="4"/>
      <c r="E357" s="35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285"/>
      <c r="C358" s="36"/>
      <c r="D358" s="4"/>
      <c r="E358" s="35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285"/>
      <c r="C359" s="36"/>
      <c r="D359" s="4"/>
      <c r="E359" s="35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285"/>
      <c r="C360" s="36"/>
      <c r="D360" s="4"/>
      <c r="E360" s="35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285"/>
      <c r="C361" s="36"/>
      <c r="D361" s="4"/>
      <c r="E361" s="35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285"/>
      <c r="C362" s="36"/>
      <c r="D362" s="4"/>
      <c r="E362" s="35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285"/>
      <c r="C363" s="36"/>
      <c r="D363" s="4"/>
      <c r="E363" s="35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285"/>
      <c r="C364" s="36"/>
      <c r="D364" s="4"/>
      <c r="E364" s="35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285"/>
      <c r="C365" s="36"/>
      <c r="D365" s="4"/>
      <c r="E365" s="35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285"/>
      <c r="C366" s="36"/>
      <c r="D366" s="4"/>
      <c r="E366" s="35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285"/>
      <c r="C367" s="36"/>
      <c r="D367" s="4"/>
      <c r="E367" s="35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285"/>
      <c r="C368" s="36"/>
      <c r="D368" s="4"/>
      <c r="E368" s="35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285"/>
      <c r="C369" s="36"/>
      <c r="D369" s="4"/>
      <c r="E369" s="35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285"/>
      <c r="C370" s="36"/>
      <c r="D370" s="4"/>
      <c r="E370" s="35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285"/>
      <c r="C371" s="36"/>
      <c r="D371" s="4"/>
      <c r="E371" s="35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285"/>
      <c r="C372" s="36"/>
      <c r="D372" s="4"/>
      <c r="E372" s="35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285"/>
      <c r="C373" s="36"/>
      <c r="D373" s="4"/>
      <c r="E373" s="35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285"/>
      <c r="C374" s="36"/>
      <c r="D374" s="4"/>
      <c r="E374" s="35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285"/>
      <c r="C375" s="36"/>
      <c r="D375" s="4"/>
      <c r="E375" s="35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285"/>
      <c r="C376" s="36"/>
      <c r="D376" s="4"/>
      <c r="E376" s="35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285"/>
      <c r="C377" s="36"/>
      <c r="D377" s="4"/>
      <c r="E377" s="35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285"/>
      <c r="C378" s="36"/>
      <c r="D378" s="4"/>
      <c r="E378" s="35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285"/>
      <c r="C379" s="36"/>
      <c r="D379" s="4"/>
      <c r="E379" s="35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285"/>
      <c r="C380" s="36"/>
      <c r="D380" s="4"/>
      <c r="E380" s="35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285"/>
      <c r="C381" s="36"/>
      <c r="D381" s="4"/>
      <c r="E381" s="35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285"/>
      <c r="C382" s="36"/>
      <c r="D382" s="4"/>
      <c r="E382" s="35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285"/>
      <c r="C383" s="36"/>
      <c r="D383" s="4"/>
      <c r="E383" s="35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285"/>
      <c r="C384" s="36"/>
      <c r="D384" s="4"/>
      <c r="E384" s="35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285"/>
      <c r="C385" s="36"/>
      <c r="D385" s="4"/>
      <c r="E385" s="35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285"/>
      <c r="C386" s="36"/>
      <c r="D386" s="4"/>
      <c r="E386" s="35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285"/>
      <c r="C387" s="36"/>
      <c r="D387" s="4"/>
      <c r="E387" s="35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285"/>
      <c r="C388" s="36"/>
      <c r="D388" s="4"/>
      <c r="E388" s="35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285"/>
      <c r="C389" s="36"/>
      <c r="D389" s="4"/>
      <c r="E389" s="35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285"/>
      <c r="C390" s="36"/>
      <c r="D390" s="4"/>
      <c r="E390" s="35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285"/>
      <c r="C391" s="36"/>
      <c r="D391" s="4"/>
      <c r="E391" s="35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285"/>
      <c r="C392" s="36"/>
      <c r="D392" s="4"/>
      <c r="E392" s="35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285"/>
      <c r="C393" s="36"/>
      <c r="D393" s="4"/>
      <c r="E393" s="35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285"/>
      <c r="C394" s="36"/>
      <c r="D394" s="4"/>
      <c r="E394" s="35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285"/>
      <c r="C395" s="36"/>
      <c r="D395" s="4"/>
      <c r="E395" s="35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285"/>
      <c r="C396" s="36"/>
      <c r="D396" s="4"/>
      <c r="E396" s="35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285"/>
      <c r="C397" s="36"/>
      <c r="D397" s="4"/>
      <c r="E397" s="35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285"/>
      <c r="C398" s="36"/>
      <c r="D398" s="4"/>
      <c r="E398" s="35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285"/>
      <c r="C399" s="36"/>
      <c r="D399" s="4"/>
      <c r="E399" s="35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285"/>
      <c r="C400" s="36"/>
      <c r="D400" s="4"/>
      <c r="E400" s="35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285"/>
      <c r="C401" s="36"/>
      <c r="D401" s="4"/>
      <c r="E401" s="35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285"/>
      <c r="C402" s="36"/>
      <c r="D402" s="4"/>
      <c r="E402" s="35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285"/>
      <c r="C403" s="36"/>
      <c r="D403" s="4"/>
      <c r="E403" s="35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285"/>
      <c r="C404" s="36"/>
      <c r="D404" s="4"/>
      <c r="E404" s="35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285"/>
      <c r="C405" s="36"/>
      <c r="D405" s="4"/>
      <c r="E405" s="35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285"/>
      <c r="C406" s="36"/>
      <c r="D406" s="4"/>
      <c r="E406" s="35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285"/>
      <c r="C407" s="36"/>
      <c r="D407" s="4"/>
      <c r="E407" s="35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285"/>
      <c r="C408" s="36"/>
      <c r="D408" s="4"/>
      <c r="E408" s="35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285"/>
      <c r="C409" s="36"/>
      <c r="D409" s="4"/>
      <c r="E409" s="35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285"/>
      <c r="C410" s="36"/>
      <c r="D410" s="4"/>
      <c r="E410" s="35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285"/>
      <c r="C411" s="36"/>
      <c r="D411" s="4"/>
      <c r="E411" s="35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285"/>
      <c r="C412" s="36"/>
      <c r="D412" s="4"/>
      <c r="E412" s="35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285"/>
      <c r="C413" s="36"/>
      <c r="D413" s="4"/>
      <c r="E413" s="35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285"/>
      <c r="C414" s="36"/>
      <c r="D414" s="4"/>
      <c r="E414" s="35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285"/>
      <c r="C415" s="36"/>
      <c r="D415" s="4"/>
      <c r="E415" s="35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285"/>
      <c r="C416" s="36"/>
      <c r="D416" s="4"/>
      <c r="E416" s="35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285"/>
      <c r="C417" s="36"/>
      <c r="D417" s="4"/>
      <c r="E417" s="35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285"/>
      <c r="C418" s="36"/>
      <c r="D418" s="4"/>
      <c r="E418" s="35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285"/>
      <c r="C419" s="36"/>
      <c r="D419" s="4"/>
      <c r="E419" s="35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285"/>
      <c r="C420" s="36"/>
      <c r="D420" s="4"/>
      <c r="E420" s="35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285"/>
      <c r="C421" s="36"/>
      <c r="D421" s="4"/>
      <c r="E421" s="35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285"/>
      <c r="C422" s="36"/>
      <c r="D422" s="4"/>
      <c r="E422" s="35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285"/>
      <c r="C423" s="36"/>
      <c r="D423" s="4"/>
      <c r="E423" s="35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285"/>
      <c r="C424" s="36"/>
      <c r="D424" s="4"/>
      <c r="E424" s="35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285"/>
      <c r="C425" s="36"/>
      <c r="D425" s="4"/>
      <c r="E425" s="35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285"/>
      <c r="C426" s="36"/>
      <c r="D426" s="4"/>
      <c r="E426" s="35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285"/>
      <c r="C427" s="36"/>
      <c r="D427" s="4"/>
      <c r="E427" s="35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285"/>
      <c r="C428" s="36"/>
      <c r="D428" s="4"/>
      <c r="E428" s="35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285"/>
      <c r="C429" s="36"/>
      <c r="D429" s="4"/>
      <c r="E429" s="35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285"/>
      <c r="C430" s="36"/>
      <c r="D430" s="4"/>
      <c r="E430" s="35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285"/>
      <c r="C431" s="36"/>
      <c r="D431" s="4"/>
      <c r="E431" s="35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285"/>
      <c r="C432" s="36"/>
      <c r="D432" s="4"/>
      <c r="E432" s="35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285"/>
      <c r="C433" s="36"/>
      <c r="D433" s="4"/>
      <c r="E433" s="35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285"/>
      <c r="C434" s="36"/>
      <c r="D434" s="4"/>
      <c r="E434" s="35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285"/>
      <c r="C435" s="36"/>
      <c r="D435" s="4"/>
      <c r="E435" s="35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285"/>
      <c r="C436" s="36"/>
      <c r="D436" s="4"/>
      <c r="E436" s="35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285"/>
      <c r="C437" s="36"/>
      <c r="D437" s="4"/>
      <c r="E437" s="35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285"/>
      <c r="C438" s="36"/>
      <c r="D438" s="4"/>
      <c r="E438" s="35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285"/>
      <c r="C439" s="36"/>
      <c r="D439" s="4"/>
      <c r="E439" s="35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285"/>
      <c r="C440" s="36"/>
      <c r="D440" s="4"/>
      <c r="E440" s="35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285"/>
      <c r="C441" s="36"/>
      <c r="D441" s="4"/>
      <c r="E441" s="35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285"/>
      <c r="C442" s="36"/>
      <c r="D442" s="4"/>
      <c r="E442" s="35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285"/>
      <c r="C443" s="36"/>
      <c r="D443" s="4"/>
      <c r="E443" s="35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285"/>
      <c r="C444" s="36"/>
      <c r="D444" s="4"/>
      <c r="E444" s="35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285"/>
      <c r="C445" s="36"/>
      <c r="D445" s="4"/>
      <c r="E445" s="35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285"/>
      <c r="C446" s="36"/>
      <c r="D446" s="4"/>
      <c r="E446" s="35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285"/>
      <c r="C447" s="36"/>
      <c r="D447" s="4"/>
      <c r="E447" s="35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285"/>
      <c r="C448" s="36"/>
      <c r="D448" s="4"/>
      <c r="E448" s="35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285"/>
      <c r="C449" s="36"/>
      <c r="D449" s="4"/>
      <c r="E449" s="35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285"/>
      <c r="C450" s="36"/>
      <c r="D450" s="4"/>
      <c r="E450" s="35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285"/>
      <c r="C451" s="36"/>
      <c r="D451" s="4"/>
      <c r="E451" s="35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285"/>
      <c r="C452" s="36"/>
      <c r="D452" s="4"/>
      <c r="E452" s="35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285"/>
      <c r="C453" s="36"/>
      <c r="D453" s="4"/>
      <c r="E453" s="35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285"/>
      <c r="C454" s="36"/>
      <c r="D454" s="4"/>
      <c r="E454" s="35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285"/>
      <c r="C455" s="36"/>
      <c r="D455" s="4"/>
      <c r="E455" s="35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285"/>
      <c r="C456" s="36"/>
      <c r="D456" s="4"/>
      <c r="E456" s="35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285"/>
      <c r="C457" s="36"/>
      <c r="D457" s="4"/>
      <c r="E457" s="35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285"/>
      <c r="C458" s="36"/>
      <c r="D458" s="4"/>
      <c r="E458" s="35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285"/>
      <c r="C459" s="36"/>
      <c r="D459" s="4"/>
      <c r="E459" s="35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285"/>
      <c r="C460" s="36"/>
      <c r="D460" s="4"/>
      <c r="E460" s="35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285"/>
      <c r="C461" s="36"/>
      <c r="D461" s="4"/>
      <c r="E461" s="35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285"/>
      <c r="C462" s="36"/>
      <c r="D462" s="4"/>
      <c r="E462" s="35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285"/>
      <c r="C463" s="36"/>
      <c r="D463" s="4"/>
      <c r="E463" s="35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285"/>
      <c r="C464" s="36"/>
      <c r="D464" s="4"/>
      <c r="E464" s="35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285"/>
      <c r="C465" s="36"/>
      <c r="D465" s="4"/>
      <c r="E465" s="35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285"/>
      <c r="C466" s="36"/>
      <c r="D466" s="4"/>
      <c r="E466" s="35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285"/>
      <c r="C467" s="36"/>
      <c r="D467" s="4"/>
      <c r="E467" s="35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285"/>
      <c r="C468" s="36"/>
      <c r="D468" s="4"/>
      <c r="E468" s="35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285"/>
      <c r="C469" s="36"/>
      <c r="D469" s="4"/>
      <c r="E469" s="35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285"/>
      <c r="C470" s="36"/>
      <c r="D470" s="4"/>
      <c r="E470" s="35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285"/>
      <c r="C471" s="36"/>
      <c r="D471" s="4"/>
      <c r="E471" s="35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285"/>
      <c r="C472" s="36"/>
      <c r="D472" s="4"/>
      <c r="E472" s="35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285"/>
      <c r="C473" s="36"/>
      <c r="D473" s="4"/>
      <c r="E473" s="35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285"/>
      <c r="C474" s="36"/>
      <c r="D474" s="4"/>
      <c r="E474" s="35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285"/>
      <c r="C475" s="36"/>
      <c r="D475" s="4"/>
      <c r="E475" s="35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285"/>
      <c r="C476" s="36"/>
      <c r="D476" s="4"/>
      <c r="E476" s="35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285"/>
      <c r="C477" s="36"/>
      <c r="D477" s="4"/>
      <c r="E477" s="35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285"/>
      <c r="C478" s="36"/>
      <c r="D478" s="4"/>
      <c r="E478" s="35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285"/>
      <c r="C479" s="36"/>
      <c r="D479" s="4"/>
      <c r="E479" s="35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285"/>
      <c r="C480" s="36"/>
      <c r="D480" s="4"/>
      <c r="E480" s="35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285"/>
      <c r="C481" s="36"/>
      <c r="D481" s="4"/>
      <c r="E481" s="35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285"/>
      <c r="C482" s="36"/>
      <c r="D482" s="4"/>
      <c r="E482" s="35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285"/>
      <c r="C483" s="36"/>
      <c r="D483" s="4"/>
      <c r="E483" s="35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285"/>
      <c r="C484" s="36"/>
      <c r="D484" s="4"/>
      <c r="E484" s="35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285"/>
      <c r="C485" s="36"/>
      <c r="D485" s="4"/>
      <c r="E485" s="35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285"/>
      <c r="C486" s="36"/>
      <c r="D486" s="4"/>
      <c r="E486" s="35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285"/>
      <c r="C487" s="36"/>
      <c r="D487" s="4"/>
      <c r="E487" s="35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285"/>
      <c r="C488" s="36"/>
      <c r="D488" s="4"/>
      <c r="E488" s="35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285"/>
      <c r="C489" s="36"/>
      <c r="D489" s="4"/>
      <c r="E489" s="35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285"/>
      <c r="C490" s="36"/>
      <c r="D490" s="4"/>
      <c r="E490" s="35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285"/>
      <c r="C491" s="36"/>
      <c r="D491" s="4"/>
      <c r="E491" s="35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285"/>
      <c r="C492" s="36"/>
      <c r="D492" s="4"/>
      <c r="E492" s="35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285"/>
      <c r="C493" s="36"/>
      <c r="D493" s="4"/>
      <c r="E493" s="35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285"/>
      <c r="C494" s="36"/>
      <c r="D494" s="4"/>
      <c r="E494" s="35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285"/>
      <c r="C495" s="36"/>
      <c r="D495" s="4"/>
      <c r="E495" s="35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285"/>
      <c r="C496" s="36"/>
      <c r="D496" s="4"/>
      <c r="E496" s="35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285"/>
      <c r="C497" s="36"/>
      <c r="D497" s="4"/>
      <c r="E497" s="35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285"/>
      <c r="C498" s="36"/>
      <c r="D498" s="4"/>
      <c r="E498" s="35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285"/>
      <c r="C499" s="36"/>
      <c r="D499" s="4"/>
      <c r="E499" s="35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285"/>
      <c r="C500" s="36"/>
      <c r="D500" s="4"/>
      <c r="E500" s="35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285"/>
      <c r="C501" s="36"/>
      <c r="D501" s="4"/>
      <c r="E501" s="35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285"/>
      <c r="C502" s="36"/>
      <c r="D502" s="4"/>
      <c r="E502" s="35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285"/>
      <c r="C503" s="36"/>
      <c r="D503" s="4"/>
      <c r="E503" s="35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285"/>
      <c r="C504" s="36"/>
      <c r="D504" s="4"/>
      <c r="E504" s="35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285"/>
      <c r="C505" s="36"/>
      <c r="D505" s="4"/>
      <c r="E505" s="35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285"/>
      <c r="C506" s="36"/>
      <c r="D506" s="4"/>
      <c r="E506" s="35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285"/>
      <c r="C507" s="36"/>
      <c r="D507" s="4"/>
      <c r="E507" s="35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285"/>
      <c r="C508" s="36"/>
      <c r="D508" s="4"/>
      <c r="E508" s="35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285"/>
      <c r="C509" s="36"/>
      <c r="D509" s="4"/>
      <c r="E509" s="35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285"/>
      <c r="C510" s="36"/>
      <c r="D510" s="4"/>
      <c r="E510" s="35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285"/>
      <c r="C511" s="36"/>
      <c r="D511" s="4"/>
      <c r="E511" s="35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285"/>
      <c r="C512" s="36"/>
      <c r="D512" s="4"/>
      <c r="E512" s="35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285"/>
      <c r="C513" s="36"/>
      <c r="D513" s="4"/>
      <c r="E513" s="35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285"/>
      <c r="C514" s="36"/>
      <c r="D514" s="4"/>
      <c r="E514" s="35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285"/>
      <c r="C515" s="36"/>
      <c r="D515" s="4"/>
      <c r="E515" s="35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285"/>
      <c r="C516" s="36"/>
      <c r="D516" s="4"/>
      <c r="E516" s="35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285"/>
      <c r="C517" s="36"/>
      <c r="D517" s="4"/>
      <c r="E517" s="35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285"/>
      <c r="C518" s="36"/>
      <c r="D518" s="4"/>
      <c r="E518" s="35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285"/>
      <c r="C519" s="36"/>
      <c r="D519" s="4"/>
      <c r="E519" s="35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285"/>
      <c r="C520" s="36"/>
      <c r="D520" s="4"/>
      <c r="E520" s="35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285"/>
      <c r="C521" s="36"/>
      <c r="D521" s="4"/>
      <c r="E521" s="35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285"/>
      <c r="C522" s="36"/>
      <c r="D522" s="4"/>
      <c r="E522" s="35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285"/>
      <c r="C523" s="36"/>
      <c r="D523" s="4"/>
      <c r="E523" s="35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285"/>
      <c r="C524" s="36"/>
      <c r="D524" s="4"/>
      <c r="E524" s="35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285"/>
      <c r="C525" s="36"/>
      <c r="D525" s="4"/>
      <c r="E525" s="35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285"/>
      <c r="C526" s="36"/>
      <c r="D526" s="4"/>
      <c r="E526" s="35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285"/>
      <c r="C527" s="36"/>
      <c r="D527" s="4"/>
      <c r="E527" s="35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285"/>
      <c r="C528" s="36"/>
      <c r="D528" s="4"/>
      <c r="E528" s="35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285"/>
      <c r="C529" s="36"/>
      <c r="D529" s="4"/>
      <c r="E529" s="35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285"/>
      <c r="C530" s="36"/>
      <c r="D530" s="4"/>
      <c r="E530" s="35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285"/>
      <c r="C531" s="36"/>
      <c r="D531" s="4"/>
      <c r="E531" s="35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285"/>
      <c r="C532" s="36"/>
      <c r="D532" s="4"/>
      <c r="E532" s="35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285"/>
      <c r="C533" s="36"/>
      <c r="D533" s="4"/>
      <c r="E533" s="35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285"/>
      <c r="C534" s="36"/>
      <c r="D534" s="4"/>
      <c r="E534" s="35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285"/>
      <c r="C535" s="36"/>
      <c r="D535" s="4"/>
      <c r="E535" s="35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285"/>
      <c r="C536" s="36"/>
      <c r="D536" s="4"/>
      <c r="E536" s="35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285"/>
      <c r="C537" s="36"/>
      <c r="D537" s="4"/>
      <c r="E537" s="35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285"/>
      <c r="C538" s="36"/>
      <c r="D538" s="4"/>
      <c r="E538" s="35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285"/>
      <c r="C539" s="36"/>
      <c r="D539" s="4"/>
      <c r="E539" s="35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285"/>
      <c r="C540" s="36"/>
      <c r="D540" s="4"/>
      <c r="E540" s="35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285"/>
      <c r="C541" s="36"/>
      <c r="D541" s="4"/>
      <c r="E541" s="35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285"/>
      <c r="C542" s="36"/>
      <c r="D542" s="4"/>
      <c r="E542" s="35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285"/>
      <c r="C543" s="36"/>
      <c r="D543" s="4"/>
      <c r="E543" s="35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285"/>
      <c r="C544" s="36"/>
      <c r="D544" s="4"/>
      <c r="E544" s="35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285"/>
      <c r="C545" s="36"/>
      <c r="D545" s="4"/>
      <c r="E545" s="35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285"/>
      <c r="C546" s="36"/>
      <c r="D546" s="4"/>
      <c r="E546" s="35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285"/>
      <c r="C547" s="36"/>
      <c r="D547" s="4"/>
      <c r="E547" s="35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285"/>
      <c r="C548" s="36"/>
      <c r="D548" s="4"/>
      <c r="E548" s="35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285"/>
      <c r="C549" s="36"/>
      <c r="D549" s="4"/>
      <c r="E549" s="35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285"/>
      <c r="C550" s="36"/>
      <c r="D550" s="4"/>
      <c r="E550" s="35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285"/>
      <c r="C551" s="36"/>
      <c r="D551" s="4"/>
      <c r="E551" s="35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285"/>
      <c r="C552" s="36"/>
      <c r="D552" s="4"/>
      <c r="E552" s="35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285"/>
      <c r="C553" s="36"/>
      <c r="D553" s="4"/>
      <c r="E553" s="35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285"/>
      <c r="C554" s="36"/>
      <c r="D554" s="4"/>
      <c r="E554" s="35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285"/>
      <c r="C555" s="36"/>
      <c r="D555" s="4"/>
      <c r="E555" s="35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285"/>
      <c r="C556" s="36"/>
      <c r="D556" s="4"/>
      <c r="E556" s="35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285"/>
      <c r="C557" s="36"/>
      <c r="D557" s="4"/>
      <c r="E557" s="35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285"/>
      <c r="C558" s="36"/>
      <c r="D558" s="4"/>
      <c r="E558" s="35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285"/>
      <c r="C559" s="36"/>
      <c r="D559" s="4"/>
      <c r="E559" s="35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285"/>
      <c r="C560" s="36"/>
      <c r="D560" s="4"/>
      <c r="E560" s="35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285"/>
      <c r="C561" s="36"/>
      <c r="D561" s="4"/>
      <c r="E561" s="35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285"/>
      <c r="C562" s="36"/>
      <c r="D562" s="4"/>
      <c r="E562" s="35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285"/>
      <c r="C563" s="36"/>
      <c r="D563" s="4"/>
      <c r="E563" s="35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285"/>
      <c r="C564" s="36"/>
      <c r="D564" s="4"/>
      <c r="E564" s="35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285"/>
      <c r="C565" s="36"/>
      <c r="D565" s="4"/>
      <c r="E565" s="35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285"/>
      <c r="C566" s="36"/>
      <c r="D566" s="4"/>
      <c r="E566" s="35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285"/>
      <c r="C567" s="36"/>
      <c r="D567" s="4"/>
      <c r="E567" s="35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285"/>
      <c r="C568" s="36"/>
      <c r="D568" s="4"/>
      <c r="E568" s="35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285"/>
      <c r="C569" s="36"/>
      <c r="D569" s="4"/>
      <c r="E569" s="35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285"/>
      <c r="C570" s="36"/>
      <c r="D570" s="4"/>
      <c r="E570" s="35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285"/>
      <c r="C571" s="36"/>
      <c r="D571" s="4"/>
      <c r="E571" s="35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285"/>
      <c r="C572" s="36"/>
      <c r="D572" s="4"/>
      <c r="E572" s="35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285"/>
      <c r="C573" s="36"/>
      <c r="D573" s="4"/>
      <c r="E573" s="35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285"/>
      <c r="C574" s="36"/>
      <c r="D574" s="4"/>
      <c r="E574" s="35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285"/>
      <c r="C575" s="36"/>
      <c r="D575" s="4"/>
      <c r="E575" s="35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285"/>
      <c r="C576" s="36"/>
      <c r="D576" s="4"/>
      <c r="E576" s="35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285"/>
      <c r="C577" s="36"/>
      <c r="D577" s="4"/>
      <c r="E577" s="35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285"/>
      <c r="C578" s="36"/>
      <c r="D578" s="4"/>
      <c r="E578" s="35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285"/>
      <c r="C579" s="36"/>
      <c r="D579" s="4"/>
      <c r="E579" s="35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285"/>
      <c r="C580" s="36"/>
      <c r="D580" s="4"/>
      <c r="E580" s="35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285"/>
      <c r="C581" s="36"/>
      <c r="D581" s="4"/>
      <c r="E581" s="35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285"/>
      <c r="C582" s="36"/>
      <c r="D582" s="4"/>
      <c r="E582" s="35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285"/>
      <c r="C583" s="36"/>
      <c r="D583" s="4"/>
      <c r="E583" s="35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285"/>
      <c r="C584" s="36"/>
      <c r="D584" s="4"/>
      <c r="E584" s="35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285"/>
      <c r="C585" s="36"/>
      <c r="D585" s="4"/>
      <c r="E585" s="35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285"/>
      <c r="C586" s="36"/>
      <c r="D586" s="4"/>
      <c r="E586" s="35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285"/>
      <c r="C587" s="36"/>
      <c r="D587" s="4"/>
      <c r="E587" s="35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285"/>
      <c r="C588" s="36"/>
      <c r="D588" s="4"/>
      <c r="E588" s="35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285"/>
      <c r="C589" s="36"/>
      <c r="D589" s="4"/>
      <c r="E589" s="35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285"/>
      <c r="C590" s="36"/>
      <c r="D590" s="4"/>
      <c r="E590" s="35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285"/>
      <c r="C591" s="36"/>
      <c r="D591" s="4"/>
      <c r="E591" s="35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285"/>
      <c r="C592" s="36"/>
      <c r="D592" s="4"/>
      <c r="E592" s="35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285"/>
      <c r="C593" s="36"/>
      <c r="D593" s="4"/>
      <c r="E593" s="35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285"/>
      <c r="C594" s="36"/>
      <c r="D594" s="4"/>
      <c r="E594" s="35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285"/>
      <c r="C595" s="36"/>
      <c r="D595" s="4"/>
      <c r="E595" s="35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285"/>
      <c r="C596" s="36"/>
      <c r="D596" s="4"/>
      <c r="E596" s="35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285"/>
      <c r="C597" s="36"/>
      <c r="D597" s="4"/>
      <c r="E597" s="35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285"/>
      <c r="C598" s="36"/>
      <c r="D598" s="4"/>
      <c r="E598" s="35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285"/>
      <c r="C599" s="36"/>
      <c r="D599" s="4"/>
      <c r="E599" s="35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285"/>
      <c r="C600" s="36"/>
      <c r="D600" s="4"/>
      <c r="E600" s="35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285"/>
      <c r="C601" s="36"/>
      <c r="D601" s="4"/>
      <c r="E601" s="35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285"/>
      <c r="C602" s="36"/>
      <c r="D602" s="4"/>
      <c r="E602" s="35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285"/>
      <c r="C603" s="36"/>
      <c r="D603" s="4"/>
      <c r="E603" s="35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285"/>
      <c r="C604" s="36"/>
      <c r="D604" s="4"/>
      <c r="E604" s="35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285"/>
      <c r="C605" s="36"/>
      <c r="D605" s="4"/>
      <c r="E605" s="35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285"/>
      <c r="C606" s="36"/>
      <c r="D606" s="4"/>
      <c r="E606" s="35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285"/>
      <c r="C607" s="36"/>
      <c r="D607" s="4"/>
      <c r="E607" s="35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285"/>
      <c r="C608" s="36"/>
      <c r="D608" s="4"/>
      <c r="E608" s="35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285"/>
      <c r="C609" s="36"/>
      <c r="D609" s="4"/>
      <c r="E609" s="35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285"/>
      <c r="C610" s="36"/>
      <c r="D610" s="4"/>
      <c r="E610" s="35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285"/>
      <c r="C611" s="36"/>
      <c r="D611" s="4"/>
      <c r="E611" s="35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285"/>
      <c r="C612" s="36"/>
      <c r="D612" s="4"/>
      <c r="E612" s="35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285"/>
      <c r="C613" s="36"/>
      <c r="D613" s="4"/>
      <c r="E613" s="35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285"/>
      <c r="C614" s="36"/>
      <c r="D614" s="4"/>
      <c r="E614" s="35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285"/>
      <c r="C615" s="36"/>
      <c r="D615" s="4"/>
      <c r="E615" s="35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285"/>
      <c r="C616" s="36"/>
      <c r="D616" s="4"/>
      <c r="E616" s="35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285"/>
      <c r="C617" s="36"/>
      <c r="D617" s="4"/>
      <c r="E617" s="35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285"/>
      <c r="C618" s="36"/>
      <c r="D618" s="4"/>
      <c r="E618" s="35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285"/>
      <c r="C619" s="36"/>
      <c r="D619" s="4"/>
      <c r="E619" s="35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285"/>
      <c r="C620" s="36"/>
      <c r="D620" s="4"/>
      <c r="E620" s="35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285"/>
      <c r="C621" s="36"/>
      <c r="D621" s="4"/>
      <c r="E621" s="35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285"/>
      <c r="C622" s="36"/>
      <c r="D622" s="4"/>
      <c r="E622" s="35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285"/>
      <c r="C623" s="36"/>
      <c r="D623" s="4"/>
      <c r="E623" s="35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285"/>
      <c r="C624" s="36"/>
      <c r="D624" s="4"/>
      <c r="E624" s="35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285"/>
      <c r="C625" s="36"/>
      <c r="D625" s="4"/>
      <c r="E625" s="35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285"/>
      <c r="C626" s="36"/>
      <c r="D626" s="4"/>
      <c r="E626" s="35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285"/>
      <c r="C627" s="36"/>
      <c r="D627" s="4"/>
      <c r="E627" s="35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285"/>
      <c r="C628" s="36"/>
      <c r="D628" s="4"/>
      <c r="E628" s="35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285"/>
      <c r="C629" s="36"/>
      <c r="D629" s="4"/>
      <c r="E629" s="35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285"/>
      <c r="C630" s="36"/>
      <c r="D630" s="4"/>
      <c r="E630" s="35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285"/>
      <c r="C631" s="36"/>
      <c r="D631" s="4"/>
      <c r="E631" s="35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285"/>
      <c r="C632" s="36"/>
      <c r="D632" s="4"/>
      <c r="E632" s="35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285"/>
      <c r="C633" s="36"/>
      <c r="D633" s="4"/>
      <c r="E633" s="35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285"/>
      <c r="C634" s="36"/>
      <c r="D634" s="4"/>
      <c r="E634" s="35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285"/>
      <c r="C635" s="36"/>
      <c r="D635" s="4"/>
      <c r="E635" s="35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285"/>
      <c r="C636" s="36"/>
      <c r="D636" s="4"/>
      <c r="E636" s="35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285"/>
      <c r="C637" s="36"/>
      <c r="D637" s="4"/>
      <c r="E637" s="35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285"/>
      <c r="C638" s="36"/>
      <c r="D638" s="4"/>
      <c r="E638" s="35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285"/>
      <c r="C639" s="36"/>
      <c r="D639" s="4"/>
      <c r="E639" s="35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285"/>
      <c r="C640" s="36"/>
      <c r="D640" s="4"/>
      <c r="E640" s="35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285"/>
      <c r="C641" s="36"/>
      <c r="D641" s="4"/>
      <c r="E641" s="35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285"/>
      <c r="C642" s="36"/>
      <c r="D642" s="4"/>
      <c r="E642" s="35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285"/>
      <c r="C643" s="36"/>
      <c r="D643" s="4"/>
      <c r="E643" s="35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285"/>
      <c r="C644" s="36"/>
      <c r="D644" s="4"/>
      <c r="E644" s="35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285"/>
      <c r="C645" s="36"/>
      <c r="D645" s="4"/>
      <c r="E645" s="35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285"/>
      <c r="C646" s="36"/>
      <c r="D646" s="4"/>
      <c r="E646" s="35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285"/>
      <c r="C647" s="36"/>
      <c r="D647" s="4"/>
      <c r="E647" s="35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285"/>
      <c r="C648" s="36"/>
      <c r="D648" s="4"/>
      <c r="E648" s="35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285"/>
      <c r="C649" s="36"/>
      <c r="D649" s="4"/>
      <c r="E649" s="35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285"/>
      <c r="C650" s="36"/>
      <c r="D650" s="4"/>
      <c r="E650" s="35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285"/>
      <c r="C651" s="36"/>
      <c r="D651" s="4"/>
      <c r="E651" s="35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285"/>
      <c r="C652" s="36"/>
      <c r="D652" s="4"/>
      <c r="E652" s="35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285"/>
      <c r="C653" s="36"/>
      <c r="D653" s="4"/>
      <c r="E653" s="35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285"/>
      <c r="C654" s="36"/>
      <c r="D654" s="4"/>
      <c r="E654" s="35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285"/>
      <c r="C655" s="36"/>
      <c r="D655" s="4"/>
      <c r="E655" s="35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285"/>
      <c r="C656" s="36"/>
      <c r="D656" s="4"/>
      <c r="E656" s="35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285"/>
      <c r="C657" s="36"/>
      <c r="D657" s="4"/>
      <c r="E657" s="35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285"/>
      <c r="C658" s="36"/>
      <c r="D658" s="4"/>
      <c r="E658" s="35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285"/>
      <c r="C659" s="36"/>
      <c r="D659" s="4"/>
      <c r="E659" s="35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285"/>
      <c r="C660" s="36"/>
      <c r="D660" s="4"/>
      <c r="E660" s="35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285"/>
      <c r="C661" s="36"/>
      <c r="D661" s="4"/>
      <c r="E661" s="35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285"/>
      <c r="C662" s="36"/>
      <c r="D662" s="4"/>
      <c r="E662" s="35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285"/>
      <c r="C663" s="36"/>
      <c r="D663" s="4"/>
      <c r="E663" s="35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285"/>
      <c r="C664" s="36"/>
      <c r="D664" s="4"/>
      <c r="E664" s="35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285"/>
      <c r="C665" s="36"/>
      <c r="D665" s="4"/>
      <c r="E665" s="35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285"/>
      <c r="C666" s="36"/>
      <c r="D666" s="4"/>
      <c r="E666" s="35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285"/>
      <c r="C667" s="36"/>
      <c r="D667" s="4"/>
      <c r="E667" s="35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285"/>
      <c r="C668" s="36"/>
      <c r="D668" s="4"/>
      <c r="E668" s="35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285"/>
      <c r="C669" s="36"/>
      <c r="D669" s="4"/>
      <c r="E669" s="35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285"/>
      <c r="C670" s="36"/>
      <c r="D670" s="4"/>
      <c r="E670" s="35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285"/>
      <c r="C671" s="36"/>
      <c r="D671" s="4"/>
      <c r="E671" s="35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285"/>
      <c r="C672" s="36"/>
      <c r="D672" s="4"/>
      <c r="E672" s="35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285"/>
      <c r="C673" s="36"/>
      <c r="D673" s="4"/>
      <c r="E673" s="35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285"/>
      <c r="C674" s="36"/>
      <c r="D674" s="4"/>
      <c r="E674" s="35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285"/>
      <c r="C675" s="36"/>
      <c r="D675" s="4"/>
      <c r="E675" s="35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285"/>
      <c r="C676" s="36"/>
      <c r="D676" s="4"/>
      <c r="E676" s="35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285"/>
      <c r="C677" s="36"/>
      <c r="D677" s="4"/>
      <c r="E677" s="35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285"/>
      <c r="C678" s="36"/>
      <c r="D678" s="4"/>
      <c r="E678" s="35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285"/>
      <c r="C679" s="36"/>
      <c r="D679" s="4"/>
      <c r="E679" s="35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285"/>
      <c r="C680" s="36"/>
      <c r="D680" s="4"/>
      <c r="E680" s="35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285"/>
      <c r="C681" s="36"/>
      <c r="D681" s="4"/>
      <c r="E681" s="35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285"/>
      <c r="C682" s="36"/>
      <c r="D682" s="4"/>
      <c r="E682" s="35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285"/>
      <c r="C683" s="36"/>
      <c r="D683" s="4"/>
      <c r="E683" s="35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285"/>
      <c r="C684" s="36"/>
      <c r="D684" s="4"/>
      <c r="E684" s="35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285"/>
      <c r="C685" s="36"/>
      <c r="D685" s="4"/>
      <c r="E685" s="35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285"/>
      <c r="C686" s="36"/>
      <c r="D686" s="4"/>
      <c r="E686" s="35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285"/>
      <c r="C687" s="36"/>
      <c r="D687" s="4"/>
      <c r="E687" s="35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285"/>
      <c r="C688" s="36"/>
      <c r="D688" s="4"/>
      <c r="E688" s="35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285"/>
      <c r="C689" s="36"/>
      <c r="D689" s="4"/>
      <c r="E689" s="35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285"/>
      <c r="C690" s="36"/>
      <c r="D690" s="4"/>
      <c r="E690" s="35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285"/>
      <c r="C691" s="36"/>
      <c r="D691" s="4"/>
      <c r="E691" s="35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285"/>
      <c r="C692" s="36"/>
      <c r="D692" s="4"/>
      <c r="E692" s="35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285"/>
      <c r="C693" s="36"/>
      <c r="D693" s="4"/>
      <c r="E693" s="35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285"/>
      <c r="C694" s="36"/>
      <c r="D694" s="4"/>
      <c r="E694" s="35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285"/>
      <c r="C695" s="36"/>
      <c r="D695" s="4"/>
      <c r="E695" s="35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285"/>
      <c r="C696" s="36"/>
      <c r="D696" s="4"/>
      <c r="E696" s="35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285"/>
      <c r="C697" s="36"/>
      <c r="D697" s="4"/>
      <c r="E697" s="35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285"/>
      <c r="C698" s="36"/>
      <c r="D698" s="4"/>
      <c r="E698" s="35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285"/>
      <c r="C699" s="36"/>
      <c r="D699" s="4"/>
      <c r="E699" s="35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285"/>
      <c r="C700" s="36"/>
      <c r="D700" s="4"/>
      <c r="E700" s="35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285"/>
      <c r="C701" s="36"/>
      <c r="D701" s="4"/>
      <c r="E701" s="35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285"/>
      <c r="C702" s="36"/>
      <c r="D702" s="4"/>
      <c r="E702" s="35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285"/>
      <c r="C703" s="36"/>
      <c r="D703" s="4"/>
      <c r="E703" s="35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285"/>
      <c r="C704" s="36"/>
      <c r="D704" s="4"/>
      <c r="E704" s="35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285"/>
      <c r="C705" s="36"/>
      <c r="D705" s="4"/>
      <c r="E705" s="35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285"/>
      <c r="C706" s="36"/>
      <c r="D706" s="4"/>
      <c r="E706" s="35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285"/>
      <c r="C707" s="36"/>
      <c r="D707" s="4"/>
      <c r="E707" s="35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285"/>
      <c r="C708" s="36"/>
      <c r="D708" s="4"/>
      <c r="E708" s="35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285"/>
      <c r="C709" s="36"/>
      <c r="D709" s="4"/>
      <c r="E709" s="35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285"/>
      <c r="C710" s="36"/>
      <c r="D710" s="4"/>
      <c r="E710" s="35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285"/>
      <c r="C711" s="36"/>
      <c r="D711" s="4"/>
      <c r="E711" s="35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285"/>
      <c r="C712" s="36"/>
      <c r="D712" s="4"/>
      <c r="E712" s="35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285"/>
      <c r="C713" s="36"/>
      <c r="D713" s="4"/>
      <c r="E713" s="35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285"/>
      <c r="C714" s="36"/>
      <c r="D714" s="4"/>
      <c r="E714" s="35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285"/>
      <c r="C715" s="36"/>
      <c r="D715" s="4"/>
      <c r="E715" s="35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285"/>
      <c r="C716" s="36"/>
      <c r="D716" s="4"/>
      <c r="E716" s="35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285"/>
      <c r="C717" s="36"/>
      <c r="D717" s="4"/>
      <c r="E717" s="35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285"/>
      <c r="C718" s="36"/>
      <c r="D718" s="4"/>
      <c r="E718" s="35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285"/>
      <c r="C719" s="36"/>
      <c r="D719" s="4"/>
      <c r="E719" s="35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285"/>
      <c r="C720" s="36"/>
      <c r="D720" s="4"/>
      <c r="E720" s="35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285"/>
      <c r="C721" s="36"/>
      <c r="D721" s="4"/>
      <c r="E721" s="35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285"/>
      <c r="C722" s="36"/>
      <c r="D722" s="4"/>
      <c r="E722" s="35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285"/>
      <c r="C723" s="36"/>
      <c r="D723" s="4"/>
      <c r="E723" s="35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285"/>
      <c r="C724" s="36"/>
      <c r="D724" s="4"/>
      <c r="E724" s="35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285"/>
      <c r="C725" s="36"/>
      <c r="D725" s="4"/>
      <c r="E725" s="35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285"/>
      <c r="C726" s="36"/>
      <c r="D726" s="4"/>
      <c r="E726" s="35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285"/>
      <c r="C727" s="36"/>
      <c r="D727" s="4"/>
      <c r="E727" s="35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285"/>
      <c r="C728" s="36"/>
      <c r="D728" s="4"/>
      <c r="E728" s="35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285"/>
      <c r="C729" s="36"/>
      <c r="D729" s="4"/>
      <c r="E729" s="35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285"/>
      <c r="C730" s="36"/>
      <c r="D730" s="4"/>
      <c r="E730" s="35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285"/>
      <c r="C731" s="36"/>
      <c r="D731" s="4"/>
      <c r="E731" s="35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285"/>
      <c r="C732" s="36"/>
      <c r="D732" s="4"/>
      <c r="E732" s="35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285"/>
      <c r="C733" s="36"/>
      <c r="D733" s="4"/>
      <c r="E733" s="35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285"/>
      <c r="C734" s="36"/>
      <c r="D734" s="4"/>
      <c r="E734" s="35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285"/>
      <c r="C735" s="36"/>
      <c r="D735" s="4"/>
      <c r="E735" s="35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285"/>
      <c r="C736" s="36"/>
      <c r="D736" s="4"/>
      <c r="E736" s="35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285"/>
      <c r="C737" s="36"/>
      <c r="D737" s="4"/>
      <c r="E737" s="35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285"/>
      <c r="C738" s="36"/>
      <c r="D738" s="4"/>
      <c r="E738" s="35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285"/>
      <c r="C739" s="36"/>
      <c r="D739" s="4"/>
      <c r="E739" s="35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285"/>
      <c r="C740" s="36"/>
      <c r="D740" s="4"/>
      <c r="E740" s="35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285"/>
      <c r="C741" s="36"/>
      <c r="D741" s="4"/>
      <c r="E741" s="35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285"/>
      <c r="C742" s="36"/>
      <c r="D742" s="4"/>
      <c r="E742" s="35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285"/>
      <c r="C743" s="36"/>
      <c r="D743" s="4"/>
      <c r="E743" s="35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285"/>
      <c r="C744" s="36"/>
      <c r="D744" s="4"/>
      <c r="E744" s="35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285"/>
      <c r="C745" s="36"/>
      <c r="D745" s="4"/>
      <c r="E745" s="35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285"/>
      <c r="C746" s="36"/>
      <c r="D746" s="4"/>
      <c r="E746" s="35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285"/>
      <c r="C747" s="36"/>
      <c r="D747" s="4"/>
      <c r="E747" s="35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285"/>
      <c r="C748" s="36"/>
      <c r="D748" s="4"/>
      <c r="E748" s="35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285"/>
      <c r="C749" s="36"/>
      <c r="D749" s="4"/>
      <c r="E749" s="35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285"/>
      <c r="C750" s="36"/>
      <c r="D750" s="4"/>
      <c r="E750" s="35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285"/>
      <c r="C751" s="36"/>
      <c r="D751" s="4"/>
      <c r="E751" s="35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285"/>
      <c r="C752" s="36"/>
      <c r="D752" s="4"/>
      <c r="E752" s="35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285"/>
      <c r="C753" s="36"/>
      <c r="D753" s="4"/>
      <c r="E753" s="35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285"/>
      <c r="C754" s="36"/>
      <c r="D754" s="4"/>
      <c r="E754" s="35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285"/>
      <c r="C755" s="36"/>
      <c r="D755" s="4"/>
      <c r="E755" s="35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285"/>
      <c r="C756" s="36"/>
      <c r="D756" s="4"/>
      <c r="E756" s="35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285"/>
      <c r="C757" s="36"/>
      <c r="D757" s="4"/>
      <c r="E757" s="35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285"/>
      <c r="C758" s="36"/>
      <c r="D758" s="4"/>
      <c r="E758" s="35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285"/>
      <c r="C759" s="36"/>
      <c r="D759" s="4"/>
      <c r="E759" s="35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285"/>
      <c r="C760" s="36"/>
      <c r="D760" s="4"/>
      <c r="E760" s="35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285"/>
      <c r="C761" s="36"/>
      <c r="D761" s="4"/>
      <c r="E761" s="35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285"/>
      <c r="C762" s="36"/>
      <c r="D762" s="4"/>
      <c r="E762" s="35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285"/>
      <c r="C763" s="36"/>
      <c r="D763" s="4"/>
      <c r="E763" s="35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285"/>
      <c r="C764" s="36"/>
      <c r="D764" s="4"/>
      <c r="E764" s="35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285"/>
      <c r="C765" s="36"/>
      <c r="D765" s="4"/>
      <c r="E765" s="35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285"/>
      <c r="C766" s="36"/>
      <c r="D766" s="4"/>
      <c r="E766" s="35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285"/>
      <c r="C767" s="36"/>
      <c r="D767" s="4"/>
      <c r="E767" s="35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285"/>
      <c r="C768" s="36"/>
      <c r="D768" s="4"/>
      <c r="E768" s="35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285"/>
      <c r="C769" s="36"/>
      <c r="D769" s="4"/>
      <c r="E769" s="35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285"/>
      <c r="C770" s="36"/>
      <c r="D770" s="4"/>
      <c r="E770" s="35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285"/>
      <c r="C771" s="36"/>
      <c r="D771" s="4"/>
      <c r="E771" s="35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285"/>
      <c r="C772" s="36"/>
      <c r="D772" s="4"/>
      <c r="E772" s="35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285"/>
      <c r="C773" s="36"/>
      <c r="D773" s="4"/>
      <c r="E773" s="35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285"/>
      <c r="C774" s="36"/>
      <c r="D774" s="4"/>
      <c r="E774" s="35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285"/>
      <c r="C775" s="36"/>
      <c r="D775" s="4"/>
      <c r="E775" s="35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285"/>
      <c r="C776" s="36"/>
      <c r="D776" s="4"/>
      <c r="E776" s="35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285"/>
      <c r="C777" s="36"/>
      <c r="D777" s="4"/>
      <c r="E777" s="35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285"/>
      <c r="C778" s="36"/>
      <c r="D778" s="4"/>
      <c r="E778" s="35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285"/>
      <c r="C779" s="36"/>
      <c r="D779" s="4"/>
      <c r="E779" s="35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285"/>
      <c r="C780" s="36"/>
      <c r="D780" s="4"/>
      <c r="E780" s="35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285"/>
      <c r="C781" s="36"/>
      <c r="D781" s="4"/>
      <c r="E781" s="35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285"/>
      <c r="C782" s="36"/>
      <c r="D782" s="4"/>
      <c r="E782" s="35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285"/>
      <c r="C783" s="36"/>
      <c r="D783" s="4"/>
      <c r="E783" s="35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285"/>
      <c r="C784" s="36"/>
      <c r="D784" s="4"/>
      <c r="E784" s="35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285"/>
      <c r="C785" s="36"/>
      <c r="D785" s="4"/>
      <c r="E785" s="35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285"/>
      <c r="C786" s="36"/>
      <c r="D786" s="4"/>
      <c r="E786" s="35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285"/>
      <c r="C787" s="36"/>
      <c r="D787" s="4"/>
      <c r="E787" s="35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285"/>
      <c r="C788" s="36"/>
      <c r="D788" s="4"/>
      <c r="E788" s="35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285"/>
      <c r="C789" s="36"/>
      <c r="D789" s="4"/>
      <c r="E789" s="35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285"/>
      <c r="C790" s="36"/>
      <c r="D790" s="4"/>
      <c r="E790" s="35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285"/>
      <c r="C791" s="36"/>
      <c r="D791" s="4"/>
      <c r="E791" s="35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285"/>
      <c r="C792" s="36"/>
      <c r="D792" s="4"/>
      <c r="E792" s="35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285"/>
      <c r="C793" s="36"/>
      <c r="D793" s="4"/>
      <c r="E793" s="35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285"/>
      <c r="C794" s="36"/>
      <c r="D794" s="4"/>
      <c r="E794" s="35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285"/>
      <c r="C795" s="36"/>
      <c r="D795" s="4"/>
      <c r="E795" s="35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285"/>
      <c r="C796" s="36"/>
      <c r="D796" s="4"/>
      <c r="E796" s="35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285"/>
      <c r="C797" s="36"/>
      <c r="D797" s="4"/>
      <c r="E797" s="35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285"/>
      <c r="C798" s="36"/>
      <c r="D798" s="4"/>
      <c r="E798" s="35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285"/>
      <c r="C799" s="36"/>
      <c r="D799" s="4"/>
      <c r="E799" s="35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285"/>
      <c r="C800" s="36"/>
      <c r="D800" s="4"/>
      <c r="E800" s="35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285"/>
      <c r="C801" s="36"/>
      <c r="D801" s="4"/>
      <c r="E801" s="35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285"/>
      <c r="C802" s="36"/>
      <c r="D802" s="4"/>
      <c r="E802" s="35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285"/>
      <c r="C803" s="36"/>
      <c r="D803" s="4"/>
      <c r="E803" s="35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285"/>
      <c r="C804" s="36"/>
      <c r="D804" s="4"/>
      <c r="E804" s="35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285"/>
      <c r="C805" s="36"/>
      <c r="D805" s="4"/>
      <c r="E805" s="35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285"/>
      <c r="C806" s="36"/>
      <c r="D806" s="4"/>
      <c r="E806" s="35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285"/>
      <c r="C807" s="36"/>
      <c r="D807" s="4"/>
      <c r="E807" s="35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285"/>
      <c r="C808" s="36"/>
      <c r="D808" s="4"/>
      <c r="E808" s="35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285"/>
      <c r="C809" s="36"/>
      <c r="D809" s="4"/>
      <c r="E809" s="35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285"/>
      <c r="C810" s="36"/>
      <c r="D810" s="4"/>
      <c r="E810" s="35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285"/>
      <c r="C811" s="36"/>
      <c r="D811" s="4"/>
      <c r="E811" s="35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285"/>
      <c r="C812" s="36"/>
      <c r="D812" s="4"/>
      <c r="E812" s="35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285"/>
      <c r="C813" s="36"/>
      <c r="D813" s="4"/>
      <c r="E813" s="35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285"/>
      <c r="C814" s="36"/>
      <c r="D814" s="4"/>
      <c r="E814" s="35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285"/>
      <c r="C815" s="36"/>
      <c r="D815" s="4"/>
      <c r="E815" s="35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285"/>
      <c r="C816" s="36"/>
      <c r="D816" s="4"/>
      <c r="E816" s="35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285"/>
      <c r="C817" s="36"/>
      <c r="D817" s="4"/>
      <c r="E817" s="35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285"/>
      <c r="C818" s="36"/>
      <c r="D818" s="4"/>
      <c r="E818" s="35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285"/>
      <c r="C819" s="36"/>
      <c r="D819" s="4"/>
      <c r="E819" s="35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285"/>
      <c r="C820" s="36"/>
      <c r="D820" s="4"/>
      <c r="E820" s="35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285"/>
      <c r="C821" s="36"/>
      <c r="D821" s="4"/>
      <c r="E821" s="35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285"/>
      <c r="C822" s="36"/>
      <c r="D822" s="4"/>
      <c r="E822" s="35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285"/>
      <c r="C823" s="36"/>
      <c r="D823" s="4"/>
      <c r="E823" s="35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285"/>
      <c r="C824" s="36"/>
      <c r="D824" s="4"/>
      <c r="E824" s="35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285"/>
      <c r="C825" s="36"/>
      <c r="D825" s="4"/>
      <c r="E825" s="35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285"/>
      <c r="C826" s="36"/>
      <c r="D826" s="4"/>
      <c r="E826" s="35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285"/>
      <c r="C827" s="36"/>
      <c r="D827" s="4"/>
      <c r="E827" s="35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285"/>
      <c r="C828" s="36"/>
      <c r="D828" s="4"/>
      <c r="E828" s="35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285"/>
      <c r="C829" s="36"/>
      <c r="D829" s="4"/>
      <c r="E829" s="35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285"/>
      <c r="C830" s="36"/>
      <c r="D830" s="4"/>
      <c r="E830" s="35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285"/>
      <c r="C831" s="36"/>
      <c r="D831" s="4"/>
      <c r="E831" s="35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285"/>
      <c r="C832" s="36"/>
      <c r="D832" s="4"/>
      <c r="E832" s="35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285"/>
      <c r="C833" s="36"/>
      <c r="D833" s="4"/>
      <c r="E833" s="35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285"/>
      <c r="C834" s="36"/>
      <c r="D834" s="4"/>
      <c r="E834" s="35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285"/>
      <c r="C835" s="36"/>
      <c r="D835" s="4"/>
      <c r="E835" s="35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285"/>
      <c r="C836" s="36"/>
      <c r="D836" s="4"/>
      <c r="E836" s="35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285"/>
      <c r="C837" s="36"/>
      <c r="D837" s="4"/>
      <c r="E837" s="35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285"/>
      <c r="C838" s="36"/>
      <c r="D838" s="4"/>
      <c r="E838" s="35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285"/>
      <c r="C839" s="36"/>
      <c r="D839" s="4"/>
      <c r="E839" s="35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285"/>
      <c r="C840" s="36"/>
      <c r="D840" s="4"/>
      <c r="E840" s="35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285"/>
      <c r="C841" s="36"/>
      <c r="D841" s="4"/>
      <c r="E841" s="35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285"/>
      <c r="C842" s="36"/>
      <c r="D842" s="4"/>
      <c r="E842" s="35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285"/>
      <c r="C843" s="36"/>
      <c r="D843" s="4"/>
      <c r="E843" s="35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285"/>
      <c r="C844" s="36"/>
      <c r="D844" s="4"/>
      <c r="E844" s="35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285"/>
      <c r="C845" s="36"/>
      <c r="D845" s="4"/>
      <c r="E845" s="35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285"/>
      <c r="C846" s="36"/>
      <c r="D846" s="4"/>
      <c r="E846" s="35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285"/>
      <c r="C847" s="36"/>
      <c r="D847" s="4"/>
      <c r="E847" s="35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285"/>
      <c r="C848" s="36"/>
      <c r="D848" s="4"/>
      <c r="E848" s="35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285"/>
      <c r="C849" s="36"/>
      <c r="D849" s="4"/>
      <c r="E849" s="35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285"/>
      <c r="C850" s="36"/>
      <c r="D850" s="4"/>
      <c r="E850" s="35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285"/>
      <c r="C851" s="36"/>
      <c r="D851" s="4"/>
      <c r="E851" s="35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285"/>
      <c r="C852" s="36"/>
      <c r="D852" s="4"/>
      <c r="E852" s="35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285"/>
      <c r="C853" s="36"/>
      <c r="D853" s="4"/>
      <c r="E853" s="35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285"/>
      <c r="C854" s="36"/>
      <c r="D854" s="4"/>
      <c r="E854" s="35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285"/>
      <c r="C855" s="36"/>
      <c r="D855" s="4"/>
      <c r="E855" s="35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285"/>
      <c r="C856" s="36"/>
      <c r="D856" s="4"/>
      <c r="E856" s="35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285"/>
      <c r="C857" s="36"/>
      <c r="D857" s="4"/>
      <c r="E857" s="35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285"/>
      <c r="C858" s="36"/>
      <c r="D858" s="4"/>
      <c r="E858" s="35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285"/>
      <c r="C859" s="36"/>
      <c r="D859" s="4"/>
      <c r="E859" s="35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285"/>
      <c r="C860" s="36"/>
      <c r="D860" s="4"/>
      <c r="E860" s="35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285"/>
      <c r="C861" s="36"/>
      <c r="D861" s="4"/>
      <c r="E861" s="35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285"/>
      <c r="C862" s="36"/>
      <c r="D862" s="4"/>
      <c r="E862" s="35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285"/>
      <c r="C863" s="36"/>
      <c r="D863" s="4"/>
      <c r="E863" s="35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285"/>
      <c r="C864" s="36"/>
      <c r="D864" s="4"/>
      <c r="E864" s="35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285"/>
      <c r="C865" s="36"/>
      <c r="D865" s="4"/>
      <c r="E865" s="35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285"/>
      <c r="C866" s="36"/>
      <c r="D866" s="4"/>
      <c r="E866" s="35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285"/>
      <c r="C867" s="36"/>
      <c r="D867" s="4"/>
      <c r="E867" s="35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285"/>
      <c r="C868" s="36"/>
      <c r="D868" s="4"/>
      <c r="E868" s="35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285"/>
      <c r="C869" s="36"/>
      <c r="D869" s="4"/>
      <c r="E869" s="35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285"/>
      <c r="C870" s="36"/>
      <c r="D870" s="4"/>
      <c r="E870" s="35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285"/>
      <c r="C871" s="36"/>
      <c r="D871" s="4"/>
      <c r="E871" s="35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285"/>
      <c r="C872" s="36"/>
      <c r="D872" s="4"/>
      <c r="E872" s="35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285"/>
      <c r="C873" s="36"/>
      <c r="D873" s="4"/>
      <c r="E873" s="35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285"/>
      <c r="C874" s="36"/>
      <c r="D874" s="4"/>
      <c r="E874" s="35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285"/>
      <c r="C875" s="36"/>
      <c r="D875" s="4"/>
      <c r="E875" s="35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285"/>
      <c r="C876" s="36"/>
      <c r="D876" s="4"/>
      <c r="E876" s="35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285"/>
      <c r="C877" s="36"/>
      <c r="D877" s="4"/>
      <c r="E877" s="35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285"/>
      <c r="C878" s="36"/>
      <c r="D878" s="4"/>
      <c r="E878" s="35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285"/>
      <c r="C879" s="36"/>
      <c r="D879" s="4"/>
      <c r="E879" s="35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285"/>
      <c r="C880" s="36"/>
      <c r="D880" s="4"/>
      <c r="E880" s="35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285"/>
      <c r="C881" s="36"/>
      <c r="D881" s="4"/>
      <c r="E881" s="35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285"/>
      <c r="C882" s="36"/>
      <c r="D882" s="4"/>
      <c r="E882" s="35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285"/>
      <c r="C883" s="36"/>
      <c r="D883" s="4"/>
      <c r="E883" s="35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285"/>
      <c r="C884" s="36"/>
      <c r="D884" s="4"/>
      <c r="E884" s="35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285"/>
      <c r="C885" s="36"/>
      <c r="D885" s="4"/>
      <c r="E885" s="35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285"/>
      <c r="C886" s="36"/>
      <c r="D886" s="4"/>
      <c r="E886" s="35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285"/>
      <c r="C887" s="36"/>
      <c r="D887" s="4"/>
      <c r="E887" s="35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285"/>
      <c r="C888" s="36"/>
      <c r="D888" s="4"/>
      <c r="E888" s="35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285"/>
      <c r="C889" s="36"/>
      <c r="D889" s="4"/>
      <c r="E889" s="35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285"/>
      <c r="C890" s="36"/>
      <c r="D890" s="4"/>
      <c r="E890" s="35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285"/>
      <c r="C891" s="36"/>
      <c r="D891" s="4"/>
      <c r="E891" s="35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285"/>
      <c r="C892" s="36"/>
      <c r="D892" s="4"/>
      <c r="E892" s="35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285"/>
      <c r="C893" s="36"/>
      <c r="D893" s="4"/>
      <c r="E893" s="35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285"/>
      <c r="C894" s="36"/>
      <c r="D894" s="4"/>
      <c r="E894" s="35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285"/>
      <c r="C895" s="36"/>
      <c r="D895" s="4"/>
      <c r="E895" s="35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285"/>
      <c r="C896" s="36"/>
      <c r="D896" s="4"/>
      <c r="E896" s="35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285"/>
      <c r="C897" s="36"/>
      <c r="D897" s="4"/>
      <c r="E897" s="35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285"/>
      <c r="C898" s="36"/>
      <c r="D898" s="4"/>
      <c r="E898" s="35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285"/>
      <c r="C899" s="36"/>
      <c r="D899" s="4"/>
      <c r="E899" s="35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285"/>
      <c r="C900" s="36"/>
      <c r="D900" s="4"/>
      <c r="E900" s="35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285"/>
      <c r="C901" s="36"/>
      <c r="D901" s="4"/>
      <c r="E901" s="35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285"/>
      <c r="C902" s="36"/>
      <c r="D902" s="4"/>
      <c r="E902" s="35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285"/>
      <c r="C903" s="36"/>
      <c r="D903" s="4"/>
      <c r="E903" s="35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285"/>
      <c r="C904" s="36"/>
      <c r="D904" s="4"/>
      <c r="E904" s="35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285"/>
      <c r="C905" s="36"/>
      <c r="D905" s="4"/>
      <c r="E905" s="35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285"/>
      <c r="C906" s="36"/>
      <c r="D906" s="4"/>
      <c r="E906" s="35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285"/>
      <c r="C907" s="36"/>
      <c r="D907" s="4"/>
      <c r="E907" s="35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285"/>
      <c r="C908" s="36"/>
      <c r="D908" s="4"/>
      <c r="E908" s="35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285"/>
      <c r="C909" s="36"/>
      <c r="D909" s="4"/>
      <c r="E909" s="35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285"/>
      <c r="C910" s="36"/>
      <c r="D910" s="4"/>
      <c r="E910" s="35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285"/>
      <c r="C911" s="36"/>
      <c r="D911" s="4"/>
      <c r="E911" s="35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285"/>
      <c r="C912" s="36"/>
      <c r="D912" s="4"/>
      <c r="E912" s="35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285"/>
      <c r="C913" s="36"/>
      <c r="D913" s="4"/>
      <c r="E913" s="35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285"/>
      <c r="C914" s="36"/>
      <c r="D914" s="4"/>
      <c r="E914" s="35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285"/>
      <c r="C915" s="36"/>
      <c r="D915" s="4"/>
      <c r="E915" s="35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285"/>
      <c r="C916" s="36"/>
      <c r="D916" s="4"/>
      <c r="E916" s="35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285"/>
      <c r="C917" s="36"/>
      <c r="D917" s="4"/>
      <c r="E917" s="35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285"/>
      <c r="C918" s="36"/>
      <c r="D918" s="4"/>
      <c r="E918" s="35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285"/>
      <c r="C919" s="36"/>
      <c r="D919" s="4"/>
      <c r="E919" s="35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285"/>
      <c r="C920" s="36"/>
      <c r="D920" s="4"/>
      <c r="E920" s="35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285"/>
      <c r="C921" s="36"/>
      <c r="D921" s="4"/>
      <c r="E921" s="35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285"/>
      <c r="C922" s="36"/>
      <c r="D922" s="4"/>
      <c r="E922" s="35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285"/>
      <c r="C923" s="36"/>
      <c r="D923" s="4"/>
      <c r="E923" s="35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285"/>
      <c r="C924" s="36"/>
      <c r="D924" s="4"/>
      <c r="E924" s="35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285"/>
      <c r="C925" s="36"/>
      <c r="D925" s="4"/>
      <c r="E925" s="35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285"/>
      <c r="C926" s="36"/>
      <c r="D926" s="4"/>
      <c r="E926" s="35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285"/>
      <c r="C927" s="36"/>
      <c r="D927" s="4"/>
      <c r="E927" s="35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285"/>
      <c r="C928" s="36"/>
      <c r="D928" s="4"/>
      <c r="E928" s="35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285"/>
      <c r="C929" s="36"/>
      <c r="D929" s="4"/>
      <c r="E929" s="35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285"/>
      <c r="C930" s="36"/>
      <c r="D930" s="4"/>
      <c r="E930" s="35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285"/>
      <c r="C931" s="36"/>
      <c r="D931" s="4"/>
      <c r="E931" s="35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285"/>
      <c r="C932" s="36"/>
      <c r="D932" s="4"/>
      <c r="E932" s="35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285"/>
      <c r="C933" s="36"/>
      <c r="D933" s="4"/>
      <c r="E933" s="35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285"/>
      <c r="C934" s="36"/>
      <c r="D934" s="4"/>
      <c r="E934" s="35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285"/>
      <c r="C935" s="36"/>
      <c r="D935" s="4"/>
      <c r="E935" s="35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285"/>
      <c r="C936" s="36"/>
      <c r="D936" s="4"/>
      <c r="E936" s="35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285"/>
      <c r="C937" s="36"/>
      <c r="D937" s="4"/>
      <c r="E937" s="35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285"/>
      <c r="C938" s="36"/>
      <c r="D938" s="4"/>
      <c r="E938" s="35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285"/>
      <c r="C939" s="36"/>
      <c r="D939" s="4"/>
      <c r="E939" s="35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285"/>
      <c r="C940" s="36"/>
      <c r="D940" s="4"/>
      <c r="E940" s="35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285"/>
      <c r="C941" s="36"/>
      <c r="D941" s="4"/>
      <c r="E941" s="35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285"/>
      <c r="C942" s="36"/>
      <c r="D942" s="4"/>
      <c r="E942" s="35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285"/>
      <c r="C943" s="36"/>
      <c r="D943" s="4"/>
      <c r="E943" s="35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285"/>
      <c r="C944" s="36"/>
      <c r="D944" s="4"/>
      <c r="E944" s="35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285"/>
      <c r="C945" s="36"/>
      <c r="D945" s="4"/>
      <c r="E945" s="35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285"/>
      <c r="C946" s="36"/>
      <c r="D946" s="4"/>
      <c r="E946" s="35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285"/>
      <c r="C947" s="36"/>
      <c r="D947" s="4"/>
      <c r="E947" s="35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285"/>
      <c r="C948" s="36"/>
      <c r="D948" s="4"/>
      <c r="E948" s="35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285"/>
      <c r="C949" s="36"/>
      <c r="D949" s="4"/>
      <c r="E949" s="35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285"/>
      <c r="C950" s="36"/>
      <c r="D950" s="4"/>
      <c r="E950" s="35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285"/>
      <c r="C951" s="36"/>
      <c r="D951" s="4"/>
      <c r="E951" s="35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285"/>
      <c r="C952" s="36"/>
      <c r="D952" s="4"/>
      <c r="E952" s="35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285"/>
      <c r="C953" s="36"/>
      <c r="D953" s="4"/>
      <c r="E953" s="35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285"/>
      <c r="C954" s="36"/>
      <c r="D954" s="4"/>
      <c r="E954" s="35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285"/>
      <c r="C955" s="36"/>
      <c r="D955" s="4"/>
      <c r="E955" s="35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285"/>
      <c r="C956" s="36"/>
      <c r="D956" s="4"/>
      <c r="E956" s="35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285"/>
      <c r="C957" s="36"/>
      <c r="D957" s="4"/>
      <c r="E957" s="35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285"/>
      <c r="C958" s="36"/>
      <c r="D958" s="4"/>
      <c r="E958" s="35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285"/>
      <c r="C959" s="36"/>
      <c r="D959" s="4"/>
      <c r="E959" s="35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285"/>
      <c r="C960" s="36"/>
      <c r="D960" s="4"/>
      <c r="E960" s="35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285"/>
      <c r="C961" s="36"/>
      <c r="D961" s="4"/>
      <c r="E961" s="35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285"/>
      <c r="C962" s="36"/>
      <c r="D962" s="4"/>
      <c r="E962" s="35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285"/>
      <c r="C963" s="36"/>
      <c r="D963" s="4"/>
      <c r="E963" s="35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285"/>
      <c r="C964" s="36"/>
      <c r="D964" s="4"/>
      <c r="E964" s="35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285"/>
      <c r="C965" s="36"/>
      <c r="D965" s="4"/>
      <c r="E965" s="35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285"/>
      <c r="C966" s="36"/>
      <c r="D966" s="4"/>
      <c r="E966" s="35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285"/>
      <c r="C967" s="36"/>
      <c r="D967" s="4"/>
      <c r="E967" s="35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285"/>
      <c r="C968" s="36"/>
      <c r="D968" s="4"/>
      <c r="E968" s="35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285"/>
      <c r="C969" s="36"/>
      <c r="D969" s="4"/>
      <c r="E969" s="35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285"/>
      <c r="C970" s="36"/>
      <c r="D970" s="4"/>
      <c r="E970" s="35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285"/>
      <c r="C971" s="36"/>
      <c r="D971" s="4"/>
      <c r="E971" s="35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285"/>
      <c r="C972" s="36"/>
      <c r="D972" s="4"/>
      <c r="E972" s="35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285"/>
      <c r="C973" s="36"/>
      <c r="D973" s="4"/>
      <c r="E973" s="35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285"/>
      <c r="C974" s="36"/>
      <c r="D974" s="4"/>
      <c r="E974" s="35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285"/>
      <c r="C975" s="36"/>
      <c r="D975" s="4"/>
      <c r="E975" s="35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285"/>
      <c r="C976" s="36"/>
      <c r="D976" s="4"/>
      <c r="E976" s="35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285"/>
      <c r="C977" s="36"/>
      <c r="D977" s="4"/>
      <c r="E977" s="35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285"/>
      <c r="C978" s="36"/>
      <c r="D978" s="4"/>
      <c r="E978" s="35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285"/>
      <c r="C979" s="36"/>
      <c r="D979" s="4"/>
      <c r="E979" s="35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285"/>
      <c r="C980" s="36"/>
      <c r="D980" s="4"/>
      <c r="E980" s="35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285"/>
      <c r="C981" s="36"/>
      <c r="D981" s="4"/>
      <c r="E981" s="35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285"/>
      <c r="C982" s="36"/>
      <c r="D982" s="4"/>
      <c r="E982" s="35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285"/>
      <c r="C983" s="36"/>
      <c r="D983" s="4"/>
      <c r="E983" s="35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285"/>
      <c r="C984" s="36"/>
      <c r="D984" s="4"/>
      <c r="E984" s="35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285"/>
      <c r="C985" s="36"/>
      <c r="D985" s="4"/>
      <c r="E985" s="35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285"/>
      <c r="C986" s="36"/>
      <c r="D986" s="4"/>
      <c r="E986" s="35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285"/>
      <c r="C987" s="36"/>
      <c r="D987" s="4"/>
      <c r="E987" s="35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285"/>
      <c r="C988" s="36"/>
      <c r="D988" s="4"/>
      <c r="E988" s="35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285"/>
      <c r="C989" s="36"/>
      <c r="D989" s="4"/>
      <c r="E989" s="35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285"/>
      <c r="C990" s="36"/>
      <c r="D990" s="4"/>
      <c r="E990" s="35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285"/>
      <c r="C991" s="36"/>
      <c r="D991" s="4"/>
      <c r="E991" s="35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285"/>
      <c r="C992" s="36"/>
      <c r="D992" s="4"/>
      <c r="E992" s="35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285"/>
      <c r="C993" s="36"/>
      <c r="D993" s="4"/>
      <c r="E993" s="35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285"/>
      <c r="C994" s="36"/>
      <c r="D994" s="4"/>
      <c r="E994" s="35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285"/>
      <c r="C995" s="36"/>
      <c r="D995" s="4"/>
      <c r="E995" s="35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285"/>
      <c r="C996" s="36"/>
      <c r="D996" s="4"/>
      <c r="E996" s="35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285"/>
      <c r="C997" s="36"/>
      <c r="D997" s="4"/>
      <c r="E997" s="35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285"/>
      <c r="C998" s="36"/>
      <c r="D998" s="4"/>
      <c r="E998" s="35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285"/>
      <c r="C999" s="36"/>
      <c r="D999" s="4"/>
      <c r="E999" s="35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285"/>
      <c r="C1000" s="36"/>
      <c r="D1000" s="4"/>
      <c r="E1000" s="35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3">
    <mergeCell ref="C2:G2"/>
    <mergeCell ref="C3:G3"/>
    <mergeCell ref="C4:G4"/>
  </mergeCells>
  <pageMargins left="0.70866141732283472" right="0.70866141732283472" top="0.74803149606299213" bottom="0.74803149606299213" header="0" footer="0"/>
  <pageSetup paperSize="9" orientation="portrait"/>
  <headerFooter>
    <oddHeader>&amp;L&amp;D&amp;C&amp;F&amp;R&amp;T</oddHeader>
    <oddFooter>&amp;L&amp;A&amp;C&amp;P de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6"/>
  <dimension ref="A1:Z1000"/>
  <sheetViews>
    <sheetView workbookViewId="0">
      <pane ySplit="6" topLeftCell="A21" activePane="bottomLeft" state="frozen"/>
      <selection pane="bottomLeft" activeCell="B32" sqref="B32"/>
    </sheetView>
  </sheetViews>
  <sheetFormatPr baseColWidth="10" defaultColWidth="10.109375" defaultRowHeight="15" customHeight="1" x14ac:dyDescent="0.2"/>
  <cols>
    <col min="1" max="1" width="1.77734375" customWidth="1"/>
    <col min="2" max="2" width="11.88671875" customWidth="1"/>
    <col min="3" max="3" width="18.44140625" customWidth="1"/>
    <col min="4" max="4" width="6.5546875" customWidth="1"/>
    <col min="5" max="5" width="12.109375" customWidth="1"/>
    <col min="6" max="6" width="19.6640625" customWidth="1"/>
    <col min="7" max="7" width="28" customWidth="1"/>
    <col min="8" max="8" width="44.77734375" customWidth="1"/>
    <col min="9" max="9" width="34.33203125" customWidth="1"/>
    <col min="10" max="10" width="11.5546875" customWidth="1"/>
    <col min="11" max="26" width="10.44140625" customWidth="1"/>
  </cols>
  <sheetData>
    <row r="1" spans="1:26" ht="15.75" x14ac:dyDescent="0.25">
      <c r="A1" s="1"/>
      <c r="B1" s="1"/>
      <c r="C1" s="1"/>
      <c r="D1" s="1"/>
      <c r="E1" s="1"/>
      <c r="F1" s="1"/>
      <c r="G1" s="2"/>
      <c r="H1" s="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3.25" x14ac:dyDescent="0.35">
      <c r="A2" s="1"/>
      <c r="B2" s="589" t="s">
        <v>530</v>
      </c>
      <c r="C2" s="590"/>
      <c r="D2" s="590"/>
      <c r="E2" s="590"/>
      <c r="F2" s="590"/>
      <c r="G2" s="590"/>
      <c r="H2" s="5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20.25" x14ac:dyDescent="0.3">
      <c r="A3" s="1"/>
      <c r="B3" s="592" t="s">
        <v>1154</v>
      </c>
      <c r="C3" s="590"/>
      <c r="D3" s="590"/>
      <c r="E3" s="590"/>
      <c r="F3" s="590"/>
      <c r="G3" s="590"/>
      <c r="H3" s="5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 x14ac:dyDescent="0.3">
      <c r="A4" s="1"/>
      <c r="B4" s="593">
        <f>MAX(B6:B412)</f>
        <v>44616</v>
      </c>
      <c r="C4" s="590"/>
      <c r="D4" s="590"/>
      <c r="E4" s="590"/>
      <c r="F4" s="590"/>
      <c r="G4" s="590"/>
      <c r="H4" s="591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" x14ac:dyDescent="0.25">
      <c r="A5" s="1"/>
      <c r="B5" s="1"/>
      <c r="C5" s="5"/>
      <c r="D5" s="5"/>
      <c r="E5" s="5" t="s">
        <v>1155</v>
      </c>
      <c r="F5" s="6"/>
      <c r="G5" s="5"/>
      <c r="H5" s="7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x14ac:dyDescent="0.2">
      <c r="A6" s="8"/>
      <c r="B6" s="9" t="s">
        <v>2</v>
      </c>
      <c r="C6" s="9" t="s">
        <v>1681</v>
      </c>
      <c r="D6" s="9" t="s">
        <v>1156</v>
      </c>
      <c r="E6" s="9" t="s">
        <v>1157</v>
      </c>
      <c r="F6" s="9" t="s">
        <v>1158</v>
      </c>
      <c r="G6" s="9" t="s">
        <v>1159</v>
      </c>
      <c r="H6" s="9" t="s">
        <v>627</v>
      </c>
      <c r="I6" s="8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">
      <c r="A7" s="92"/>
      <c r="B7" s="286">
        <v>23201</v>
      </c>
      <c r="C7" s="287" t="s">
        <v>1196</v>
      </c>
      <c r="D7" s="287"/>
      <c r="E7" s="288"/>
      <c r="F7" s="289"/>
      <c r="G7" s="290"/>
      <c r="H7" s="291" t="s">
        <v>1197</v>
      </c>
      <c r="I7" s="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</row>
    <row r="8" spans="1:26" ht="51" x14ac:dyDescent="0.2">
      <c r="A8" s="92"/>
      <c r="B8" s="286">
        <v>38204</v>
      </c>
      <c r="C8" s="287" t="s">
        <v>1160</v>
      </c>
      <c r="D8" s="287"/>
      <c r="E8" s="288" t="s">
        <v>1161</v>
      </c>
      <c r="F8" s="289" t="s">
        <v>1162</v>
      </c>
      <c r="G8" s="290" t="s">
        <v>1163</v>
      </c>
      <c r="H8" s="291" t="s">
        <v>1164</v>
      </c>
      <c r="I8" s="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</row>
    <row r="9" spans="1:26" ht="25.5" x14ac:dyDescent="0.2">
      <c r="A9" s="92"/>
      <c r="B9" s="286">
        <v>38208</v>
      </c>
      <c r="C9" s="287" t="s">
        <v>1160</v>
      </c>
      <c r="D9" s="287"/>
      <c r="E9" s="288" t="s">
        <v>1165</v>
      </c>
      <c r="F9" s="289" t="s">
        <v>1162</v>
      </c>
      <c r="G9" s="290" t="s">
        <v>1166</v>
      </c>
      <c r="H9" s="291"/>
      <c r="I9" s="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</row>
    <row r="10" spans="1:26" ht="38.25" x14ac:dyDescent="0.2">
      <c r="A10" s="92"/>
      <c r="B10" s="286">
        <v>38223</v>
      </c>
      <c r="C10" s="287" t="s">
        <v>1160</v>
      </c>
      <c r="D10" s="287"/>
      <c r="E10" s="288" t="s">
        <v>1167</v>
      </c>
      <c r="F10" s="289" t="s">
        <v>1162</v>
      </c>
      <c r="G10" s="290" t="s">
        <v>1168</v>
      </c>
      <c r="H10" s="291" t="s">
        <v>1169</v>
      </c>
      <c r="I10" s="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</row>
    <row r="11" spans="1:26" ht="25.5" x14ac:dyDescent="0.2">
      <c r="A11" s="92"/>
      <c r="B11" s="286">
        <v>38233</v>
      </c>
      <c r="C11" s="287" t="s">
        <v>1160</v>
      </c>
      <c r="D11" s="287"/>
      <c r="E11" s="288" t="s">
        <v>1170</v>
      </c>
      <c r="F11" s="289" t="s">
        <v>1162</v>
      </c>
      <c r="G11" s="290" t="s">
        <v>1168</v>
      </c>
      <c r="H11" s="291"/>
      <c r="I11" s="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</row>
    <row r="12" spans="1:26" ht="25.5" x14ac:dyDescent="0.2">
      <c r="A12" s="92"/>
      <c r="B12" s="286">
        <v>38254</v>
      </c>
      <c r="C12" s="287" t="s">
        <v>1160</v>
      </c>
      <c r="D12" s="287"/>
      <c r="E12" s="288" t="s">
        <v>1171</v>
      </c>
      <c r="F12" s="289" t="s">
        <v>1162</v>
      </c>
      <c r="G12" s="290" t="s">
        <v>1172</v>
      </c>
      <c r="H12" s="291"/>
      <c r="I12" s="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</row>
    <row r="13" spans="1:26" ht="25.5" x14ac:dyDescent="0.2">
      <c r="A13" s="92"/>
      <c r="B13" s="286">
        <v>38275</v>
      </c>
      <c r="C13" s="287" t="s">
        <v>1160</v>
      </c>
      <c r="D13" s="287"/>
      <c r="E13" s="288" t="s">
        <v>1173</v>
      </c>
      <c r="F13" s="289" t="s">
        <v>1162</v>
      </c>
      <c r="G13" s="290" t="s">
        <v>1168</v>
      </c>
      <c r="H13" s="291"/>
      <c r="I13" s="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</row>
    <row r="14" spans="1:26" ht="25.5" x14ac:dyDescent="0.2">
      <c r="A14" s="92"/>
      <c r="B14" s="286">
        <v>38287</v>
      </c>
      <c r="C14" s="287" t="s">
        <v>1160</v>
      </c>
      <c r="D14" s="287"/>
      <c r="E14" s="288" t="s">
        <v>1174</v>
      </c>
      <c r="F14" s="289" t="s">
        <v>1162</v>
      </c>
      <c r="G14" s="290" t="s">
        <v>1168</v>
      </c>
      <c r="H14" s="291"/>
      <c r="I14" s="92"/>
      <c r="J14" s="2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</row>
    <row r="15" spans="1:26" ht="25.5" x14ac:dyDescent="0.2">
      <c r="A15" s="92"/>
      <c r="B15" s="286">
        <v>38301</v>
      </c>
      <c r="C15" s="287" t="s">
        <v>1160</v>
      </c>
      <c r="D15" s="287"/>
      <c r="E15" s="288" t="s">
        <v>1175</v>
      </c>
      <c r="F15" s="289" t="s">
        <v>1162</v>
      </c>
      <c r="G15" s="290" t="s">
        <v>1168</v>
      </c>
      <c r="H15" s="291"/>
      <c r="I15" s="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</row>
    <row r="16" spans="1:26" ht="38.25" x14ac:dyDescent="0.2">
      <c r="A16" s="92"/>
      <c r="B16" s="286">
        <v>38328</v>
      </c>
      <c r="C16" s="287" t="s">
        <v>1160</v>
      </c>
      <c r="D16" s="287">
        <v>86</v>
      </c>
      <c r="E16" s="288"/>
      <c r="F16" s="289" t="s">
        <v>1176</v>
      </c>
      <c r="G16" s="290" t="s">
        <v>1168</v>
      </c>
      <c r="H16" s="291" t="s">
        <v>1177</v>
      </c>
      <c r="I16" s="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</row>
    <row r="17" spans="1:26" ht="25.5" x14ac:dyDescent="0.2">
      <c r="A17" s="92"/>
      <c r="B17" s="286">
        <v>38362</v>
      </c>
      <c r="C17" s="287" t="s">
        <v>1160</v>
      </c>
      <c r="D17" s="287"/>
      <c r="E17" s="288" t="s">
        <v>1174</v>
      </c>
      <c r="F17" s="289" t="s">
        <v>1178</v>
      </c>
      <c r="G17" s="290" t="s">
        <v>1179</v>
      </c>
      <c r="H17" s="291"/>
      <c r="I17" s="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</row>
    <row r="18" spans="1:26" ht="25.5" x14ac:dyDescent="0.2">
      <c r="A18" s="92"/>
      <c r="B18" s="286">
        <v>38384</v>
      </c>
      <c r="C18" s="287" t="s">
        <v>1160</v>
      </c>
      <c r="D18" s="287"/>
      <c r="E18" s="288" t="s">
        <v>1180</v>
      </c>
      <c r="F18" s="289" t="s">
        <v>1162</v>
      </c>
      <c r="G18" s="290" t="s">
        <v>1168</v>
      </c>
      <c r="H18" s="291"/>
      <c r="I18" s="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</row>
    <row r="19" spans="1:26" ht="25.5" x14ac:dyDescent="0.2">
      <c r="A19" s="92"/>
      <c r="B19" s="286">
        <v>38419</v>
      </c>
      <c r="C19" s="287" t="s">
        <v>1160</v>
      </c>
      <c r="D19" s="287"/>
      <c r="E19" s="288" t="s">
        <v>1182</v>
      </c>
      <c r="F19" s="289" t="s">
        <v>1162</v>
      </c>
      <c r="G19" s="290" t="s">
        <v>1168</v>
      </c>
      <c r="H19" s="291"/>
      <c r="I19" s="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</row>
    <row r="20" spans="1:26" ht="25.5" x14ac:dyDescent="0.2">
      <c r="A20" s="92"/>
      <c r="B20" s="286">
        <v>38449</v>
      </c>
      <c r="C20" s="287" t="s">
        <v>1160</v>
      </c>
      <c r="D20" s="287"/>
      <c r="E20" s="288" t="s">
        <v>1183</v>
      </c>
      <c r="F20" s="289" t="s">
        <v>1162</v>
      </c>
      <c r="G20" s="290" t="s">
        <v>1168</v>
      </c>
      <c r="H20" s="291"/>
      <c r="I20" s="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</row>
    <row r="21" spans="1:26" ht="15.75" customHeight="1" x14ac:dyDescent="0.2">
      <c r="A21" s="92"/>
      <c r="B21" s="286">
        <v>38485</v>
      </c>
      <c r="C21" s="287" t="s">
        <v>1160</v>
      </c>
      <c r="D21" s="287">
        <v>89</v>
      </c>
      <c r="E21" s="288" t="s">
        <v>1184</v>
      </c>
      <c r="F21" s="289" t="s">
        <v>1162</v>
      </c>
      <c r="G21" s="290" t="s">
        <v>1168</v>
      </c>
      <c r="H21" s="291"/>
      <c r="I21" s="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</row>
    <row r="22" spans="1:26" ht="15.75" customHeight="1" x14ac:dyDescent="0.2">
      <c r="A22" s="92"/>
      <c r="B22" s="286">
        <v>38504</v>
      </c>
      <c r="C22" s="287" t="s">
        <v>1160</v>
      </c>
      <c r="D22" s="287">
        <v>90</v>
      </c>
      <c r="E22" s="288" t="s">
        <v>1165</v>
      </c>
      <c r="F22" s="289" t="s">
        <v>1162</v>
      </c>
      <c r="G22" s="290" t="s">
        <v>1168</v>
      </c>
      <c r="H22" s="291"/>
      <c r="I22" s="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</row>
    <row r="23" spans="1:26" ht="15.75" customHeight="1" x14ac:dyDescent="0.2">
      <c r="A23" s="92"/>
      <c r="B23" s="286">
        <v>38614</v>
      </c>
      <c r="C23" s="287" t="s">
        <v>1160</v>
      </c>
      <c r="D23" s="287"/>
      <c r="E23" s="288" t="s">
        <v>1185</v>
      </c>
      <c r="F23" s="289" t="s">
        <v>1186</v>
      </c>
      <c r="G23" s="290" t="s">
        <v>1187</v>
      </c>
      <c r="H23" s="291"/>
      <c r="I23" s="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</row>
    <row r="24" spans="1:26" ht="15.75" customHeight="1" x14ac:dyDescent="0.2">
      <c r="A24" s="92"/>
      <c r="B24" s="286">
        <v>38674</v>
      </c>
      <c r="C24" s="287" t="s">
        <v>1160</v>
      </c>
      <c r="D24" s="287">
        <v>90.5</v>
      </c>
      <c r="E24" s="288"/>
      <c r="F24" s="289" t="s">
        <v>1162</v>
      </c>
      <c r="G24" s="290" t="s">
        <v>1188</v>
      </c>
      <c r="H24" s="291"/>
      <c r="I24" s="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</row>
    <row r="25" spans="1:26" ht="15.75" customHeight="1" x14ac:dyDescent="0.2">
      <c r="A25" s="92"/>
      <c r="B25" s="286">
        <v>38678</v>
      </c>
      <c r="C25" s="287" t="s">
        <v>1160</v>
      </c>
      <c r="D25" s="287">
        <v>90</v>
      </c>
      <c r="E25" s="288" t="s">
        <v>1189</v>
      </c>
      <c r="F25" s="289" t="s">
        <v>1162</v>
      </c>
      <c r="G25" s="290" t="s">
        <v>1190</v>
      </c>
      <c r="H25" s="291" t="s">
        <v>1191</v>
      </c>
      <c r="I25" s="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</row>
    <row r="26" spans="1:26" ht="15.75" customHeight="1" x14ac:dyDescent="0.2">
      <c r="A26" s="92"/>
      <c r="B26" s="286">
        <v>38898</v>
      </c>
      <c r="C26" s="287" t="s">
        <v>1160</v>
      </c>
      <c r="D26" s="287">
        <v>95</v>
      </c>
      <c r="E26" s="288" t="s">
        <v>1192</v>
      </c>
      <c r="F26" s="289" t="s">
        <v>1193</v>
      </c>
      <c r="G26" s="290" t="s">
        <v>1166</v>
      </c>
      <c r="H26" s="291" t="s">
        <v>1194</v>
      </c>
      <c r="I26" s="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</row>
    <row r="27" spans="1:26" ht="15.75" customHeight="1" x14ac:dyDescent="0.2">
      <c r="A27" s="92"/>
      <c r="B27" s="286">
        <v>39008</v>
      </c>
      <c r="C27" s="287" t="s">
        <v>1160</v>
      </c>
      <c r="D27" s="287">
        <v>95</v>
      </c>
      <c r="E27" s="288" t="s">
        <v>1195</v>
      </c>
      <c r="F27" s="289" t="s">
        <v>1193</v>
      </c>
      <c r="G27" s="290" t="s">
        <v>1168</v>
      </c>
      <c r="H27" s="291" t="s">
        <v>1191</v>
      </c>
      <c r="I27" s="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</row>
    <row r="28" spans="1:26" ht="15.75" customHeight="1" x14ac:dyDescent="0.2">
      <c r="A28" s="92"/>
      <c r="B28" s="286">
        <v>44616</v>
      </c>
      <c r="C28" s="287" t="s">
        <v>1160</v>
      </c>
      <c r="D28" s="287"/>
      <c r="E28" s="288" t="s">
        <v>1181</v>
      </c>
      <c r="F28" s="289" t="s">
        <v>1162</v>
      </c>
      <c r="G28" s="290" t="s">
        <v>1168</v>
      </c>
      <c r="H28" s="291"/>
      <c r="I28" s="92"/>
      <c r="J28" s="292"/>
      <c r="K28" s="292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</row>
    <row r="29" spans="1:26" ht="15.75" customHeight="1" x14ac:dyDescent="0.2">
      <c r="A29" s="92"/>
      <c r="B29" s="286">
        <v>44012</v>
      </c>
      <c r="C29" s="287" t="s">
        <v>1749</v>
      </c>
      <c r="D29" s="287"/>
      <c r="E29" s="288"/>
      <c r="F29" s="289" t="s">
        <v>1752</v>
      </c>
      <c r="G29" s="290"/>
      <c r="H29" s="291" t="s">
        <v>1750</v>
      </c>
      <c r="I29" s="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</row>
    <row r="30" spans="1:26" ht="15.75" customHeight="1" x14ac:dyDescent="0.2">
      <c r="A30" s="92"/>
      <c r="B30" s="286">
        <v>44552</v>
      </c>
      <c r="C30" s="287" t="s">
        <v>1751</v>
      </c>
      <c r="D30" s="287"/>
      <c r="E30" s="288"/>
      <c r="F30" s="289" t="s">
        <v>1753</v>
      </c>
      <c r="G30" s="290" t="s">
        <v>1754</v>
      </c>
      <c r="H30" s="291" t="s">
        <v>1755</v>
      </c>
      <c r="I30" s="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</row>
    <row r="31" spans="1:26" ht="15.75" customHeight="1" x14ac:dyDescent="0.2">
      <c r="A31" s="92"/>
      <c r="B31" s="286">
        <v>44026</v>
      </c>
      <c r="C31" s="287" t="s">
        <v>1756</v>
      </c>
      <c r="D31" s="287"/>
      <c r="E31" s="288"/>
      <c r="F31" s="289" t="s">
        <v>1757</v>
      </c>
      <c r="G31" s="290" t="s">
        <v>1758</v>
      </c>
      <c r="H31" s="291" t="s">
        <v>1759</v>
      </c>
      <c r="I31" s="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</row>
    <row r="32" spans="1:26" ht="15.75" customHeight="1" x14ac:dyDescent="0.2">
      <c r="A32" s="92"/>
      <c r="B32" s="286"/>
      <c r="C32" s="287"/>
      <c r="D32" s="287"/>
      <c r="E32" s="288"/>
      <c r="F32" s="289"/>
      <c r="G32" s="290"/>
      <c r="H32" s="291"/>
      <c r="I32" s="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</row>
    <row r="33" spans="1:26" ht="15.75" customHeight="1" x14ac:dyDescent="0.2">
      <c r="A33" s="92"/>
      <c r="B33" s="286"/>
      <c r="C33" s="287"/>
      <c r="D33" s="287"/>
      <c r="E33" s="288"/>
      <c r="F33" s="289"/>
      <c r="G33" s="290"/>
      <c r="H33" s="291"/>
      <c r="I33" s="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</row>
    <row r="34" spans="1:26" ht="15.75" customHeight="1" x14ac:dyDescent="0.2">
      <c r="A34" s="92"/>
      <c r="B34" s="286"/>
      <c r="C34" s="287"/>
      <c r="D34" s="287"/>
      <c r="E34" s="288"/>
      <c r="F34" s="289"/>
      <c r="G34" s="290"/>
      <c r="H34" s="291"/>
      <c r="I34" s="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</row>
    <row r="35" spans="1:26" ht="15.75" customHeight="1" x14ac:dyDescent="0.2">
      <c r="A35" s="92"/>
      <c r="B35" s="286"/>
      <c r="C35" s="287"/>
      <c r="D35" s="287"/>
      <c r="E35" s="288"/>
      <c r="F35" s="289"/>
      <c r="G35" s="290"/>
      <c r="H35" s="291"/>
      <c r="I35" s="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</row>
    <row r="36" spans="1:26" ht="15.75" customHeight="1" x14ac:dyDescent="0.2">
      <c r="A36" s="92"/>
      <c r="B36" s="286"/>
      <c r="C36" s="287"/>
      <c r="D36" s="287"/>
      <c r="E36" s="288"/>
      <c r="F36" s="289"/>
      <c r="G36" s="290"/>
      <c r="H36" s="291"/>
      <c r="I36" s="92"/>
      <c r="J36" s="292"/>
      <c r="K36" s="292"/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</row>
    <row r="37" spans="1:26" ht="15.75" customHeight="1" x14ac:dyDescent="0.2">
      <c r="A37" s="92"/>
      <c r="B37" s="286"/>
      <c r="C37" s="287"/>
      <c r="D37" s="287"/>
      <c r="E37" s="288"/>
      <c r="F37" s="289"/>
      <c r="G37" s="290"/>
      <c r="H37" s="291"/>
      <c r="I37" s="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</row>
    <row r="38" spans="1:26" ht="15.75" customHeight="1" x14ac:dyDescent="0.2">
      <c r="A38" s="92"/>
      <c r="B38" s="286"/>
      <c r="C38" s="287"/>
      <c r="D38" s="287"/>
      <c r="E38" s="288"/>
      <c r="F38" s="289"/>
      <c r="G38" s="290"/>
      <c r="H38" s="291"/>
      <c r="I38" s="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</row>
    <row r="39" spans="1:26" ht="15.75" customHeight="1" x14ac:dyDescent="0.2">
      <c r="A39" s="92"/>
      <c r="B39" s="286"/>
      <c r="C39" s="287"/>
      <c r="D39" s="287"/>
      <c r="E39" s="288"/>
      <c r="F39" s="289"/>
      <c r="G39" s="290"/>
      <c r="H39" s="291"/>
      <c r="I39" s="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</row>
    <row r="40" spans="1:26" ht="15.75" customHeight="1" x14ac:dyDescent="0.2">
      <c r="A40" s="92"/>
      <c r="B40" s="286"/>
      <c r="C40" s="287"/>
      <c r="D40" s="287"/>
      <c r="E40" s="288"/>
      <c r="F40" s="289"/>
      <c r="G40" s="290"/>
      <c r="H40" s="291"/>
      <c r="I40" s="92"/>
      <c r="J40" s="292"/>
      <c r="K40" s="292"/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</row>
    <row r="41" spans="1:26" ht="15.75" customHeight="1" x14ac:dyDescent="0.2">
      <c r="A41" s="92"/>
      <c r="B41" s="286"/>
      <c r="C41" s="287"/>
      <c r="D41" s="287"/>
      <c r="E41" s="288"/>
      <c r="F41" s="289"/>
      <c r="G41" s="290"/>
      <c r="H41" s="291"/>
      <c r="I41" s="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</row>
    <row r="42" spans="1:26" ht="15.75" customHeight="1" x14ac:dyDescent="0.2">
      <c r="A42" s="92"/>
      <c r="B42" s="286"/>
      <c r="C42" s="287"/>
      <c r="D42" s="287"/>
      <c r="E42" s="288"/>
      <c r="F42" s="289"/>
      <c r="G42" s="290"/>
      <c r="H42" s="291"/>
      <c r="I42" s="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</row>
    <row r="43" spans="1:26" ht="15.75" customHeight="1" x14ac:dyDescent="0.2">
      <c r="A43" s="92"/>
      <c r="B43" s="286"/>
      <c r="C43" s="287"/>
      <c r="D43" s="287"/>
      <c r="E43" s="288"/>
      <c r="F43" s="289"/>
      <c r="G43" s="290"/>
      <c r="H43" s="291"/>
      <c r="I43" s="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</row>
    <row r="44" spans="1:26" ht="15.75" customHeight="1" x14ac:dyDescent="0.2">
      <c r="A44" s="92"/>
      <c r="B44" s="286"/>
      <c r="C44" s="287"/>
      <c r="D44" s="287"/>
      <c r="E44" s="288"/>
      <c r="F44" s="289"/>
      <c r="G44" s="290"/>
      <c r="H44" s="291"/>
      <c r="I44" s="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</row>
    <row r="45" spans="1:26" ht="15.75" customHeight="1" x14ac:dyDescent="0.2">
      <c r="A45" s="92"/>
      <c r="B45" s="286"/>
      <c r="C45" s="287"/>
      <c r="D45" s="287"/>
      <c r="E45" s="288"/>
      <c r="F45" s="289"/>
      <c r="G45" s="290"/>
      <c r="H45" s="291"/>
      <c r="I45" s="92"/>
      <c r="J45" s="292"/>
      <c r="K45" s="292"/>
      <c r="L45" s="29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</row>
    <row r="46" spans="1:26" ht="15.75" customHeight="1" x14ac:dyDescent="0.2">
      <c r="A46" s="92"/>
      <c r="B46" s="286"/>
      <c r="C46" s="287"/>
      <c r="D46" s="287"/>
      <c r="E46" s="288"/>
      <c r="F46" s="289"/>
      <c r="G46" s="290"/>
      <c r="H46" s="291"/>
      <c r="I46" s="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</row>
    <row r="47" spans="1:26" ht="15.75" customHeight="1" x14ac:dyDescent="0.2">
      <c r="A47" s="92"/>
      <c r="B47" s="286"/>
      <c r="C47" s="287"/>
      <c r="D47" s="287"/>
      <c r="E47" s="288"/>
      <c r="F47" s="289"/>
      <c r="G47" s="290"/>
      <c r="H47" s="291"/>
      <c r="I47" s="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</row>
    <row r="48" spans="1:26" ht="15.75" customHeight="1" x14ac:dyDescent="0.2">
      <c r="A48" s="92"/>
      <c r="B48" s="286"/>
      <c r="C48" s="287"/>
      <c r="D48" s="287"/>
      <c r="E48" s="288"/>
      <c r="F48" s="289"/>
      <c r="G48" s="290"/>
      <c r="H48" s="291"/>
      <c r="I48" s="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</row>
    <row r="49" spans="1:26" ht="15.75" customHeight="1" x14ac:dyDescent="0.2">
      <c r="A49" s="92"/>
      <c r="B49" s="286"/>
      <c r="C49" s="287"/>
      <c r="D49" s="287"/>
      <c r="E49" s="288"/>
      <c r="F49" s="289"/>
      <c r="G49" s="290"/>
      <c r="H49" s="291"/>
      <c r="I49" s="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</row>
    <row r="50" spans="1:26" ht="15.75" customHeight="1" x14ac:dyDescent="0.2">
      <c r="A50" s="92"/>
      <c r="B50" s="286"/>
      <c r="C50" s="287"/>
      <c r="D50" s="287"/>
      <c r="E50" s="288"/>
      <c r="F50" s="289"/>
      <c r="G50" s="290"/>
      <c r="H50" s="291"/>
      <c r="I50" s="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</row>
    <row r="51" spans="1:26" ht="15.75" customHeight="1" x14ac:dyDescent="0.2">
      <c r="A51" s="92"/>
      <c r="B51" s="286"/>
      <c r="C51" s="287"/>
      <c r="D51" s="287"/>
      <c r="E51" s="288"/>
      <c r="F51" s="289"/>
      <c r="G51" s="290"/>
      <c r="H51" s="291"/>
      <c r="I51" s="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</row>
    <row r="52" spans="1:26" ht="15.75" customHeight="1" x14ac:dyDescent="0.2">
      <c r="A52" s="92"/>
      <c r="B52" s="286"/>
      <c r="C52" s="287"/>
      <c r="D52" s="287"/>
      <c r="E52" s="288"/>
      <c r="F52" s="289"/>
      <c r="G52" s="290"/>
      <c r="H52" s="291"/>
      <c r="I52" s="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</row>
    <row r="53" spans="1:26" ht="15.75" customHeight="1" x14ac:dyDescent="0.2">
      <c r="A53" s="92"/>
      <c r="B53" s="286"/>
      <c r="C53" s="287"/>
      <c r="D53" s="287"/>
      <c r="E53" s="288"/>
      <c r="F53" s="289"/>
      <c r="G53" s="290"/>
      <c r="H53" s="291"/>
      <c r="I53" s="293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</row>
    <row r="54" spans="1:26" ht="15.75" customHeight="1" x14ac:dyDescent="0.2">
      <c r="A54" s="92"/>
      <c r="B54" s="286"/>
      <c r="C54" s="287"/>
      <c r="D54" s="287"/>
      <c r="E54" s="288"/>
      <c r="F54" s="289"/>
      <c r="G54" s="290"/>
      <c r="H54" s="291"/>
      <c r="I54" s="293"/>
      <c r="J54" s="292"/>
      <c r="K54" s="292"/>
      <c r="L54" s="29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</row>
    <row r="55" spans="1:26" ht="15.75" customHeight="1" x14ac:dyDescent="0.2">
      <c r="A55" s="92"/>
      <c r="B55" s="286"/>
      <c r="C55" s="287"/>
      <c r="D55" s="287"/>
      <c r="E55" s="288"/>
      <c r="F55" s="289"/>
      <c r="G55" s="290"/>
      <c r="H55" s="291"/>
      <c r="I55" s="293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</row>
    <row r="56" spans="1:26" ht="15.75" customHeight="1" x14ac:dyDescent="0.2">
      <c r="A56" s="92"/>
      <c r="B56" s="286"/>
      <c r="C56" s="287"/>
      <c r="D56" s="287"/>
      <c r="E56" s="288"/>
      <c r="F56" s="289"/>
      <c r="G56" s="290"/>
      <c r="H56" s="291"/>
      <c r="I56" s="293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</row>
    <row r="57" spans="1:26" ht="15.75" customHeight="1" x14ac:dyDescent="0.2">
      <c r="A57" s="92"/>
      <c r="B57" s="286"/>
      <c r="C57" s="287"/>
      <c r="D57" s="287"/>
      <c r="E57" s="288"/>
      <c r="F57" s="289"/>
      <c r="G57" s="290"/>
      <c r="H57" s="291"/>
      <c r="I57" s="293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</row>
    <row r="58" spans="1:26" ht="15.75" customHeight="1" x14ac:dyDescent="0.2">
      <c r="A58" s="92"/>
      <c r="B58" s="286"/>
      <c r="C58" s="287"/>
      <c r="D58" s="287"/>
      <c r="E58" s="288"/>
      <c r="F58" s="289"/>
      <c r="G58" s="290"/>
      <c r="H58" s="291"/>
      <c r="I58" s="293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</row>
    <row r="59" spans="1:26" ht="15.75" customHeight="1" x14ac:dyDescent="0.2">
      <c r="A59" s="92"/>
      <c r="B59" s="286"/>
      <c r="C59" s="287"/>
      <c r="D59" s="287"/>
      <c r="E59" s="288"/>
      <c r="F59" s="289"/>
      <c r="G59" s="290"/>
      <c r="H59" s="291"/>
      <c r="I59" s="293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</row>
    <row r="60" spans="1:26" ht="15.75" customHeight="1" x14ac:dyDescent="0.2">
      <c r="A60" s="92"/>
      <c r="B60" s="286"/>
      <c r="C60" s="287"/>
      <c r="D60" s="287"/>
      <c r="E60" s="288"/>
      <c r="F60" s="289"/>
      <c r="G60" s="290"/>
      <c r="H60" s="291"/>
      <c r="I60" s="293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</row>
    <row r="61" spans="1:26" ht="15.75" customHeight="1" x14ac:dyDescent="0.2">
      <c r="A61" s="92"/>
      <c r="B61" s="286"/>
      <c r="C61" s="287"/>
      <c r="D61" s="287"/>
      <c r="E61" s="288"/>
      <c r="F61" s="289"/>
      <c r="G61" s="290"/>
      <c r="H61" s="291"/>
      <c r="I61" s="293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</row>
    <row r="62" spans="1:26" ht="15.75" customHeight="1" x14ac:dyDescent="0.2">
      <c r="A62" s="92"/>
      <c r="B62" s="286"/>
      <c r="C62" s="287"/>
      <c r="D62" s="287"/>
      <c r="E62" s="288"/>
      <c r="F62" s="289"/>
      <c r="G62" s="290"/>
      <c r="H62" s="291"/>
      <c r="I62" s="293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</row>
    <row r="63" spans="1:26" ht="15.75" customHeight="1" x14ac:dyDescent="0.2">
      <c r="A63" s="292"/>
      <c r="B63" s="286"/>
      <c r="C63" s="287"/>
      <c r="D63" s="287"/>
      <c r="E63" s="288"/>
      <c r="F63" s="289"/>
      <c r="G63" s="290"/>
      <c r="H63" s="291"/>
      <c r="I63" s="293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</row>
    <row r="64" spans="1:26" ht="15.75" customHeight="1" x14ac:dyDescent="0.2">
      <c r="A64" s="292"/>
      <c r="B64" s="286"/>
      <c r="C64" s="287"/>
      <c r="D64" s="287"/>
      <c r="E64" s="288"/>
      <c r="F64" s="289"/>
      <c r="G64" s="290"/>
      <c r="H64" s="291"/>
      <c r="I64" s="293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</row>
    <row r="65" spans="1:26" ht="15.75" customHeight="1" x14ac:dyDescent="0.2">
      <c r="A65" s="292"/>
      <c r="B65" s="286"/>
      <c r="C65" s="287"/>
      <c r="D65" s="287"/>
      <c r="E65" s="288"/>
      <c r="F65" s="289"/>
      <c r="G65" s="290"/>
      <c r="H65" s="291"/>
      <c r="I65" s="293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</row>
    <row r="66" spans="1:26" ht="15.75" customHeight="1" x14ac:dyDescent="0.2">
      <c r="A66" s="292"/>
      <c r="B66" s="286"/>
      <c r="C66" s="287"/>
      <c r="D66" s="287"/>
      <c r="E66" s="288"/>
      <c r="F66" s="289"/>
      <c r="G66" s="290"/>
      <c r="H66" s="291"/>
      <c r="I66" s="293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</row>
    <row r="67" spans="1:26" ht="15.75" customHeight="1" x14ac:dyDescent="0.2">
      <c r="A67" s="292"/>
      <c r="B67" s="286"/>
      <c r="C67" s="287"/>
      <c r="D67" s="287"/>
      <c r="E67" s="288"/>
      <c r="F67" s="289"/>
      <c r="G67" s="290"/>
      <c r="H67" s="291"/>
      <c r="I67" s="293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</row>
    <row r="68" spans="1:26" ht="15.75" customHeight="1" x14ac:dyDescent="0.2">
      <c r="A68" s="292"/>
      <c r="B68" s="286"/>
      <c r="C68" s="287"/>
      <c r="D68" s="287"/>
      <c r="E68" s="288"/>
      <c r="F68" s="289"/>
      <c r="G68" s="290"/>
      <c r="H68" s="291"/>
      <c r="I68" s="293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</row>
    <row r="69" spans="1:26" ht="15.75" customHeight="1" x14ac:dyDescent="0.2">
      <c r="A69" s="292"/>
      <c r="B69" s="286"/>
      <c r="C69" s="287"/>
      <c r="D69" s="287"/>
      <c r="E69" s="288"/>
      <c r="F69" s="289"/>
      <c r="G69" s="290"/>
      <c r="H69" s="291"/>
      <c r="I69" s="293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</row>
    <row r="70" spans="1:26" ht="15.75" customHeight="1" x14ac:dyDescent="0.2">
      <c r="A70" s="292"/>
      <c r="B70" s="286"/>
      <c r="C70" s="287"/>
      <c r="D70" s="287"/>
      <c r="E70" s="288"/>
      <c r="F70" s="289"/>
      <c r="G70" s="290"/>
      <c r="H70" s="291"/>
      <c r="I70" s="293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</row>
    <row r="71" spans="1:26" ht="15.75" customHeight="1" x14ac:dyDescent="0.2">
      <c r="A71" s="292"/>
      <c r="B71" s="286"/>
      <c r="C71" s="287"/>
      <c r="D71" s="287"/>
      <c r="E71" s="288"/>
      <c r="F71" s="289"/>
      <c r="G71" s="290"/>
      <c r="H71" s="291"/>
      <c r="I71" s="293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</row>
    <row r="72" spans="1:26" ht="15.75" customHeight="1" x14ac:dyDescent="0.2">
      <c r="A72" s="292"/>
      <c r="B72" s="286"/>
      <c r="C72" s="287"/>
      <c r="D72" s="287"/>
      <c r="E72" s="288"/>
      <c r="F72" s="289"/>
      <c r="G72" s="290"/>
      <c r="H72" s="291"/>
      <c r="I72" s="293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</row>
    <row r="73" spans="1:26" ht="15.75" customHeight="1" x14ac:dyDescent="0.2">
      <c r="A73" s="292"/>
      <c r="B73" s="286"/>
      <c r="C73" s="287"/>
      <c r="D73" s="287"/>
      <c r="E73" s="288"/>
      <c r="F73" s="289"/>
      <c r="G73" s="290"/>
      <c r="H73" s="291"/>
      <c r="I73" s="293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</row>
    <row r="74" spans="1:26" ht="15.75" customHeight="1" x14ac:dyDescent="0.2">
      <c r="A74" s="292"/>
      <c r="B74" s="286"/>
      <c r="C74" s="287"/>
      <c r="D74" s="287"/>
      <c r="E74" s="288"/>
      <c r="F74" s="289"/>
      <c r="G74" s="290"/>
      <c r="H74" s="291"/>
      <c r="I74" s="293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</row>
    <row r="75" spans="1:26" ht="15.75" customHeight="1" x14ac:dyDescent="0.2">
      <c r="A75" s="292"/>
      <c r="B75" s="286"/>
      <c r="C75" s="287"/>
      <c r="D75" s="287"/>
      <c r="E75" s="288"/>
      <c r="F75" s="289"/>
      <c r="G75" s="290"/>
      <c r="H75" s="291"/>
      <c r="I75" s="293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</row>
    <row r="76" spans="1:26" ht="15.75" customHeight="1" x14ac:dyDescent="0.2">
      <c r="A76" s="292"/>
      <c r="B76" s="286"/>
      <c r="C76" s="287"/>
      <c r="D76" s="287"/>
      <c r="E76" s="288"/>
      <c r="F76" s="289"/>
      <c r="G76" s="290"/>
      <c r="H76" s="291"/>
      <c r="I76" s="293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</row>
    <row r="77" spans="1:26" ht="15.75" customHeight="1" x14ac:dyDescent="0.2">
      <c r="A77" s="292"/>
      <c r="B77" s="286"/>
      <c r="C77" s="287"/>
      <c r="D77" s="287"/>
      <c r="E77" s="288"/>
      <c r="F77" s="289"/>
      <c r="G77" s="290"/>
      <c r="H77" s="291"/>
      <c r="I77" s="293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</row>
    <row r="78" spans="1:26" ht="15.75" customHeight="1" x14ac:dyDescent="0.2">
      <c r="A78" s="292"/>
      <c r="B78" s="286"/>
      <c r="C78" s="287"/>
      <c r="D78" s="287"/>
      <c r="E78" s="288"/>
      <c r="F78" s="289"/>
      <c r="G78" s="290"/>
      <c r="H78" s="291"/>
      <c r="I78" s="293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</row>
    <row r="79" spans="1:26" ht="15.75" customHeight="1" x14ac:dyDescent="0.2">
      <c r="A79" s="292"/>
      <c r="B79" s="286"/>
      <c r="C79" s="287"/>
      <c r="D79" s="287"/>
      <c r="E79" s="288"/>
      <c r="F79" s="289"/>
      <c r="G79" s="290"/>
      <c r="H79" s="291"/>
      <c r="I79" s="293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</row>
    <row r="80" spans="1:26" ht="15.75" customHeight="1" x14ac:dyDescent="0.2">
      <c r="A80" s="292"/>
      <c r="B80" s="286"/>
      <c r="C80" s="287"/>
      <c r="D80" s="287"/>
      <c r="E80" s="288"/>
      <c r="F80" s="289"/>
      <c r="G80" s="290"/>
      <c r="H80" s="291"/>
      <c r="I80" s="293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</row>
    <row r="81" spans="1:26" ht="15.75" customHeight="1" x14ac:dyDescent="0.2">
      <c r="A81" s="292"/>
      <c r="B81" s="286"/>
      <c r="C81" s="287"/>
      <c r="D81" s="287"/>
      <c r="E81" s="288"/>
      <c r="F81" s="289"/>
      <c r="G81" s="290"/>
      <c r="H81" s="291"/>
      <c r="I81" s="293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</row>
    <row r="82" spans="1:26" ht="15.75" customHeight="1" x14ac:dyDescent="0.2">
      <c r="A82" s="292"/>
      <c r="B82" s="286"/>
      <c r="C82" s="287"/>
      <c r="D82" s="287"/>
      <c r="E82" s="288"/>
      <c r="F82" s="289"/>
      <c r="G82" s="290"/>
      <c r="H82" s="291"/>
      <c r="I82" s="293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</row>
    <row r="83" spans="1:26" ht="15.75" customHeight="1" x14ac:dyDescent="0.2">
      <c r="A83" s="292"/>
      <c r="B83" s="286"/>
      <c r="C83" s="287"/>
      <c r="D83" s="287"/>
      <c r="E83" s="288"/>
      <c r="F83" s="289"/>
      <c r="G83" s="290"/>
      <c r="H83" s="291"/>
      <c r="I83" s="293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</row>
    <row r="84" spans="1:26" ht="15.75" customHeight="1" x14ac:dyDescent="0.2">
      <c r="A84" s="292"/>
      <c r="B84" s="286"/>
      <c r="C84" s="287"/>
      <c r="D84" s="287"/>
      <c r="E84" s="288"/>
      <c r="F84" s="289"/>
      <c r="G84" s="290"/>
      <c r="H84" s="291"/>
      <c r="I84" s="293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</row>
    <row r="85" spans="1:26" ht="15.75" customHeight="1" x14ac:dyDescent="0.2">
      <c r="A85" s="292"/>
      <c r="B85" s="286"/>
      <c r="C85" s="287"/>
      <c r="D85" s="287"/>
      <c r="E85" s="288"/>
      <c r="F85" s="289"/>
      <c r="G85" s="290"/>
      <c r="H85" s="291"/>
      <c r="I85" s="293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</row>
    <row r="86" spans="1:26" ht="15.75" customHeight="1" x14ac:dyDescent="0.2">
      <c r="A86" s="292"/>
      <c r="B86" s="286"/>
      <c r="C86" s="287"/>
      <c r="D86" s="287"/>
      <c r="E86" s="288"/>
      <c r="F86" s="289"/>
      <c r="G86" s="290"/>
      <c r="H86" s="291"/>
      <c r="I86" s="293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</row>
    <row r="87" spans="1:26" ht="15.75" customHeight="1" x14ac:dyDescent="0.2">
      <c r="A87" s="292"/>
      <c r="B87" s="286"/>
      <c r="C87" s="287"/>
      <c r="D87" s="287"/>
      <c r="E87" s="288"/>
      <c r="F87" s="289"/>
      <c r="G87" s="290"/>
      <c r="H87" s="291"/>
      <c r="I87" s="293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</row>
    <row r="88" spans="1:26" ht="15.75" customHeight="1" x14ac:dyDescent="0.2">
      <c r="A88" s="292"/>
      <c r="B88" s="286"/>
      <c r="C88" s="287"/>
      <c r="D88" s="287"/>
      <c r="E88" s="288"/>
      <c r="F88" s="289"/>
      <c r="G88" s="290"/>
      <c r="H88" s="291"/>
      <c r="I88" s="293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</row>
    <row r="89" spans="1:26" ht="15.75" customHeight="1" x14ac:dyDescent="0.2">
      <c r="A89" s="292"/>
      <c r="B89" s="286"/>
      <c r="C89" s="287"/>
      <c r="D89" s="287"/>
      <c r="E89" s="288"/>
      <c r="F89" s="289"/>
      <c r="G89" s="290"/>
      <c r="H89" s="291"/>
      <c r="I89" s="293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</row>
    <row r="90" spans="1:26" ht="15.75" customHeight="1" x14ac:dyDescent="0.2">
      <c r="A90" s="292"/>
      <c r="B90" s="286"/>
      <c r="C90" s="287"/>
      <c r="D90" s="287"/>
      <c r="E90" s="288"/>
      <c r="F90" s="289"/>
      <c r="G90" s="290"/>
      <c r="H90" s="291"/>
      <c r="I90" s="293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</row>
    <row r="91" spans="1:26" ht="15.75" customHeight="1" x14ac:dyDescent="0.2">
      <c r="A91" s="292"/>
      <c r="B91" s="286"/>
      <c r="C91" s="287"/>
      <c r="D91" s="287"/>
      <c r="E91" s="288"/>
      <c r="F91" s="289"/>
      <c r="G91" s="290"/>
      <c r="H91" s="291"/>
      <c r="I91" s="293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</row>
    <row r="92" spans="1:26" ht="15.75" customHeight="1" x14ac:dyDescent="0.2">
      <c r="A92" s="292"/>
      <c r="B92" s="286"/>
      <c r="C92" s="287"/>
      <c r="D92" s="287"/>
      <c r="E92" s="288"/>
      <c r="F92" s="289"/>
      <c r="G92" s="290"/>
      <c r="H92" s="291"/>
      <c r="I92" s="293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</row>
    <row r="93" spans="1:26" ht="15.75" customHeight="1" x14ac:dyDescent="0.2">
      <c r="A93" s="292"/>
      <c r="B93" s="286"/>
      <c r="C93" s="287"/>
      <c r="D93" s="287"/>
      <c r="E93" s="288"/>
      <c r="F93" s="289"/>
      <c r="G93" s="290"/>
      <c r="H93" s="291"/>
      <c r="I93" s="293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</row>
    <row r="94" spans="1:26" ht="15.75" customHeight="1" x14ac:dyDescent="0.2">
      <c r="A94" s="292"/>
      <c r="B94" s="286"/>
      <c r="C94" s="287"/>
      <c r="D94" s="287"/>
      <c r="E94" s="288"/>
      <c r="F94" s="289"/>
      <c r="G94" s="290"/>
      <c r="H94" s="291"/>
      <c r="I94" s="293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</row>
    <row r="95" spans="1:26" ht="15.75" customHeight="1" x14ac:dyDescent="0.2">
      <c r="A95" s="292"/>
      <c r="B95" s="286"/>
      <c r="C95" s="287"/>
      <c r="D95" s="287"/>
      <c r="E95" s="288"/>
      <c r="F95" s="289"/>
      <c r="G95" s="290"/>
      <c r="H95" s="291"/>
      <c r="I95" s="293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</row>
    <row r="96" spans="1:26" ht="15.75" customHeight="1" x14ac:dyDescent="0.2">
      <c r="A96" s="292"/>
      <c r="B96" s="286"/>
      <c r="C96" s="287"/>
      <c r="D96" s="287"/>
      <c r="E96" s="288"/>
      <c r="F96" s="289"/>
      <c r="G96" s="290"/>
      <c r="H96" s="291"/>
      <c r="I96" s="293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</row>
    <row r="97" spans="1:26" ht="15.75" customHeight="1" x14ac:dyDescent="0.2">
      <c r="A97" s="292"/>
      <c r="B97" s="286"/>
      <c r="C97" s="287"/>
      <c r="D97" s="287"/>
      <c r="E97" s="288"/>
      <c r="F97" s="289"/>
      <c r="G97" s="290"/>
      <c r="H97" s="291"/>
      <c r="I97" s="293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</row>
    <row r="98" spans="1:26" ht="15.75" customHeight="1" x14ac:dyDescent="0.2">
      <c r="A98" s="292"/>
      <c r="B98" s="286"/>
      <c r="C98" s="287"/>
      <c r="D98" s="287"/>
      <c r="E98" s="288"/>
      <c r="F98" s="289"/>
      <c r="G98" s="290"/>
      <c r="H98" s="291"/>
      <c r="I98" s="293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</row>
    <row r="99" spans="1:26" ht="15.75" customHeight="1" x14ac:dyDescent="0.2">
      <c r="A99" s="292"/>
      <c r="B99" s="286"/>
      <c r="C99" s="287"/>
      <c r="D99" s="287"/>
      <c r="E99" s="288"/>
      <c r="F99" s="289"/>
      <c r="G99" s="290"/>
      <c r="H99" s="291"/>
      <c r="I99" s="293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</row>
    <row r="100" spans="1:26" ht="15.75" customHeight="1" x14ac:dyDescent="0.2">
      <c r="A100" s="292"/>
      <c r="B100" s="286"/>
      <c r="C100" s="287"/>
      <c r="D100" s="287"/>
      <c r="E100" s="288"/>
      <c r="F100" s="289"/>
      <c r="G100" s="290"/>
      <c r="H100" s="291"/>
      <c r="I100" s="293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</row>
    <row r="101" spans="1:26" ht="15.75" customHeight="1" x14ac:dyDescent="0.2">
      <c r="A101" s="292"/>
      <c r="B101" s="286"/>
      <c r="C101" s="287"/>
      <c r="D101" s="287"/>
      <c r="E101" s="288"/>
      <c r="F101" s="289"/>
      <c r="G101" s="290"/>
      <c r="H101" s="291"/>
      <c r="I101" s="293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</row>
    <row r="102" spans="1:26" ht="15.75" customHeight="1" x14ac:dyDescent="0.2">
      <c r="A102" s="292"/>
      <c r="B102" s="286"/>
      <c r="C102" s="287"/>
      <c r="D102" s="287"/>
      <c r="E102" s="288"/>
      <c r="F102" s="289"/>
      <c r="G102" s="290"/>
      <c r="H102" s="291"/>
      <c r="I102" s="293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</row>
    <row r="103" spans="1:26" ht="15.75" customHeight="1" x14ac:dyDescent="0.2">
      <c r="A103" s="292"/>
      <c r="B103" s="286"/>
      <c r="C103" s="287"/>
      <c r="D103" s="287"/>
      <c r="E103" s="288"/>
      <c r="F103" s="289"/>
      <c r="G103" s="290"/>
      <c r="H103" s="291"/>
      <c r="I103" s="293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</row>
    <row r="104" spans="1:26" ht="15.75" customHeight="1" x14ac:dyDescent="0.2">
      <c r="A104" s="292"/>
      <c r="B104" s="286"/>
      <c r="C104" s="287"/>
      <c r="D104" s="287"/>
      <c r="E104" s="288"/>
      <c r="F104" s="289"/>
      <c r="G104" s="290"/>
      <c r="H104" s="291"/>
      <c r="I104" s="293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</row>
    <row r="105" spans="1:26" ht="15.75" customHeight="1" x14ac:dyDescent="0.2">
      <c r="A105" s="292"/>
      <c r="B105" s="286"/>
      <c r="C105" s="287"/>
      <c r="D105" s="287"/>
      <c r="E105" s="288"/>
      <c r="F105" s="289"/>
      <c r="G105" s="290"/>
      <c r="H105" s="291"/>
      <c r="I105" s="293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</row>
    <row r="106" spans="1:26" ht="15.75" customHeight="1" x14ac:dyDescent="0.2">
      <c r="A106" s="292"/>
      <c r="B106" s="286"/>
      <c r="C106" s="287"/>
      <c r="D106" s="287"/>
      <c r="E106" s="288"/>
      <c r="F106" s="289"/>
      <c r="G106" s="290"/>
      <c r="H106" s="291"/>
      <c r="I106" s="293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</row>
    <row r="107" spans="1:26" ht="15.75" customHeight="1" x14ac:dyDescent="0.2">
      <c r="A107" s="292"/>
      <c r="B107" s="286"/>
      <c r="C107" s="287"/>
      <c r="D107" s="287"/>
      <c r="E107" s="288"/>
      <c r="F107" s="289"/>
      <c r="G107" s="290"/>
      <c r="H107" s="291"/>
      <c r="I107" s="293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</row>
    <row r="108" spans="1:26" ht="15.75" customHeight="1" x14ac:dyDescent="0.2">
      <c r="A108" s="292"/>
      <c r="B108" s="286"/>
      <c r="C108" s="287"/>
      <c r="D108" s="287"/>
      <c r="E108" s="288"/>
      <c r="F108" s="289"/>
      <c r="G108" s="290"/>
      <c r="H108" s="291"/>
      <c r="I108" s="293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</row>
    <row r="109" spans="1:26" ht="15.75" customHeight="1" x14ac:dyDescent="0.2">
      <c r="A109" s="292"/>
      <c r="B109" s="286"/>
      <c r="C109" s="287"/>
      <c r="D109" s="287"/>
      <c r="E109" s="288"/>
      <c r="F109" s="289"/>
      <c r="G109" s="290"/>
      <c r="H109" s="291"/>
      <c r="I109" s="293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</row>
    <row r="110" spans="1:26" ht="15.75" customHeight="1" x14ac:dyDescent="0.2">
      <c r="A110" s="292"/>
      <c r="B110" s="286"/>
      <c r="C110" s="287"/>
      <c r="D110" s="287"/>
      <c r="E110" s="288"/>
      <c r="F110" s="289"/>
      <c r="G110" s="290"/>
      <c r="H110" s="291"/>
      <c r="I110" s="293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</row>
    <row r="111" spans="1:26" ht="15.75" customHeight="1" x14ac:dyDescent="0.2">
      <c r="A111" s="292"/>
      <c r="B111" s="286"/>
      <c r="C111" s="287"/>
      <c r="D111" s="287"/>
      <c r="E111" s="288"/>
      <c r="F111" s="289"/>
      <c r="G111" s="290"/>
      <c r="H111" s="291"/>
      <c r="I111" s="293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</row>
    <row r="112" spans="1:26" ht="15.75" customHeight="1" x14ac:dyDescent="0.2">
      <c r="A112" s="292"/>
      <c r="B112" s="286"/>
      <c r="C112" s="287"/>
      <c r="D112" s="287"/>
      <c r="E112" s="288"/>
      <c r="F112" s="289"/>
      <c r="G112" s="290"/>
      <c r="H112" s="291"/>
      <c r="I112" s="293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</row>
    <row r="113" spans="1:26" ht="15.75" customHeight="1" x14ac:dyDescent="0.2">
      <c r="A113" s="292"/>
      <c r="B113" s="286"/>
      <c r="C113" s="287"/>
      <c r="D113" s="287"/>
      <c r="E113" s="288"/>
      <c r="F113" s="289"/>
      <c r="G113" s="290"/>
      <c r="H113" s="291"/>
      <c r="I113" s="293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</row>
    <row r="114" spans="1:26" ht="15.75" customHeight="1" x14ac:dyDescent="0.2">
      <c r="A114" s="292"/>
      <c r="B114" s="286"/>
      <c r="C114" s="287"/>
      <c r="D114" s="287"/>
      <c r="E114" s="288"/>
      <c r="F114" s="289"/>
      <c r="G114" s="290"/>
      <c r="H114" s="291"/>
      <c r="I114" s="293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</row>
    <row r="115" spans="1:26" ht="15.75" customHeight="1" x14ac:dyDescent="0.2">
      <c r="A115" s="292"/>
      <c r="B115" s="286"/>
      <c r="C115" s="287"/>
      <c r="D115" s="287"/>
      <c r="E115" s="288"/>
      <c r="F115" s="289"/>
      <c r="G115" s="290"/>
      <c r="H115" s="291"/>
      <c r="I115" s="293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</row>
    <row r="116" spans="1:26" ht="15.75" customHeight="1" x14ac:dyDescent="0.2">
      <c r="A116" s="292"/>
      <c r="B116" s="286"/>
      <c r="C116" s="287"/>
      <c r="D116" s="287"/>
      <c r="E116" s="288"/>
      <c r="F116" s="289"/>
      <c r="G116" s="290"/>
      <c r="H116" s="291"/>
      <c r="I116" s="293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</row>
    <row r="117" spans="1:26" ht="15.75" customHeight="1" x14ac:dyDescent="0.2">
      <c r="A117" s="292"/>
      <c r="B117" s="286"/>
      <c r="C117" s="287"/>
      <c r="D117" s="287"/>
      <c r="E117" s="288"/>
      <c r="F117" s="289"/>
      <c r="G117" s="290"/>
      <c r="H117" s="291"/>
      <c r="I117" s="293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</row>
    <row r="118" spans="1:26" ht="15.75" customHeight="1" x14ac:dyDescent="0.2">
      <c r="A118" s="292"/>
      <c r="B118" s="286"/>
      <c r="C118" s="287"/>
      <c r="D118" s="287"/>
      <c r="E118" s="288"/>
      <c r="F118" s="289"/>
      <c r="G118" s="290"/>
      <c r="H118" s="291"/>
      <c r="I118" s="293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</row>
    <row r="119" spans="1:26" ht="15.75" customHeight="1" x14ac:dyDescent="0.2">
      <c r="A119" s="292"/>
      <c r="B119" s="286"/>
      <c r="C119" s="287"/>
      <c r="D119" s="287"/>
      <c r="E119" s="288"/>
      <c r="F119" s="289"/>
      <c r="G119" s="290"/>
      <c r="H119" s="291"/>
      <c r="I119" s="293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</row>
    <row r="120" spans="1:26" ht="15.75" customHeight="1" x14ac:dyDescent="0.2">
      <c r="A120" s="292"/>
      <c r="B120" s="286"/>
      <c r="C120" s="287"/>
      <c r="D120" s="287"/>
      <c r="E120" s="288"/>
      <c r="F120" s="289"/>
      <c r="G120" s="290"/>
      <c r="H120" s="291"/>
      <c r="I120" s="293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</row>
    <row r="121" spans="1:26" ht="15.75" customHeight="1" x14ac:dyDescent="0.2">
      <c r="A121" s="292"/>
      <c r="B121" s="286"/>
      <c r="C121" s="287"/>
      <c r="D121" s="287"/>
      <c r="E121" s="288"/>
      <c r="F121" s="289"/>
      <c r="G121" s="290"/>
      <c r="H121" s="291"/>
      <c r="I121" s="293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</row>
    <row r="122" spans="1:26" ht="15.75" customHeight="1" x14ac:dyDescent="0.2">
      <c r="A122" s="292"/>
      <c r="B122" s="286"/>
      <c r="C122" s="287"/>
      <c r="D122" s="287"/>
      <c r="E122" s="288"/>
      <c r="F122" s="289"/>
      <c r="G122" s="290"/>
      <c r="H122" s="291"/>
      <c r="I122" s="293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</row>
    <row r="123" spans="1:26" ht="15.75" customHeight="1" x14ac:dyDescent="0.2">
      <c r="A123" s="292"/>
      <c r="B123" s="286"/>
      <c r="C123" s="287"/>
      <c r="D123" s="287"/>
      <c r="E123" s="288"/>
      <c r="F123" s="289"/>
      <c r="G123" s="290"/>
      <c r="H123" s="291"/>
      <c r="I123" s="293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</row>
    <row r="124" spans="1:26" ht="15.75" customHeight="1" x14ac:dyDescent="0.2">
      <c r="A124" s="292"/>
      <c r="B124" s="286"/>
      <c r="C124" s="287"/>
      <c r="D124" s="287"/>
      <c r="E124" s="288"/>
      <c r="F124" s="289"/>
      <c r="G124" s="290"/>
      <c r="H124" s="291"/>
      <c r="I124" s="293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</row>
    <row r="125" spans="1:26" ht="15.75" customHeight="1" x14ac:dyDescent="0.2">
      <c r="A125" s="292"/>
      <c r="B125" s="286"/>
      <c r="C125" s="287"/>
      <c r="D125" s="287"/>
      <c r="E125" s="288"/>
      <c r="F125" s="289"/>
      <c r="G125" s="290"/>
      <c r="H125" s="291"/>
      <c r="I125" s="293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</row>
    <row r="126" spans="1:26" ht="15.75" customHeight="1" x14ac:dyDescent="0.2">
      <c r="A126" s="292"/>
      <c r="B126" s="286"/>
      <c r="C126" s="287"/>
      <c r="D126" s="287"/>
      <c r="E126" s="288"/>
      <c r="F126" s="289"/>
      <c r="G126" s="290"/>
      <c r="H126" s="291"/>
      <c r="I126" s="293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</row>
    <row r="127" spans="1:26" ht="15.75" customHeight="1" x14ac:dyDescent="0.2">
      <c r="A127" s="292"/>
      <c r="B127" s="286"/>
      <c r="C127" s="287"/>
      <c r="D127" s="287"/>
      <c r="E127" s="288"/>
      <c r="F127" s="289"/>
      <c r="G127" s="290"/>
      <c r="H127" s="291"/>
      <c r="I127" s="293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</row>
    <row r="128" spans="1:26" ht="15.75" customHeight="1" x14ac:dyDescent="0.2">
      <c r="A128" s="292"/>
      <c r="B128" s="286"/>
      <c r="C128" s="287"/>
      <c r="D128" s="287"/>
      <c r="E128" s="288"/>
      <c r="F128" s="289"/>
      <c r="G128" s="290"/>
      <c r="H128" s="291"/>
      <c r="I128" s="293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</row>
    <row r="129" spans="1:26" ht="15.75" customHeight="1" x14ac:dyDescent="0.2">
      <c r="A129" s="292"/>
      <c r="B129" s="286"/>
      <c r="C129" s="287"/>
      <c r="D129" s="287"/>
      <c r="E129" s="288"/>
      <c r="F129" s="289"/>
      <c r="G129" s="290"/>
      <c r="H129" s="291"/>
      <c r="I129" s="293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</row>
    <row r="130" spans="1:26" ht="15.75" customHeight="1" x14ac:dyDescent="0.2">
      <c r="A130" s="292"/>
      <c r="B130" s="286"/>
      <c r="C130" s="287"/>
      <c r="D130" s="287"/>
      <c r="E130" s="288"/>
      <c r="F130" s="289"/>
      <c r="G130" s="290"/>
      <c r="H130" s="291"/>
      <c r="I130" s="293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</row>
    <row r="131" spans="1:26" ht="15.75" customHeight="1" x14ac:dyDescent="0.2">
      <c r="A131" s="292"/>
      <c r="B131" s="286"/>
      <c r="C131" s="287"/>
      <c r="D131" s="287"/>
      <c r="E131" s="288"/>
      <c r="F131" s="289"/>
      <c r="G131" s="290"/>
      <c r="H131" s="291"/>
      <c r="I131" s="293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</row>
    <row r="132" spans="1:26" ht="15.75" customHeight="1" x14ac:dyDescent="0.2">
      <c r="A132" s="292"/>
      <c r="B132" s="286"/>
      <c r="C132" s="287"/>
      <c r="D132" s="287"/>
      <c r="E132" s="288"/>
      <c r="F132" s="289"/>
      <c r="G132" s="290"/>
      <c r="H132" s="291"/>
      <c r="I132" s="294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</row>
    <row r="133" spans="1:26" ht="15.75" customHeight="1" x14ac:dyDescent="0.2">
      <c r="A133" s="292"/>
      <c r="B133" s="286"/>
      <c r="C133" s="287"/>
      <c r="D133" s="287"/>
      <c r="E133" s="288"/>
      <c r="F133" s="289"/>
      <c r="G133" s="290"/>
      <c r="H133" s="291"/>
      <c r="I133" s="293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</row>
    <row r="134" spans="1:26" ht="15.75" customHeight="1" x14ac:dyDescent="0.2">
      <c r="A134" s="292"/>
      <c r="B134" s="286"/>
      <c r="C134" s="287"/>
      <c r="D134" s="287"/>
      <c r="E134" s="288"/>
      <c r="F134" s="289"/>
      <c r="G134" s="290"/>
      <c r="H134" s="291"/>
      <c r="I134" s="293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</row>
    <row r="135" spans="1:26" ht="15.75" customHeight="1" x14ac:dyDescent="0.2">
      <c r="A135" s="292"/>
      <c r="B135" s="286"/>
      <c r="C135" s="287"/>
      <c r="D135" s="287"/>
      <c r="E135" s="288"/>
      <c r="F135" s="289"/>
      <c r="G135" s="290"/>
      <c r="H135" s="291"/>
      <c r="I135" s="293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</row>
    <row r="136" spans="1:26" ht="15.75" customHeight="1" x14ac:dyDescent="0.2">
      <c r="A136" s="292"/>
      <c r="B136" s="286"/>
      <c r="C136" s="287"/>
      <c r="D136" s="287"/>
      <c r="E136" s="288"/>
      <c r="F136" s="289"/>
      <c r="G136" s="290"/>
      <c r="H136" s="291"/>
      <c r="I136" s="293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</row>
    <row r="137" spans="1:26" ht="15.75" customHeight="1" x14ac:dyDescent="0.2">
      <c r="A137" s="292"/>
      <c r="B137" s="286"/>
      <c r="C137" s="287"/>
      <c r="D137" s="287"/>
      <c r="E137" s="288"/>
      <c r="F137" s="289"/>
      <c r="G137" s="290"/>
      <c r="H137" s="291"/>
      <c r="I137" s="293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</row>
    <row r="138" spans="1:26" ht="15.75" customHeight="1" x14ac:dyDescent="0.2">
      <c r="A138" s="292"/>
      <c r="B138" s="286"/>
      <c r="C138" s="287"/>
      <c r="D138" s="287"/>
      <c r="E138" s="288"/>
      <c r="F138" s="289"/>
      <c r="G138" s="290"/>
      <c r="H138" s="291"/>
      <c r="I138" s="293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</row>
    <row r="139" spans="1:26" ht="15.75" customHeight="1" x14ac:dyDescent="0.2">
      <c r="A139" s="292"/>
      <c r="B139" s="286"/>
      <c r="C139" s="287"/>
      <c r="D139" s="287"/>
      <c r="E139" s="288"/>
      <c r="F139" s="289"/>
      <c r="G139" s="290"/>
      <c r="H139" s="291"/>
      <c r="I139" s="293"/>
      <c r="J139" s="292"/>
      <c r="K139" s="292"/>
      <c r="L139" s="292"/>
      <c r="M139" s="292"/>
      <c r="N139" s="292"/>
      <c r="O139" s="292"/>
      <c r="P139" s="292"/>
      <c r="Q139" s="292"/>
      <c r="R139" s="292"/>
      <c r="S139" s="292"/>
      <c r="T139" s="292"/>
      <c r="U139" s="292"/>
      <c r="V139" s="292"/>
      <c r="W139" s="292"/>
      <c r="X139" s="292"/>
      <c r="Y139" s="292"/>
      <c r="Z139" s="292"/>
    </row>
    <row r="140" spans="1:26" ht="15.75" customHeight="1" x14ac:dyDescent="0.2">
      <c r="A140" s="292"/>
      <c r="B140" s="286"/>
      <c r="C140" s="287"/>
      <c r="D140" s="287"/>
      <c r="E140" s="288"/>
      <c r="F140" s="289"/>
      <c r="G140" s="290"/>
      <c r="H140" s="291"/>
      <c r="I140" s="293"/>
      <c r="J140" s="292"/>
      <c r="K140" s="292"/>
      <c r="L140" s="292"/>
      <c r="M140" s="292"/>
      <c r="N140" s="292"/>
      <c r="O140" s="292"/>
      <c r="P140" s="292"/>
      <c r="Q140" s="292"/>
      <c r="R140" s="292"/>
      <c r="S140" s="292"/>
      <c r="T140" s="292"/>
      <c r="U140" s="292"/>
      <c r="V140" s="292"/>
      <c r="W140" s="292"/>
      <c r="X140" s="292"/>
      <c r="Y140" s="292"/>
      <c r="Z140" s="292"/>
    </row>
    <row r="141" spans="1:26" ht="15.75" customHeight="1" x14ac:dyDescent="0.2">
      <c r="A141" s="292"/>
      <c r="B141" s="286"/>
      <c r="C141" s="287"/>
      <c r="D141" s="287"/>
      <c r="E141" s="288"/>
      <c r="F141" s="289"/>
      <c r="G141" s="290"/>
      <c r="H141" s="291"/>
      <c r="I141" s="293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2"/>
      <c r="U141" s="292"/>
      <c r="V141" s="292"/>
      <c r="W141" s="292"/>
      <c r="X141" s="292"/>
      <c r="Y141" s="292"/>
      <c r="Z141" s="292"/>
    </row>
    <row r="142" spans="1:26" ht="15.75" customHeight="1" x14ac:dyDescent="0.2">
      <c r="A142" s="292"/>
      <c r="B142" s="286"/>
      <c r="C142" s="287"/>
      <c r="D142" s="287"/>
      <c r="E142" s="288"/>
      <c r="F142" s="289"/>
      <c r="G142" s="290"/>
      <c r="H142" s="291"/>
      <c r="I142" s="293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</row>
    <row r="143" spans="1:26" ht="15.75" customHeight="1" x14ac:dyDescent="0.2">
      <c r="A143" s="292"/>
      <c r="B143" s="286"/>
      <c r="C143" s="287"/>
      <c r="D143" s="287"/>
      <c r="E143" s="288"/>
      <c r="F143" s="289"/>
      <c r="G143" s="290"/>
      <c r="H143" s="291"/>
      <c r="I143" s="293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</row>
    <row r="144" spans="1:26" ht="15.75" customHeight="1" x14ac:dyDescent="0.2">
      <c r="A144" s="292"/>
      <c r="B144" s="286"/>
      <c r="C144" s="287"/>
      <c r="D144" s="287"/>
      <c r="E144" s="288"/>
      <c r="F144" s="289"/>
      <c r="G144" s="290"/>
      <c r="H144" s="291"/>
      <c r="I144" s="293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2"/>
      <c r="U144" s="292"/>
      <c r="V144" s="292"/>
      <c r="W144" s="292"/>
      <c r="X144" s="292"/>
      <c r="Y144" s="292"/>
      <c r="Z144" s="292"/>
    </row>
    <row r="145" spans="1:26" ht="15.75" customHeight="1" x14ac:dyDescent="0.2">
      <c r="A145" s="292"/>
      <c r="B145" s="286"/>
      <c r="C145" s="287"/>
      <c r="D145" s="287"/>
      <c r="E145" s="288"/>
      <c r="F145" s="289"/>
      <c r="G145" s="290"/>
      <c r="H145" s="291"/>
      <c r="I145" s="293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</row>
    <row r="146" spans="1:26" ht="15.75" customHeight="1" x14ac:dyDescent="0.2">
      <c r="A146" s="292"/>
      <c r="B146" s="286"/>
      <c r="C146" s="287"/>
      <c r="D146" s="287"/>
      <c r="E146" s="288"/>
      <c r="F146" s="289"/>
      <c r="G146" s="290"/>
      <c r="H146" s="291"/>
      <c r="I146" s="293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</row>
    <row r="147" spans="1:26" ht="15.75" customHeight="1" x14ac:dyDescent="0.2">
      <c r="A147" s="292"/>
      <c r="B147" s="286"/>
      <c r="C147" s="287"/>
      <c r="D147" s="287"/>
      <c r="E147" s="288"/>
      <c r="F147" s="289"/>
      <c r="G147" s="290"/>
      <c r="H147" s="291"/>
      <c r="I147" s="293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</row>
    <row r="148" spans="1:26" ht="15.75" customHeight="1" x14ac:dyDescent="0.2">
      <c r="A148" s="292"/>
      <c r="B148" s="286"/>
      <c r="C148" s="287"/>
      <c r="D148" s="287"/>
      <c r="E148" s="288"/>
      <c r="F148" s="289"/>
      <c r="G148" s="290"/>
      <c r="H148" s="291"/>
      <c r="I148" s="293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</row>
    <row r="149" spans="1:26" ht="15.75" customHeight="1" x14ac:dyDescent="0.2">
      <c r="A149" s="292"/>
      <c r="B149" s="286"/>
      <c r="C149" s="287"/>
      <c r="D149" s="287"/>
      <c r="E149" s="288"/>
      <c r="F149" s="289"/>
      <c r="G149" s="290"/>
      <c r="H149" s="291"/>
      <c r="I149" s="293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</row>
    <row r="150" spans="1:26" ht="15.75" customHeight="1" x14ac:dyDescent="0.2">
      <c r="A150" s="292"/>
      <c r="B150" s="286"/>
      <c r="C150" s="287"/>
      <c r="D150" s="287"/>
      <c r="E150" s="288"/>
      <c r="F150" s="289"/>
      <c r="G150" s="290"/>
      <c r="H150" s="291"/>
      <c r="I150" s="293" t="s">
        <v>1198</v>
      </c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</row>
    <row r="151" spans="1:26" ht="15.75" customHeight="1" x14ac:dyDescent="0.2">
      <c r="A151" s="292"/>
      <c r="B151" s="286"/>
      <c r="C151" s="287"/>
      <c r="D151" s="287"/>
      <c r="E151" s="288"/>
      <c r="F151" s="289"/>
      <c r="G151" s="290"/>
      <c r="H151" s="291"/>
      <c r="I151" s="293"/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</row>
    <row r="152" spans="1:26" ht="15.75" customHeight="1" x14ac:dyDescent="0.2">
      <c r="A152" s="292"/>
      <c r="B152" s="286"/>
      <c r="C152" s="287"/>
      <c r="D152" s="287"/>
      <c r="E152" s="288"/>
      <c r="F152" s="289"/>
      <c r="G152" s="290"/>
      <c r="H152" s="291"/>
      <c r="I152" s="293"/>
      <c r="J152" s="292"/>
      <c r="K152" s="292"/>
      <c r="L152" s="292"/>
      <c r="M152" s="292"/>
      <c r="N152" s="292"/>
      <c r="O152" s="292"/>
      <c r="P152" s="292"/>
      <c r="Q152" s="292"/>
      <c r="R152" s="292"/>
      <c r="S152" s="292"/>
      <c r="T152" s="292"/>
      <c r="U152" s="292"/>
      <c r="V152" s="292"/>
      <c r="W152" s="292"/>
      <c r="X152" s="292"/>
      <c r="Y152" s="292"/>
      <c r="Z152" s="292"/>
    </row>
    <row r="153" spans="1:26" ht="15.75" customHeight="1" x14ac:dyDescent="0.2">
      <c r="A153" s="292"/>
      <c r="B153" s="286"/>
      <c r="C153" s="287"/>
      <c r="D153" s="287"/>
      <c r="E153" s="288"/>
      <c r="F153" s="289"/>
      <c r="G153" s="290"/>
      <c r="H153" s="291"/>
      <c r="I153" s="293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</row>
    <row r="154" spans="1:26" ht="15.75" customHeight="1" x14ac:dyDescent="0.2">
      <c r="A154" s="292"/>
      <c r="B154" s="286"/>
      <c r="C154" s="287"/>
      <c r="D154" s="287"/>
      <c r="E154" s="288"/>
      <c r="F154" s="289"/>
      <c r="G154" s="290"/>
      <c r="H154" s="291"/>
      <c r="I154" s="293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</row>
    <row r="155" spans="1:26" ht="15.75" customHeight="1" x14ac:dyDescent="0.2">
      <c r="A155" s="292"/>
      <c r="B155" s="286"/>
      <c r="C155" s="287"/>
      <c r="D155" s="287"/>
      <c r="E155" s="288"/>
      <c r="F155" s="289"/>
      <c r="G155" s="290"/>
      <c r="H155" s="291"/>
      <c r="I155" s="293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</row>
    <row r="156" spans="1:26" ht="15.75" customHeight="1" x14ac:dyDescent="0.2">
      <c r="A156" s="292"/>
      <c r="B156" s="286"/>
      <c r="C156" s="287"/>
      <c r="D156" s="287"/>
      <c r="E156" s="288"/>
      <c r="F156" s="289"/>
      <c r="G156" s="290"/>
      <c r="H156" s="291"/>
      <c r="I156" s="293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</row>
    <row r="157" spans="1:26" ht="15.75" customHeight="1" x14ac:dyDescent="0.2">
      <c r="A157" s="292"/>
      <c r="B157" s="286"/>
      <c r="C157" s="287"/>
      <c r="D157" s="287"/>
      <c r="E157" s="288"/>
      <c r="F157" s="289"/>
      <c r="G157" s="290"/>
      <c r="H157" s="291"/>
      <c r="I157" s="293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</row>
    <row r="158" spans="1:26" ht="15.75" customHeight="1" x14ac:dyDescent="0.2">
      <c r="A158" s="292"/>
      <c r="B158" s="286"/>
      <c r="C158" s="287"/>
      <c r="D158" s="287"/>
      <c r="E158" s="288"/>
      <c r="F158" s="289"/>
      <c r="G158" s="290"/>
      <c r="H158" s="291"/>
      <c r="I158" s="293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</row>
    <row r="159" spans="1:26" ht="15.75" customHeight="1" x14ac:dyDescent="0.2">
      <c r="A159" s="292"/>
      <c r="B159" s="286"/>
      <c r="C159" s="287"/>
      <c r="D159" s="287"/>
      <c r="E159" s="288"/>
      <c r="F159" s="289"/>
      <c r="G159" s="290"/>
      <c r="H159" s="291"/>
      <c r="I159" s="293"/>
      <c r="J159" s="292"/>
      <c r="K159" s="292"/>
      <c r="L159" s="292"/>
      <c r="M159" s="292"/>
      <c r="N159" s="292"/>
      <c r="O159" s="292"/>
      <c r="P159" s="292"/>
      <c r="Q159" s="292"/>
      <c r="R159" s="292"/>
      <c r="S159" s="292"/>
      <c r="T159" s="292"/>
      <c r="U159" s="292"/>
      <c r="V159" s="292"/>
      <c r="W159" s="292"/>
      <c r="X159" s="292"/>
      <c r="Y159" s="292"/>
      <c r="Z159" s="292"/>
    </row>
    <row r="160" spans="1:26" ht="15.75" customHeight="1" x14ac:dyDescent="0.2">
      <c r="A160" s="292"/>
      <c r="B160" s="286"/>
      <c r="C160" s="287"/>
      <c r="D160" s="287"/>
      <c r="E160" s="288"/>
      <c r="F160" s="289"/>
      <c r="G160" s="290"/>
      <c r="H160" s="291"/>
      <c r="I160" s="293" t="s">
        <v>1199</v>
      </c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</row>
    <row r="161" spans="1:26" ht="15.75" customHeight="1" x14ac:dyDescent="0.2">
      <c r="A161" s="292"/>
      <c r="B161" s="286"/>
      <c r="C161" s="287"/>
      <c r="D161" s="287"/>
      <c r="E161" s="288"/>
      <c r="F161" s="289"/>
      <c r="G161" s="290"/>
      <c r="H161" s="291"/>
      <c r="I161" s="293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</row>
    <row r="162" spans="1:26" ht="15.75" customHeight="1" x14ac:dyDescent="0.2">
      <c r="A162" s="292"/>
      <c r="B162" s="286"/>
      <c r="C162" s="287"/>
      <c r="D162" s="287"/>
      <c r="E162" s="288"/>
      <c r="F162" s="289"/>
      <c r="G162" s="290"/>
      <c r="H162" s="291"/>
      <c r="I162" s="293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</row>
    <row r="163" spans="1:26" ht="15.75" customHeight="1" x14ac:dyDescent="0.2">
      <c r="A163" s="292"/>
      <c r="B163" s="286"/>
      <c r="C163" s="287"/>
      <c r="D163" s="287"/>
      <c r="E163" s="288"/>
      <c r="F163" s="289"/>
      <c r="G163" s="290"/>
      <c r="H163" s="291"/>
      <c r="I163" s="293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</row>
    <row r="164" spans="1:26" ht="15.75" customHeight="1" x14ac:dyDescent="0.2">
      <c r="A164" s="292"/>
      <c r="B164" s="286"/>
      <c r="C164" s="287"/>
      <c r="D164" s="287"/>
      <c r="E164" s="288"/>
      <c r="F164" s="289"/>
      <c r="G164" s="290"/>
      <c r="H164" s="291"/>
      <c r="I164" s="293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</row>
    <row r="165" spans="1:26" ht="15.75" customHeight="1" x14ac:dyDescent="0.2">
      <c r="A165" s="292"/>
      <c r="B165" s="286"/>
      <c r="C165" s="287"/>
      <c r="D165" s="287"/>
      <c r="E165" s="288"/>
      <c r="F165" s="289"/>
      <c r="G165" s="290"/>
      <c r="H165" s="291"/>
      <c r="I165" s="293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</row>
    <row r="166" spans="1:26" ht="15.75" customHeight="1" x14ac:dyDescent="0.2">
      <c r="A166" s="292"/>
      <c r="B166" s="286"/>
      <c r="C166" s="287"/>
      <c r="D166" s="287"/>
      <c r="E166" s="288"/>
      <c r="F166" s="289"/>
      <c r="G166" s="290"/>
      <c r="H166" s="291"/>
      <c r="I166" s="293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</row>
    <row r="167" spans="1:26" ht="15.75" customHeight="1" x14ac:dyDescent="0.2">
      <c r="A167" s="292"/>
      <c r="B167" s="286"/>
      <c r="C167" s="287"/>
      <c r="D167" s="287"/>
      <c r="E167" s="288"/>
      <c r="F167" s="289"/>
      <c r="G167" s="290"/>
      <c r="H167" s="291"/>
      <c r="I167" s="293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</row>
    <row r="168" spans="1:26" ht="15.75" customHeight="1" x14ac:dyDescent="0.2">
      <c r="A168" s="292"/>
      <c r="B168" s="286"/>
      <c r="C168" s="287"/>
      <c r="D168" s="287"/>
      <c r="E168" s="288"/>
      <c r="F168" s="289"/>
      <c r="G168" s="290"/>
      <c r="H168" s="291"/>
      <c r="I168" s="293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</row>
    <row r="169" spans="1:26" ht="15.75" customHeight="1" x14ac:dyDescent="0.2">
      <c r="A169" s="292"/>
      <c r="B169" s="286"/>
      <c r="C169" s="287"/>
      <c r="D169" s="287"/>
      <c r="E169" s="288"/>
      <c r="F169" s="289"/>
      <c r="G169" s="290"/>
      <c r="H169" s="291"/>
      <c r="I169" s="293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</row>
    <row r="170" spans="1:26" ht="15.75" customHeight="1" x14ac:dyDescent="0.2">
      <c r="A170" s="292"/>
      <c r="B170" s="286"/>
      <c r="C170" s="287"/>
      <c r="D170" s="287"/>
      <c r="E170" s="288"/>
      <c r="F170" s="289"/>
      <c r="G170" s="290"/>
      <c r="H170" s="291"/>
      <c r="I170" s="293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</row>
    <row r="171" spans="1:26" ht="15.75" customHeight="1" x14ac:dyDescent="0.2">
      <c r="A171" s="292"/>
      <c r="B171" s="286"/>
      <c r="C171" s="287"/>
      <c r="D171" s="287"/>
      <c r="E171" s="288"/>
      <c r="F171" s="289"/>
      <c r="G171" s="290"/>
      <c r="H171" s="291"/>
      <c r="I171" s="293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</row>
    <row r="172" spans="1:26" ht="15.75" customHeight="1" x14ac:dyDescent="0.2">
      <c r="A172" s="292"/>
      <c r="B172" s="286"/>
      <c r="C172" s="287"/>
      <c r="D172" s="287"/>
      <c r="E172" s="288"/>
      <c r="F172" s="289"/>
      <c r="G172" s="290"/>
      <c r="H172" s="291"/>
      <c r="I172" s="293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</row>
    <row r="173" spans="1:26" ht="15.75" customHeight="1" x14ac:dyDescent="0.2">
      <c r="A173" s="292"/>
      <c r="B173" s="286"/>
      <c r="C173" s="287"/>
      <c r="D173" s="287"/>
      <c r="E173" s="288"/>
      <c r="F173" s="289"/>
      <c r="G173" s="290"/>
      <c r="H173" s="291"/>
      <c r="I173" s="293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</row>
    <row r="174" spans="1:26" ht="15.75" customHeight="1" x14ac:dyDescent="0.2">
      <c r="A174" s="292"/>
      <c r="B174" s="286"/>
      <c r="C174" s="287"/>
      <c r="D174" s="287"/>
      <c r="E174" s="288"/>
      <c r="F174" s="289"/>
      <c r="G174" s="290"/>
      <c r="H174" s="291"/>
      <c r="I174" s="293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</row>
    <row r="175" spans="1:26" ht="15.75" customHeight="1" x14ac:dyDescent="0.2">
      <c r="A175" s="292"/>
      <c r="B175" s="286"/>
      <c r="C175" s="287"/>
      <c r="D175" s="287"/>
      <c r="E175" s="288"/>
      <c r="F175" s="289"/>
      <c r="G175" s="290"/>
      <c r="H175" s="291"/>
      <c r="I175" s="293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</row>
    <row r="176" spans="1:26" ht="15.75" customHeight="1" x14ac:dyDescent="0.2">
      <c r="A176" s="292"/>
      <c r="B176" s="286"/>
      <c r="C176" s="287"/>
      <c r="D176" s="287"/>
      <c r="E176" s="288"/>
      <c r="F176" s="289"/>
      <c r="G176" s="290"/>
      <c r="H176" s="291"/>
      <c r="I176" s="293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</row>
    <row r="177" spans="1:26" ht="15.75" customHeight="1" x14ac:dyDescent="0.2">
      <c r="A177" s="292"/>
      <c r="B177" s="286"/>
      <c r="C177" s="287"/>
      <c r="D177" s="287"/>
      <c r="E177" s="288"/>
      <c r="F177" s="289"/>
      <c r="G177" s="290"/>
      <c r="H177" s="291"/>
      <c r="I177" s="293"/>
      <c r="J177" s="292"/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</row>
    <row r="178" spans="1:26" ht="15.75" customHeight="1" x14ac:dyDescent="0.2">
      <c r="A178" s="292"/>
      <c r="B178" s="286"/>
      <c r="C178" s="287"/>
      <c r="D178" s="287"/>
      <c r="E178" s="288"/>
      <c r="F178" s="289"/>
      <c r="G178" s="290"/>
      <c r="H178" s="291"/>
      <c r="I178" s="293"/>
      <c r="J178" s="292"/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</row>
    <row r="179" spans="1:26" ht="15.75" customHeight="1" x14ac:dyDescent="0.2">
      <c r="A179" s="292"/>
      <c r="B179" s="286"/>
      <c r="C179" s="287"/>
      <c r="D179" s="287"/>
      <c r="E179" s="288"/>
      <c r="F179" s="289"/>
      <c r="G179" s="290"/>
      <c r="H179" s="291"/>
      <c r="I179" s="293"/>
      <c r="J179" s="292"/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</row>
    <row r="180" spans="1:26" ht="15.75" customHeight="1" x14ac:dyDescent="0.2">
      <c r="A180" s="292"/>
      <c r="B180" s="286"/>
      <c r="C180" s="287"/>
      <c r="D180" s="287"/>
      <c r="E180" s="288"/>
      <c r="F180" s="289"/>
      <c r="G180" s="290"/>
      <c r="H180" s="291"/>
      <c r="I180" s="293"/>
      <c r="J180" s="292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</row>
    <row r="181" spans="1:26" ht="15.75" customHeight="1" x14ac:dyDescent="0.2">
      <c r="A181" s="292"/>
      <c r="B181" s="286"/>
      <c r="C181" s="287"/>
      <c r="D181" s="287"/>
      <c r="E181" s="288"/>
      <c r="F181" s="289"/>
      <c r="G181" s="290"/>
      <c r="H181" s="291"/>
      <c r="I181" s="293"/>
      <c r="J181" s="292"/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</row>
    <row r="182" spans="1:26" ht="15.75" customHeight="1" x14ac:dyDescent="0.2">
      <c r="A182" s="292"/>
      <c r="B182" s="286"/>
      <c r="C182" s="287"/>
      <c r="D182" s="287"/>
      <c r="E182" s="288"/>
      <c r="F182" s="289"/>
      <c r="G182" s="290"/>
      <c r="H182" s="291"/>
      <c r="I182" s="293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</row>
    <row r="183" spans="1:26" ht="15.75" customHeight="1" x14ac:dyDescent="0.2">
      <c r="A183" s="292"/>
      <c r="B183" s="286"/>
      <c r="C183" s="287"/>
      <c r="D183" s="287"/>
      <c r="E183" s="288"/>
      <c r="F183" s="289"/>
      <c r="G183" s="290"/>
      <c r="H183" s="291"/>
      <c r="I183" s="293"/>
      <c r="J183" s="292"/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</row>
    <row r="184" spans="1:26" ht="15.75" customHeight="1" x14ac:dyDescent="0.2">
      <c r="A184" s="292"/>
      <c r="B184" s="286"/>
      <c r="C184" s="287"/>
      <c r="D184" s="287"/>
      <c r="E184" s="288"/>
      <c r="F184" s="289"/>
      <c r="G184" s="290"/>
      <c r="H184" s="291"/>
      <c r="I184" s="293"/>
      <c r="J184" s="292"/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</row>
    <row r="185" spans="1:26" ht="15.75" customHeight="1" x14ac:dyDescent="0.2">
      <c r="A185" s="292"/>
      <c r="B185" s="286"/>
      <c r="C185" s="287"/>
      <c r="D185" s="287"/>
      <c r="E185" s="288"/>
      <c r="F185" s="289"/>
      <c r="G185" s="290"/>
      <c r="H185" s="291"/>
      <c r="I185" s="293"/>
      <c r="J185" s="292"/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</row>
    <row r="186" spans="1:26" ht="15.75" customHeight="1" x14ac:dyDescent="0.2">
      <c r="A186" s="292"/>
      <c r="B186" s="286"/>
      <c r="C186" s="287"/>
      <c r="D186" s="287"/>
      <c r="E186" s="288"/>
      <c r="F186" s="289"/>
      <c r="G186" s="290"/>
      <c r="H186" s="291"/>
      <c r="I186" s="293"/>
      <c r="J186" s="292"/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</row>
    <row r="187" spans="1:26" ht="15.75" customHeight="1" x14ac:dyDescent="0.2">
      <c r="A187" s="292"/>
      <c r="B187" s="286"/>
      <c r="C187" s="287"/>
      <c r="D187" s="287"/>
      <c r="E187" s="288"/>
      <c r="F187" s="289"/>
      <c r="G187" s="290"/>
      <c r="H187" s="291"/>
      <c r="I187" s="293"/>
      <c r="J187" s="292"/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</row>
    <row r="188" spans="1:26" ht="15.75" customHeight="1" x14ac:dyDescent="0.2">
      <c r="A188" s="292"/>
      <c r="B188" s="286"/>
      <c r="C188" s="287"/>
      <c r="D188" s="287"/>
      <c r="E188" s="288"/>
      <c r="F188" s="289"/>
      <c r="G188" s="290"/>
      <c r="H188" s="291"/>
      <c r="I188" s="293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</row>
    <row r="189" spans="1:26" ht="15.75" customHeight="1" x14ac:dyDescent="0.2">
      <c r="A189" s="292"/>
      <c r="B189" s="286"/>
      <c r="C189" s="287"/>
      <c r="D189" s="287"/>
      <c r="E189" s="288"/>
      <c r="F189" s="289"/>
      <c r="G189" s="290"/>
      <c r="H189" s="291"/>
      <c r="I189" s="293"/>
      <c r="J189" s="292"/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</row>
    <row r="190" spans="1:26" ht="15.75" customHeight="1" x14ac:dyDescent="0.2">
      <c r="A190" s="292"/>
      <c r="B190" s="286"/>
      <c r="C190" s="287"/>
      <c r="D190" s="287"/>
      <c r="E190" s="288"/>
      <c r="F190" s="289"/>
      <c r="G190" s="290"/>
      <c r="H190" s="291"/>
      <c r="I190" s="293"/>
      <c r="J190" s="292"/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</row>
    <row r="191" spans="1:26" ht="15.75" customHeight="1" x14ac:dyDescent="0.2">
      <c r="A191" s="292"/>
      <c r="B191" s="286"/>
      <c r="C191" s="287"/>
      <c r="D191" s="287"/>
      <c r="E191" s="288"/>
      <c r="F191" s="289"/>
      <c r="G191" s="290"/>
      <c r="H191" s="291"/>
      <c r="I191" s="293"/>
      <c r="J191" s="292"/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</row>
    <row r="192" spans="1:26" ht="15.75" customHeight="1" x14ac:dyDescent="0.2">
      <c r="A192" s="292"/>
      <c r="B192" s="286"/>
      <c r="C192" s="287"/>
      <c r="D192" s="287"/>
      <c r="E192" s="288"/>
      <c r="F192" s="289"/>
      <c r="G192" s="290"/>
      <c r="H192" s="291"/>
      <c r="I192" s="293"/>
      <c r="J192" s="292"/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</row>
    <row r="193" spans="1:26" ht="15.75" customHeight="1" x14ac:dyDescent="0.2">
      <c r="A193" s="292"/>
      <c r="B193" s="286"/>
      <c r="C193" s="287"/>
      <c r="D193" s="287"/>
      <c r="E193" s="288"/>
      <c r="F193" s="289"/>
      <c r="G193" s="290"/>
      <c r="H193" s="291"/>
      <c r="I193" s="293"/>
      <c r="J193" s="292"/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</row>
    <row r="194" spans="1:26" ht="15.75" customHeight="1" x14ac:dyDescent="0.2">
      <c r="A194" s="292"/>
      <c r="B194" s="286"/>
      <c r="C194" s="287"/>
      <c r="D194" s="287"/>
      <c r="E194" s="288"/>
      <c r="F194" s="289"/>
      <c r="G194" s="290"/>
      <c r="H194" s="291"/>
      <c r="I194" s="293"/>
      <c r="J194" s="292"/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</row>
    <row r="195" spans="1:26" ht="15.75" customHeight="1" x14ac:dyDescent="0.2">
      <c r="A195" s="292"/>
      <c r="B195" s="286"/>
      <c r="C195" s="287"/>
      <c r="D195" s="287"/>
      <c r="E195" s="288"/>
      <c r="F195" s="289"/>
      <c r="G195" s="290"/>
      <c r="H195" s="291"/>
      <c r="I195" s="293"/>
      <c r="J195" s="292"/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</row>
    <row r="196" spans="1:26" ht="15.75" customHeight="1" x14ac:dyDescent="0.2">
      <c r="A196" s="292"/>
      <c r="B196" s="286"/>
      <c r="C196" s="287"/>
      <c r="D196" s="287"/>
      <c r="E196" s="288"/>
      <c r="F196" s="289"/>
      <c r="G196" s="290"/>
      <c r="H196" s="291"/>
      <c r="I196" s="293"/>
      <c r="J196" s="292"/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</row>
    <row r="197" spans="1:26" ht="15.75" customHeight="1" x14ac:dyDescent="0.2">
      <c r="A197" s="292"/>
      <c r="B197" s="286"/>
      <c r="C197" s="287"/>
      <c r="D197" s="287"/>
      <c r="E197" s="288"/>
      <c r="F197" s="289"/>
      <c r="G197" s="290"/>
      <c r="H197" s="291"/>
      <c r="I197" s="293"/>
      <c r="J197" s="292"/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</row>
    <row r="198" spans="1:26" ht="15.75" customHeight="1" x14ac:dyDescent="0.2">
      <c r="A198" s="292"/>
      <c r="B198" s="286"/>
      <c r="C198" s="287"/>
      <c r="D198" s="287"/>
      <c r="E198" s="288"/>
      <c r="F198" s="289"/>
      <c r="G198" s="290"/>
      <c r="H198" s="291"/>
      <c r="I198" s="293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</row>
    <row r="199" spans="1:26" ht="15.75" customHeight="1" x14ac:dyDescent="0.2">
      <c r="A199" s="292"/>
      <c r="B199" s="286"/>
      <c r="C199" s="287"/>
      <c r="D199" s="287"/>
      <c r="E199" s="288"/>
      <c r="F199" s="289"/>
      <c r="G199" s="290"/>
      <c r="H199" s="291"/>
      <c r="I199" s="293"/>
      <c r="J199" s="292"/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</row>
    <row r="200" spans="1:26" ht="15.75" customHeight="1" x14ac:dyDescent="0.2">
      <c r="A200" s="292"/>
      <c r="B200" s="286"/>
      <c r="C200" s="287"/>
      <c r="D200" s="287"/>
      <c r="E200" s="288"/>
      <c r="F200" s="289"/>
      <c r="G200" s="290"/>
      <c r="H200" s="291"/>
      <c r="I200" s="293"/>
      <c r="J200" s="292"/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</row>
    <row r="201" spans="1:26" ht="15.75" customHeight="1" x14ac:dyDescent="0.2">
      <c r="A201" s="292"/>
      <c r="B201" s="286"/>
      <c r="C201" s="287"/>
      <c r="D201" s="287"/>
      <c r="E201" s="288"/>
      <c r="F201" s="289"/>
      <c r="G201" s="290"/>
      <c r="H201" s="291"/>
      <c r="I201" s="293"/>
      <c r="J201" s="292"/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</row>
    <row r="202" spans="1:26" ht="15.75" customHeight="1" x14ac:dyDescent="0.2">
      <c r="A202" s="292"/>
      <c r="B202" s="286"/>
      <c r="C202" s="287"/>
      <c r="D202" s="287"/>
      <c r="E202" s="288"/>
      <c r="F202" s="289"/>
      <c r="G202" s="290"/>
      <c r="H202" s="291"/>
      <c r="I202" s="293"/>
      <c r="J202" s="292"/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</row>
    <row r="203" spans="1:26" ht="15.75" customHeight="1" x14ac:dyDescent="0.2">
      <c r="A203" s="292"/>
      <c r="B203" s="286"/>
      <c r="C203" s="287"/>
      <c r="D203" s="287"/>
      <c r="E203" s="288"/>
      <c r="F203" s="289"/>
      <c r="G203" s="290"/>
      <c r="H203" s="291"/>
      <c r="I203" s="293"/>
      <c r="J203" s="292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</row>
    <row r="204" spans="1:26" ht="15.75" customHeight="1" x14ac:dyDescent="0.2">
      <c r="A204" s="292"/>
      <c r="B204" s="286"/>
      <c r="C204" s="287"/>
      <c r="D204" s="287"/>
      <c r="E204" s="288"/>
      <c r="F204" s="289"/>
      <c r="G204" s="290"/>
      <c r="H204" s="291"/>
      <c r="I204" s="293"/>
      <c r="J204" s="292"/>
      <c r="K204" s="292"/>
      <c r="L204" s="29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</row>
    <row r="205" spans="1:26" ht="15.75" customHeight="1" x14ac:dyDescent="0.2">
      <c r="A205" s="292"/>
      <c r="B205" s="286"/>
      <c r="C205" s="287"/>
      <c r="D205" s="287"/>
      <c r="E205" s="288"/>
      <c r="F205" s="289"/>
      <c r="G205" s="290"/>
      <c r="H205" s="291"/>
      <c r="I205" s="293"/>
      <c r="J205" s="292"/>
      <c r="K205" s="292"/>
      <c r="L205" s="292"/>
      <c r="M205" s="292"/>
      <c r="N205" s="292"/>
      <c r="O205" s="292"/>
      <c r="P205" s="292"/>
      <c r="Q205" s="292"/>
      <c r="R205" s="292"/>
      <c r="S205" s="292"/>
      <c r="T205" s="292"/>
      <c r="U205" s="292"/>
      <c r="V205" s="292"/>
      <c r="W205" s="292"/>
      <c r="X205" s="292"/>
      <c r="Y205" s="292"/>
      <c r="Z205" s="292"/>
    </row>
    <row r="206" spans="1:26" ht="15.75" customHeight="1" x14ac:dyDescent="0.2">
      <c r="A206" s="292"/>
      <c r="B206" s="286"/>
      <c r="C206" s="287"/>
      <c r="D206" s="287"/>
      <c r="E206" s="288"/>
      <c r="F206" s="289"/>
      <c r="G206" s="290"/>
      <c r="H206" s="291"/>
      <c r="I206" s="293"/>
      <c r="J206" s="292"/>
      <c r="K206" s="292"/>
      <c r="L206" s="292"/>
      <c r="M206" s="292"/>
      <c r="N206" s="292"/>
      <c r="O206" s="292"/>
      <c r="P206" s="292"/>
      <c r="Q206" s="292"/>
      <c r="R206" s="292"/>
      <c r="S206" s="292"/>
      <c r="T206" s="292"/>
      <c r="U206" s="292"/>
      <c r="V206" s="292"/>
      <c r="W206" s="292"/>
      <c r="X206" s="292"/>
      <c r="Y206" s="292"/>
      <c r="Z206" s="292"/>
    </row>
    <row r="207" spans="1:26" ht="15.75" customHeight="1" x14ac:dyDescent="0.2">
      <c r="A207" s="292"/>
      <c r="B207" s="286"/>
      <c r="C207" s="287"/>
      <c r="D207" s="287"/>
      <c r="E207" s="288"/>
      <c r="F207" s="289"/>
      <c r="G207" s="290"/>
      <c r="H207" s="291"/>
      <c r="I207" s="293"/>
      <c r="J207" s="292"/>
      <c r="K207" s="292"/>
      <c r="L207" s="292"/>
      <c r="M207" s="292"/>
      <c r="N207" s="292"/>
      <c r="O207" s="292"/>
      <c r="P207" s="292"/>
      <c r="Q207" s="292"/>
      <c r="R207" s="292"/>
      <c r="S207" s="292"/>
      <c r="T207" s="292"/>
      <c r="U207" s="292"/>
      <c r="V207" s="292"/>
      <c r="W207" s="292"/>
      <c r="X207" s="292"/>
      <c r="Y207" s="292"/>
      <c r="Z207" s="292"/>
    </row>
    <row r="208" spans="1:26" ht="15.75" customHeight="1" x14ac:dyDescent="0.2">
      <c r="A208" s="292"/>
      <c r="B208" s="286"/>
      <c r="C208" s="287"/>
      <c r="D208" s="287"/>
      <c r="E208" s="288"/>
      <c r="F208" s="289"/>
      <c r="G208" s="290"/>
      <c r="H208" s="291"/>
      <c r="I208" s="293"/>
      <c r="J208" s="292"/>
      <c r="K208" s="292"/>
      <c r="L208" s="292"/>
      <c r="M208" s="292"/>
      <c r="N208" s="292"/>
      <c r="O208" s="292"/>
      <c r="P208" s="292"/>
      <c r="Q208" s="292"/>
      <c r="R208" s="292"/>
      <c r="S208" s="292"/>
      <c r="T208" s="292"/>
      <c r="U208" s="292"/>
      <c r="V208" s="292"/>
      <c r="W208" s="292"/>
      <c r="X208" s="292"/>
      <c r="Y208" s="292"/>
      <c r="Z208" s="292"/>
    </row>
    <row r="209" spans="1:26" ht="15.75" customHeight="1" x14ac:dyDescent="0.2">
      <c r="A209" s="292"/>
      <c r="B209" s="286"/>
      <c r="C209" s="287"/>
      <c r="D209" s="287"/>
      <c r="E209" s="288"/>
      <c r="F209" s="289"/>
      <c r="G209" s="290"/>
      <c r="H209" s="291"/>
      <c r="I209" s="293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</row>
    <row r="210" spans="1:26" ht="15.75" customHeight="1" x14ac:dyDescent="0.2">
      <c r="A210" s="292"/>
      <c r="B210" s="286"/>
      <c r="C210" s="287"/>
      <c r="D210" s="287"/>
      <c r="E210" s="288"/>
      <c r="F210" s="289"/>
      <c r="G210" s="290"/>
      <c r="H210" s="291"/>
      <c r="I210" s="293"/>
      <c r="J210" s="292"/>
      <c r="K210" s="292"/>
      <c r="L210" s="292"/>
      <c r="M210" s="292"/>
      <c r="N210" s="292"/>
      <c r="O210" s="292"/>
      <c r="P210" s="292"/>
      <c r="Q210" s="292"/>
      <c r="R210" s="292"/>
      <c r="S210" s="292"/>
      <c r="T210" s="292"/>
      <c r="U210" s="292"/>
      <c r="V210" s="292"/>
      <c r="W210" s="292"/>
      <c r="X210" s="292"/>
      <c r="Y210" s="292"/>
      <c r="Z210" s="292"/>
    </row>
    <row r="211" spans="1:26" ht="15.75" customHeight="1" x14ac:dyDescent="0.2">
      <c r="A211" s="292"/>
      <c r="B211" s="286"/>
      <c r="C211" s="287"/>
      <c r="D211" s="287"/>
      <c r="E211" s="288"/>
      <c r="F211" s="289"/>
      <c r="G211" s="290"/>
      <c r="H211" s="291"/>
      <c r="I211" s="293"/>
      <c r="J211" s="292"/>
      <c r="K211" s="292"/>
      <c r="L211" s="292"/>
      <c r="M211" s="292"/>
      <c r="N211" s="292"/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292"/>
    </row>
    <row r="212" spans="1:26" ht="15.75" customHeight="1" x14ac:dyDescent="0.2">
      <c r="A212" s="292"/>
      <c r="B212" s="286"/>
      <c r="C212" s="287"/>
      <c r="D212" s="287"/>
      <c r="E212" s="288"/>
      <c r="F212" s="289"/>
      <c r="G212" s="290"/>
      <c r="H212" s="291"/>
      <c r="I212" s="293"/>
      <c r="J212" s="292"/>
      <c r="K212" s="292"/>
      <c r="L212" s="292"/>
      <c r="M212" s="292"/>
      <c r="N212" s="292"/>
      <c r="O212" s="292"/>
      <c r="P212" s="292"/>
      <c r="Q212" s="292"/>
      <c r="R212" s="292"/>
      <c r="S212" s="292"/>
      <c r="T212" s="292"/>
      <c r="U212" s="292"/>
      <c r="V212" s="292"/>
      <c r="W212" s="292"/>
      <c r="X212" s="292"/>
      <c r="Y212" s="292"/>
      <c r="Z212" s="292"/>
    </row>
    <row r="213" spans="1:26" ht="15.75" customHeight="1" x14ac:dyDescent="0.2">
      <c r="A213" s="292"/>
      <c r="B213" s="286"/>
      <c r="C213" s="287"/>
      <c r="D213" s="287"/>
      <c r="E213" s="288"/>
      <c r="F213" s="289"/>
      <c r="G213" s="290"/>
      <c r="H213" s="291"/>
      <c r="I213" s="293"/>
      <c r="J213" s="292"/>
      <c r="K213" s="292"/>
      <c r="L213" s="292"/>
      <c r="M213" s="292"/>
      <c r="N213" s="292"/>
      <c r="O213" s="292"/>
      <c r="P213" s="292"/>
      <c r="Q213" s="292"/>
      <c r="R213" s="292"/>
      <c r="S213" s="292"/>
      <c r="T213" s="292"/>
      <c r="U213" s="292"/>
      <c r="V213" s="292"/>
      <c r="W213" s="292"/>
      <c r="X213" s="292"/>
      <c r="Y213" s="292"/>
      <c r="Z213" s="292"/>
    </row>
    <row r="214" spans="1:26" ht="15.75" customHeight="1" x14ac:dyDescent="0.2">
      <c r="A214" s="292"/>
      <c r="B214" s="286"/>
      <c r="C214" s="287"/>
      <c r="D214" s="287"/>
      <c r="E214" s="288"/>
      <c r="F214" s="289"/>
      <c r="G214" s="290"/>
      <c r="H214" s="291"/>
      <c r="I214" s="293"/>
      <c r="J214" s="292"/>
      <c r="K214" s="292"/>
      <c r="L214" s="292"/>
      <c r="M214" s="292"/>
      <c r="N214" s="292"/>
      <c r="O214" s="292"/>
      <c r="P214" s="292"/>
      <c r="Q214" s="292"/>
      <c r="R214" s="292"/>
      <c r="S214" s="292"/>
      <c r="T214" s="292"/>
      <c r="U214" s="292"/>
      <c r="V214" s="292"/>
      <c r="W214" s="292"/>
      <c r="X214" s="292"/>
      <c r="Y214" s="292"/>
      <c r="Z214" s="292"/>
    </row>
    <row r="215" spans="1:26" ht="15.75" customHeight="1" x14ac:dyDescent="0.2">
      <c r="A215" s="292"/>
      <c r="B215" s="286"/>
      <c r="C215" s="287"/>
      <c r="D215" s="287"/>
      <c r="E215" s="288"/>
      <c r="F215" s="289"/>
      <c r="G215" s="290"/>
      <c r="H215" s="291"/>
      <c r="I215" s="293"/>
      <c r="J215" s="292"/>
      <c r="K215" s="292"/>
      <c r="L215" s="292"/>
      <c r="M215" s="292"/>
      <c r="N215" s="292"/>
      <c r="O215" s="292"/>
      <c r="P215" s="292"/>
      <c r="Q215" s="292"/>
      <c r="R215" s="292"/>
      <c r="S215" s="292"/>
      <c r="T215" s="292"/>
      <c r="U215" s="292"/>
      <c r="V215" s="292"/>
      <c r="W215" s="292"/>
      <c r="X215" s="292"/>
      <c r="Y215" s="292"/>
      <c r="Z215" s="292"/>
    </row>
    <row r="216" spans="1:26" ht="15.75" customHeight="1" x14ac:dyDescent="0.2">
      <c r="A216" s="292"/>
      <c r="B216" s="286"/>
      <c r="C216" s="287"/>
      <c r="D216" s="287"/>
      <c r="E216" s="288"/>
      <c r="F216" s="289"/>
      <c r="G216" s="290"/>
      <c r="H216" s="291"/>
      <c r="I216" s="293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</row>
    <row r="217" spans="1:26" ht="15.75" customHeight="1" x14ac:dyDescent="0.2">
      <c r="A217" s="292"/>
      <c r="B217" s="286"/>
      <c r="C217" s="287"/>
      <c r="D217" s="287"/>
      <c r="E217" s="288"/>
      <c r="F217" s="289"/>
      <c r="G217" s="290"/>
      <c r="H217" s="291"/>
      <c r="I217" s="293"/>
      <c r="J217" s="292"/>
      <c r="K217" s="292"/>
      <c r="L217" s="292"/>
      <c r="M217" s="292"/>
      <c r="N217" s="292"/>
      <c r="O217" s="292"/>
      <c r="P217" s="292"/>
      <c r="Q217" s="292"/>
      <c r="R217" s="292"/>
      <c r="S217" s="292"/>
      <c r="T217" s="292"/>
      <c r="U217" s="292"/>
      <c r="V217" s="292"/>
      <c r="W217" s="292"/>
      <c r="X217" s="292"/>
      <c r="Y217" s="292"/>
      <c r="Z217" s="292"/>
    </row>
    <row r="218" spans="1:26" ht="15.75" customHeight="1" x14ac:dyDescent="0.2">
      <c r="A218" s="292"/>
      <c r="B218" s="286"/>
      <c r="C218" s="287"/>
      <c r="D218" s="287"/>
      <c r="E218" s="288"/>
      <c r="F218" s="289"/>
      <c r="G218" s="290"/>
      <c r="H218" s="291"/>
      <c r="I218" s="293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2"/>
      <c r="W218" s="292"/>
      <c r="X218" s="292"/>
      <c r="Y218" s="292"/>
      <c r="Z218" s="292"/>
    </row>
    <row r="219" spans="1:26" ht="15.75" customHeight="1" x14ac:dyDescent="0.2">
      <c r="A219" s="292"/>
      <c r="B219" s="286"/>
      <c r="C219" s="287"/>
      <c r="D219" s="287"/>
      <c r="E219" s="288"/>
      <c r="F219" s="289"/>
      <c r="G219" s="290"/>
      <c r="H219" s="291"/>
      <c r="I219" s="293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/>
      <c r="T219" s="292"/>
      <c r="U219" s="292"/>
      <c r="V219" s="292"/>
      <c r="W219" s="292"/>
      <c r="X219" s="292"/>
      <c r="Y219" s="292"/>
      <c r="Z219" s="292"/>
    </row>
    <row r="220" spans="1:26" ht="15.75" customHeight="1" x14ac:dyDescent="0.2">
      <c r="A220" s="292"/>
      <c r="B220" s="286"/>
      <c r="C220" s="287"/>
      <c r="D220" s="287"/>
      <c r="E220" s="288"/>
      <c r="F220" s="289"/>
      <c r="G220" s="290"/>
      <c r="H220" s="291"/>
      <c r="I220" s="293"/>
      <c r="J220" s="292"/>
      <c r="K220" s="292"/>
      <c r="L220" s="292"/>
      <c r="M220" s="292"/>
      <c r="N220" s="292"/>
      <c r="O220" s="292"/>
      <c r="P220" s="292"/>
      <c r="Q220" s="292"/>
      <c r="R220" s="292"/>
      <c r="S220" s="292"/>
      <c r="T220" s="292"/>
      <c r="U220" s="292"/>
      <c r="V220" s="292"/>
      <c r="W220" s="292"/>
      <c r="X220" s="292"/>
      <c r="Y220" s="292"/>
      <c r="Z220" s="292"/>
    </row>
    <row r="221" spans="1:26" ht="15.75" customHeight="1" x14ac:dyDescent="0.2">
      <c r="A221" s="292"/>
      <c r="B221" s="286"/>
      <c r="C221" s="287"/>
      <c r="D221" s="287"/>
      <c r="E221" s="288"/>
      <c r="F221" s="289"/>
      <c r="G221" s="290"/>
      <c r="H221" s="291"/>
      <c r="I221" s="293"/>
      <c r="J221" s="292"/>
      <c r="K221" s="292"/>
      <c r="L221" s="292"/>
      <c r="M221" s="292"/>
      <c r="N221" s="292"/>
      <c r="O221" s="292"/>
      <c r="P221" s="292"/>
      <c r="Q221" s="292"/>
      <c r="R221" s="292"/>
      <c r="S221" s="292"/>
      <c r="T221" s="292"/>
      <c r="U221" s="292"/>
      <c r="V221" s="292"/>
      <c r="W221" s="292"/>
      <c r="X221" s="292"/>
      <c r="Y221" s="292"/>
      <c r="Z221" s="292"/>
    </row>
    <row r="222" spans="1:26" ht="15.75" customHeight="1" x14ac:dyDescent="0.2">
      <c r="A222" s="292"/>
      <c r="B222" s="286"/>
      <c r="C222" s="287"/>
      <c r="D222" s="287"/>
      <c r="E222" s="288"/>
      <c r="F222" s="289"/>
      <c r="G222" s="290"/>
      <c r="H222" s="291"/>
      <c r="I222" s="293"/>
      <c r="J222" s="292"/>
      <c r="K222" s="292"/>
      <c r="L222" s="292"/>
      <c r="M222" s="292"/>
      <c r="N222" s="292"/>
      <c r="O222" s="292"/>
      <c r="P222" s="292"/>
      <c r="Q222" s="292"/>
      <c r="R222" s="292"/>
      <c r="S222" s="292"/>
      <c r="T222" s="292"/>
      <c r="U222" s="292"/>
      <c r="V222" s="292"/>
      <c r="W222" s="292"/>
      <c r="X222" s="292"/>
      <c r="Y222" s="292"/>
      <c r="Z222" s="292"/>
    </row>
    <row r="223" spans="1:26" ht="15.75" customHeight="1" x14ac:dyDescent="0.2">
      <c r="A223" s="292"/>
      <c r="B223" s="286"/>
      <c r="C223" s="287"/>
      <c r="D223" s="287"/>
      <c r="E223" s="288"/>
      <c r="F223" s="289"/>
      <c r="G223" s="290"/>
      <c r="H223" s="291"/>
      <c r="I223" s="293"/>
      <c r="J223" s="292"/>
      <c r="K223" s="292"/>
      <c r="L223" s="292"/>
      <c r="M223" s="292"/>
      <c r="N223" s="292"/>
      <c r="O223" s="292"/>
      <c r="P223" s="292"/>
      <c r="Q223" s="292"/>
      <c r="R223" s="292"/>
      <c r="S223" s="292"/>
      <c r="T223" s="292"/>
      <c r="U223" s="292"/>
      <c r="V223" s="292"/>
      <c r="W223" s="292"/>
      <c r="X223" s="292"/>
      <c r="Y223" s="292"/>
      <c r="Z223" s="292"/>
    </row>
    <row r="224" spans="1:26" ht="15.75" customHeight="1" x14ac:dyDescent="0.2">
      <c r="A224" s="292"/>
      <c r="B224" s="286"/>
      <c r="C224" s="287"/>
      <c r="D224" s="287"/>
      <c r="E224" s="288"/>
      <c r="F224" s="289"/>
      <c r="G224" s="290"/>
      <c r="H224" s="291"/>
      <c r="I224" s="293"/>
      <c r="J224" s="292"/>
      <c r="K224" s="292"/>
      <c r="L224" s="292"/>
      <c r="M224" s="292"/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</row>
    <row r="225" spans="1:26" ht="15.75" customHeight="1" x14ac:dyDescent="0.2">
      <c r="A225" s="292"/>
      <c r="B225" s="286"/>
      <c r="C225" s="287"/>
      <c r="D225" s="287"/>
      <c r="E225" s="288"/>
      <c r="F225" s="289"/>
      <c r="G225" s="290"/>
      <c r="H225" s="291"/>
      <c r="I225" s="293"/>
      <c r="J225" s="292"/>
      <c r="K225" s="292"/>
      <c r="L225" s="292"/>
      <c r="M225" s="292"/>
      <c r="N225" s="292"/>
      <c r="O225" s="292"/>
      <c r="P225" s="292"/>
      <c r="Q225" s="292"/>
      <c r="R225" s="292"/>
      <c r="S225" s="292"/>
      <c r="T225" s="292"/>
      <c r="U225" s="292"/>
      <c r="V225" s="292"/>
      <c r="W225" s="292"/>
      <c r="X225" s="292"/>
      <c r="Y225" s="292"/>
      <c r="Z225" s="292"/>
    </row>
    <row r="226" spans="1:26" ht="15.75" customHeight="1" x14ac:dyDescent="0.2">
      <c r="A226" s="292"/>
      <c r="B226" s="286"/>
      <c r="C226" s="287"/>
      <c r="D226" s="287"/>
      <c r="E226" s="288"/>
      <c r="F226" s="289"/>
      <c r="G226" s="290"/>
      <c r="H226" s="291"/>
      <c r="I226" s="293"/>
      <c r="J226" s="292"/>
      <c r="K226" s="292"/>
      <c r="L226" s="292"/>
      <c r="M226" s="292"/>
      <c r="N226" s="292"/>
      <c r="O226" s="292"/>
      <c r="P226" s="292"/>
      <c r="Q226" s="292"/>
      <c r="R226" s="292"/>
      <c r="S226" s="292"/>
      <c r="T226" s="292"/>
      <c r="U226" s="292"/>
      <c r="V226" s="292"/>
      <c r="W226" s="292"/>
      <c r="X226" s="292"/>
      <c r="Y226" s="292"/>
      <c r="Z226" s="292"/>
    </row>
    <row r="227" spans="1:26" ht="15.75" customHeight="1" x14ac:dyDescent="0.2">
      <c r="A227" s="292"/>
      <c r="B227" s="286"/>
      <c r="C227" s="287"/>
      <c r="D227" s="287"/>
      <c r="E227" s="288"/>
      <c r="F227" s="289"/>
      <c r="G227" s="290"/>
      <c r="H227" s="291"/>
      <c r="I227" s="293"/>
      <c r="J227" s="292"/>
      <c r="K227" s="292"/>
      <c r="L227" s="292"/>
      <c r="M227" s="292"/>
      <c r="N227" s="292"/>
      <c r="O227" s="292"/>
      <c r="P227" s="292"/>
      <c r="Q227" s="292"/>
      <c r="R227" s="292"/>
      <c r="S227" s="292"/>
      <c r="T227" s="292"/>
      <c r="U227" s="292"/>
      <c r="V227" s="292"/>
      <c r="W227" s="292"/>
      <c r="X227" s="292"/>
      <c r="Y227" s="292"/>
      <c r="Z227" s="292"/>
    </row>
    <row r="228" spans="1:26" ht="15.75" customHeight="1" x14ac:dyDescent="0.2">
      <c r="A228" s="292"/>
      <c r="B228" s="286"/>
      <c r="C228" s="287"/>
      <c r="D228" s="287"/>
      <c r="E228" s="288"/>
      <c r="F228" s="289"/>
      <c r="G228" s="290"/>
      <c r="H228" s="291"/>
      <c r="I228" s="293"/>
      <c r="J228" s="292"/>
      <c r="K228" s="292"/>
      <c r="L228" s="292"/>
      <c r="M228" s="292"/>
      <c r="N228" s="292"/>
      <c r="O228" s="292"/>
      <c r="P228" s="292"/>
      <c r="Q228" s="292"/>
      <c r="R228" s="292"/>
      <c r="S228" s="292"/>
      <c r="T228" s="292"/>
      <c r="U228" s="292"/>
      <c r="V228" s="292"/>
      <c r="W228" s="292"/>
      <c r="X228" s="292"/>
      <c r="Y228" s="292"/>
      <c r="Z228" s="292"/>
    </row>
    <row r="229" spans="1:26" ht="15.75" customHeight="1" x14ac:dyDescent="0.2">
      <c r="A229" s="292"/>
      <c r="B229" s="286"/>
      <c r="C229" s="287"/>
      <c r="D229" s="287"/>
      <c r="E229" s="288"/>
      <c r="F229" s="289"/>
      <c r="G229" s="290"/>
      <c r="H229" s="291"/>
      <c r="I229" s="293"/>
      <c r="J229" s="292"/>
      <c r="K229" s="292"/>
      <c r="L229" s="292"/>
      <c r="M229" s="292"/>
      <c r="N229" s="292"/>
      <c r="O229" s="292"/>
      <c r="P229" s="292"/>
      <c r="Q229" s="292"/>
      <c r="R229" s="292"/>
      <c r="S229" s="292"/>
      <c r="T229" s="292"/>
      <c r="U229" s="292"/>
      <c r="V229" s="292"/>
      <c r="W229" s="292"/>
      <c r="X229" s="292"/>
      <c r="Y229" s="292"/>
      <c r="Z229" s="292"/>
    </row>
    <row r="230" spans="1:26" ht="15.75" customHeight="1" x14ac:dyDescent="0.2">
      <c r="A230" s="292"/>
      <c r="B230" s="286"/>
      <c r="C230" s="287"/>
      <c r="D230" s="287"/>
      <c r="E230" s="288"/>
      <c r="F230" s="289"/>
      <c r="G230" s="290"/>
      <c r="H230" s="291"/>
      <c r="I230" s="293"/>
      <c r="J230" s="292"/>
      <c r="K230" s="292"/>
      <c r="L230" s="292"/>
      <c r="M230" s="292"/>
      <c r="N230" s="292"/>
      <c r="O230" s="292"/>
      <c r="P230" s="292"/>
      <c r="Q230" s="292"/>
      <c r="R230" s="292"/>
      <c r="S230" s="292"/>
      <c r="T230" s="292"/>
      <c r="U230" s="292"/>
      <c r="V230" s="292"/>
      <c r="W230" s="292"/>
      <c r="X230" s="292"/>
      <c r="Y230" s="292"/>
      <c r="Z230" s="292"/>
    </row>
    <row r="231" spans="1:26" ht="15.75" customHeight="1" x14ac:dyDescent="0.2">
      <c r="A231" s="292"/>
      <c r="B231" s="286"/>
      <c r="C231" s="287"/>
      <c r="D231" s="287"/>
      <c r="E231" s="288"/>
      <c r="F231" s="289"/>
      <c r="G231" s="290"/>
      <c r="H231" s="291"/>
      <c r="I231" s="293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2"/>
      <c r="Y231" s="292"/>
      <c r="Z231" s="292"/>
    </row>
    <row r="232" spans="1:26" ht="15.75" customHeight="1" x14ac:dyDescent="0.2">
      <c r="A232" s="292"/>
      <c r="B232" s="286"/>
      <c r="C232" s="287"/>
      <c r="D232" s="287"/>
      <c r="E232" s="288"/>
      <c r="F232" s="289"/>
      <c r="G232" s="290"/>
      <c r="H232" s="291"/>
      <c r="I232" s="293"/>
      <c r="J232" s="292"/>
      <c r="K232" s="292"/>
      <c r="L232" s="292"/>
      <c r="M232" s="292"/>
      <c r="N232" s="292"/>
      <c r="O232" s="292"/>
      <c r="P232" s="292"/>
      <c r="Q232" s="292"/>
      <c r="R232" s="292"/>
      <c r="S232" s="292"/>
      <c r="T232" s="292"/>
      <c r="U232" s="292"/>
      <c r="V232" s="292"/>
      <c r="W232" s="292"/>
      <c r="X232" s="292"/>
      <c r="Y232" s="292"/>
      <c r="Z232" s="292"/>
    </row>
    <row r="233" spans="1:26" ht="15.75" customHeight="1" x14ac:dyDescent="0.2">
      <c r="A233" s="292"/>
      <c r="B233" s="286"/>
      <c r="C233" s="287"/>
      <c r="D233" s="287"/>
      <c r="E233" s="288"/>
      <c r="F233" s="289"/>
      <c r="G233" s="290"/>
      <c r="H233" s="291"/>
      <c r="I233" s="293"/>
      <c r="J233" s="292"/>
      <c r="K233" s="292"/>
      <c r="L233" s="292"/>
      <c r="M233" s="292"/>
      <c r="N233" s="292"/>
      <c r="O233" s="292"/>
      <c r="P233" s="292"/>
      <c r="Q233" s="292"/>
      <c r="R233" s="292"/>
      <c r="S233" s="292"/>
      <c r="T233" s="292"/>
      <c r="U233" s="292"/>
      <c r="V233" s="292"/>
      <c r="W233" s="292"/>
      <c r="X233" s="292"/>
      <c r="Y233" s="292"/>
      <c r="Z233" s="292"/>
    </row>
    <row r="234" spans="1:26" ht="15.75" customHeight="1" x14ac:dyDescent="0.2">
      <c r="A234" s="292"/>
      <c r="B234" s="286"/>
      <c r="C234" s="287"/>
      <c r="D234" s="287"/>
      <c r="E234" s="288"/>
      <c r="F234" s="289"/>
      <c r="G234" s="290"/>
      <c r="H234" s="291"/>
      <c r="I234" s="293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</row>
    <row r="235" spans="1:26" ht="15.75" customHeight="1" x14ac:dyDescent="0.2">
      <c r="A235" s="292"/>
      <c r="B235" s="286"/>
      <c r="C235" s="287"/>
      <c r="D235" s="287"/>
      <c r="E235" s="288"/>
      <c r="F235" s="289"/>
      <c r="G235" s="290"/>
      <c r="H235" s="291"/>
      <c r="I235" s="293"/>
      <c r="J235" s="292"/>
      <c r="K235" s="292"/>
      <c r="L235" s="292"/>
      <c r="M235" s="292"/>
      <c r="N235" s="292"/>
      <c r="O235" s="292"/>
      <c r="P235" s="292"/>
      <c r="Q235" s="292"/>
      <c r="R235" s="292"/>
      <c r="S235" s="292"/>
      <c r="T235" s="292"/>
      <c r="U235" s="292"/>
      <c r="V235" s="292"/>
      <c r="W235" s="292"/>
      <c r="X235" s="292"/>
      <c r="Y235" s="292"/>
      <c r="Z235" s="292"/>
    </row>
    <row r="236" spans="1:26" ht="15.75" customHeight="1" x14ac:dyDescent="0.2">
      <c r="A236" s="292"/>
      <c r="B236" s="286"/>
      <c r="C236" s="287"/>
      <c r="D236" s="287"/>
      <c r="E236" s="288"/>
      <c r="F236" s="289"/>
      <c r="G236" s="290"/>
      <c r="H236" s="291"/>
      <c r="I236" s="293"/>
      <c r="J236" s="292"/>
      <c r="K236" s="292"/>
      <c r="L236" s="292"/>
      <c r="M236" s="292"/>
      <c r="N236" s="292"/>
      <c r="O236" s="292"/>
      <c r="P236" s="292"/>
      <c r="Q236" s="292"/>
      <c r="R236" s="292"/>
      <c r="S236" s="292"/>
      <c r="T236" s="292"/>
      <c r="U236" s="292"/>
      <c r="V236" s="292"/>
      <c r="W236" s="292"/>
      <c r="X236" s="292"/>
      <c r="Y236" s="292"/>
      <c r="Z236" s="292"/>
    </row>
    <row r="237" spans="1:26" ht="15.75" customHeight="1" x14ac:dyDescent="0.2">
      <c r="A237" s="292"/>
      <c r="B237" s="286"/>
      <c r="C237" s="287"/>
      <c r="D237" s="287"/>
      <c r="E237" s="288"/>
      <c r="F237" s="289"/>
      <c r="G237" s="290"/>
      <c r="H237" s="291"/>
      <c r="I237" s="293"/>
      <c r="J237" s="292"/>
      <c r="K237" s="292"/>
      <c r="L237" s="292"/>
      <c r="M237" s="292"/>
      <c r="N237" s="292"/>
      <c r="O237" s="292"/>
      <c r="P237" s="292"/>
      <c r="Q237" s="292"/>
      <c r="R237" s="292"/>
      <c r="S237" s="292"/>
      <c r="T237" s="292"/>
      <c r="U237" s="292"/>
      <c r="V237" s="292"/>
      <c r="W237" s="292"/>
      <c r="X237" s="292"/>
      <c r="Y237" s="292"/>
      <c r="Z237" s="292"/>
    </row>
    <row r="238" spans="1:26" ht="15.75" customHeight="1" x14ac:dyDescent="0.2">
      <c r="A238" s="292"/>
      <c r="B238" s="286"/>
      <c r="C238" s="287"/>
      <c r="D238" s="287"/>
      <c r="E238" s="288"/>
      <c r="F238" s="289"/>
      <c r="G238" s="290"/>
      <c r="H238" s="291"/>
      <c r="I238" s="293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</row>
    <row r="239" spans="1:26" ht="15.75" customHeight="1" x14ac:dyDescent="0.2">
      <c r="A239" s="292"/>
      <c r="B239" s="286"/>
      <c r="C239" s="287"/>
      <c r="D239" s="287"/>
      <c r="E239" s="288"/>
      <c r="F239" s="289"/>
      <c r="G239" s="290"/>
      <c r="H239" s="291"/>
      <c r="I239" s="293"/>
      <c r="J239" s="292"/>
      <c r="K239" s="292"/>
      <c r="L239" s="292"/>
      <c r="M239" s="292"/>
      <c r="N239" s="292"/>
      <c r="O239" s="292"/>
      <c r="P239" s="292"/>
      <c r="Q239" s="292"/>
      <c r="R239" s="292"/>
      <c r="S239" s="292"/>
      <c r="T239" s="292"/>
      <c r="U239" s="292"/>
      <c r="V239" s="292"/>
      <c r="W239" s="292"/>
      <c r="X239" s="292"/>
      <c r="Y239" s="292"/>
      <c r="Z239" s="292"/>
    </row>
    <row r="240" spans="1:26" ht="15.75" customHeight="1" x14ac:dyDescent="0.2">
      <c r="A240" s="292"/>
      <c r="B240" s="286"/>
      <c r="C240" s="287"/>
      <c r="D240" s="287"/>
      <c r="E240" s="288"/>
      <c r="F240" s="289"/>
      <c r="G240" s="290"/>
      <c r="H240" s="291"/>
      <c r="I240" s="293"/>
      <c r="J240" s="292"/>
      <c r="K240" s="292"/>
      <c r="L240" s="292"/>
      <c r="M240" s="292"/>
      <c r="N240" s="292"/>
      <c r="O240" s="292"/>
      <c r="P240" s="292"/>
      <c r="Q240" s="292"/>
      <c r="R240" s="292"/>
      <c r="S240" s="292"/>
      <c r="T240" s="292"/>
      <c r="U240" s="292"/>
      <c r="V240" s="292"/>
      <c r="W240" s="292"/>
      <c r="X240" s="292"/>
      <c r="Y240" s="292"/>
      <c r="Z240" s="292"/>
    </row>
    <row r="241" spans="1:26" ht="15.75" customHeight="1" x14ac:dyDescent="0.2">
      <c r="A241" s="292"/>
      <c r="B241" s="286"/>
      <c r="C241" s="287"/>
      <c r="D241" s="287"/>
      <c r="E241" s="288"/>
      <c r="F241" s="289"/>
      <c r="G241" s="290"/>
      <c r="H241" s="291"/>
      <c r="I241" s="293"/>
      <c r="J241" s="292"/>
      <c r="K241" s="292"/>
      <c r="L241" s="292"/>
      <c r="M241" s="292"/>
      <c r="N241" s="292"/>
      <c r="O241" s="292"/>
      <c r="P241" s="292"/>
      <c r="Q241" s="292"/>
      <c r="R241" s="292"/>
      <c r="S241" s="292"/>
      <c r="T241" s="292"/>
      <c r="U241" s="292"/>
      <c r="V241" s="292"/>
      <c r="W241" s="292"/>
      <c r="X241" s="292"/>
      <c r="Y241" s="292"/>
      <c r="Z241" s="292"/>
    </row>
    <row r="242" spans="1:26" ht="15.75" customHeight="1" x14ac:dyDescent="0.2">
      <c r="A242" s="292"/>
      <c r="B242" s="286"/>
      <c r="C242" s="287"/>
      <c r="D242" s="287"/>
      <c r="E242" s="288"/>
      <c r="F242" s="289"/>
      <c r="G242" s="290"/>
      <c r="H242" s="291"/>
      <c r="I242" s="293"/>
      <c r="J242" s="292"/>
      <c r="K242" s="292"/>
      <c r="L242" s="292"/>
      <c r="M242" s="292"/>
      <c r="N242" s="292"/>
      <c r="O242" s="292"/>
      <c r="P242" s="292"/>
      <c r="Q242" s="292"/>
      <c r="R242" s="292"/>
      <c r="S242" s="292"/>
      <c r="T242" s="292"/>
      <c r="U242" s="292"/>
      <c r="V242" s="292"/>
      <c r="W242" s="292"/>
      <c r="X242" s="292"/>
      <c r="Y242" s="292"/>
      <c r="Z242" s="292"/>
    </row>
    <row r="243" spans="1:26" ht="15.75" customHeight="1" x14ac:dyDescent="0.2">
      <c r="A243" s="292"/>
      <c r="B243" s="286"/>
      <c r="C243" s="287"/>
      <c r="D243" s="287"/>
      <c r="E243" s="288"/>
      <c r="F243" s="289"/>
      <c r="G243" s="290"/>
      <c r="H243" s="291"/>
      <c r="I243" s="293"/>
      <c r="J243" s="292"/>
      <c r="K243" s="292"/>
      <c r="L243" s="292"/>
      <c r="M243" s="292"/>
      <c r="N243" s="292"/>
      <c r="O243" s="292"/>
      <c r="P243" s="292"/>
      <c r="Q243" s="292"/>
      <c r="R243" s="292"/>
      <c r="S243" s="292"/>
      <c r="T243" s="292"/>
      <c r="U243" s="292"/>
      <c r="V243" s="292"/>
      <c r="W243" s="292"/>
      <c r="X243" s="292"/>
      <c r="Y243" s="292"/>
      <c r="Z243" s="292"/>
    </row>
    <row r="244" spans="1:26" ht="15.75" customHeight="1" x14ac:dyDescent="0.2">
      <c r="A244" s="292"/>
      <c r="B244" s="286"/>
      <c r="C244" s="287"/>
      <c r="D244" s="287"/>
      <c r="E244" s="288"/>
      <c r="F244" s="289"/>
      <c r="G244" s="290"/>
      <c r="H244" s="291"/>
      <c r="I244" s="293"/>
      <c r="J244" s="292"/>
      <c r="K244" s="292"/>
      <c r="L244" s="292"/>
      <c r="M244" s="292"/>
      <c r="N244" s="292"/>
      <c r="O244" s="292"/>
      <c r="P244" s="292"/>
      <c r="Q244" s="292"/>
      <c r="R244" s="292"/>
      <c r="S244" s="292"/>
      <c r="T244" s="292"/>
      <c r="U244" s="292"/>
      <c r="V244" s="292"/>
      <c r="W244" s="292"/>
      <c r="X244" s="292"/>
      <c r="Y244" s="292"/>
      <c r="Z244" s="292"/>
    </row>
    <row r="245" spans="1:26" ht="15.75" customHeight="1" x14ac:dyDescent="0.2">
      <c r="A245" s="292"/>
      <c r="B245" s="286"/>
      <c r="C245" s="287"/>
      <c r="D245" s="287"/>
      <c r="E245" s="288"/>
      <c r="F245" s="289"/>
      <c r="G245" s="290"/>
      <c r="H245" s="291"/>
      <c r="I245" s="293"/>
      <c r="J245" s="292"/>
      <c r="K245" s="292"/>
      <c r="L245" s="292"/>
      <c r="M245" s="292"/>
      <c r="N245" s="292"/>
      <c r="O245" s="292"/>
      <c r="P245" s="292"/>
      <c r="Q245" s="292"/>
      <c r="R245" s="292"/>
      <c r="S245" s="292"/>
      <c r="T245" s="292"/>
      <c r="U245" s="292"/>
      <c r="V245" s="292"/>
      <c r="W245" s="292"/>
      <c r="X245" s="292"/>
      <c r="Y245" s="292"/>
      <c r="Z245" s="292"/>
    </row>
    <row r="246" spans="1:26" ht="15.75" customHeight="1" x14ac:dyDescent="0.2">
      <c r="A246" s="292"/>
      <c r="B246" s="286"/>
      <c r="C246" s="287"/>
      <c r="D246" s="287"/>
      <c r="E246" s="288"/>
      <c r="F246" s="289"/>
      <c r="G246" s="290"/>
      <c r="H246" s="291"/>
      <c r="I246" s="293"/>
      <c r="J246" s="292"/>
      <c r="K246" s="292"/>
      <c r="L246" s="292"/>
      <c r="M246" s="292"/>
      <c r="N246" s="292"/>
      <c r="O246" s="292"/>
      <c r="P246" s="292"/>
      <c r="Q246" s="292"/>
      <c r="R246" s="292"/>
      <c r="S246" s="292"/>
      <c r="T246" s="292"/>
      <c r="U246" s="292"/>
      <c r="V246" s="292"/>
      <c r="W246" s="292"/>
      <c r="X246" s="292"/>
      <c r="Y246" s="292"/>
      <c r="Z246" s="292"/>
    </row>
    <row r="247" spans="1:26" ht="15.75" customHeight="1" x14ac:dyDescent="0.2">
      <c r="A247" s="292"/>
      <c r="B247" s="286"/>
      <c r="C247" s="287"/>
      <c r="D247" s="287"/>
      <c r="E247" s="288"/>
      <c r="F247" s="289"/>
      <c r="G247" s="290"/>
      <c r="H247" s="291"/>
      <c r="I247" s="293"/>
      <c r="J247" s="292"/>
      <c r="K247" s="292"/>
      <c r="L247" s="292"/>
      <c r="M247" s="292"/>
      <c r="N247" s="292"/>
      <c r="O247" s="292"/>
      <c r="P247" s="292"/>
      <c r="Q247" s="292"/>
      <c r="R247" s="292"/>
      <c r="S247" s="292"/>
      <c r="T247" s="292"/>
      <c r="U247" s="292"/>
      <c r="V247" s="292"/>
      <c r="W247" s="292"/>
      <c r="X247" s="292"/>
      <c r="Y247" s="292"/>
      <c r="Z247" s="292"/>
    </row>
    <row r="248" spans="1:26" ht="15.75" customHeight="1" x14ac:dyDescent="0.2">
      <c r="A248" s="292"/>
      <c r="B248" s="286"/>
      <c r="C248" s="287"/>
      <c r="D248" s="287"/>
      <c r="E248" s="288"/>
      <c r="F248" s="289"/>
      <c r="G248" s="290"/>
      <c r="H248" s="291"/>
      <c r="I248" s="293"/>
      <c r="J248" s="292"/>
      <c r="K248" s="292"/>
      <c r="L248" s="292"/>
      <c r="M248" s="292"/>
      <c r="N248" s="292"/>
      <c r="O248" s="292"/>
      <c r="P248" s="292"/>
      <c r="Q248" s="292"/>
      <c r="R248" s="292"/>
      <c r="S248" s="292"/>
      <c r="T248" s="292"/>
      <c r="U248" s="292"/>
      <c r="V248" s="292"/>
      <c r="W248" s="292"/>
      <c r="X248" s="292"/>
      <c r="Y248" s="292"/>
      <c r="Z248" s="292"/>
    </row>
    <row r="249" spans="1:26" ht="15.75" customHeight="1" x14ac:dyDescent="0.2">
      <c r="A249" s="292"/>
      <c r="B249" s="286"/>
      <c r="C249" s="287"/>
      <c r="D249" s="287"/>
      <c r="E249" s="288"/>
      <c r="F249" s="289"/>
      <c r="G249" s="290"/>
      <c r="H249" s="291"/>
      <c r="I249" s="293"/>
      <c r="J249" s="292"/>
      <c r="K249" s="292"/>
      <c r="L249" s="292"/>
      <c r="M249" s="292"/>
      <c r="N249" s="292"/>
      <c r="O249" s="292"/>
      <c r="P249" s="292"/>
      <c r="Q249" s="292"/>
      <c r="R249" s="292"/>
      <c r="S249" s="292"/>
      <c r="T249" s="292"/>
      <c r="U249" s="292"/>
      <c r="V249" s="292"/>
      <c r="W249" s="292"/>
      <c r="X249" s="292"/>
      <c r="Y249" s="292"/>
      <c r="Z249" s="292"/>
    </row>
    <row r="250" spans="1:26" ht="15.75" customHeight="1" x14ac:dyDescent="0.2">
      <c r="A250" s="292"/>
      <c r="B250" s="286"/>
      <c r="C250" s="287"/>
      <c r="D250" s="287"/>
      <c r="E250" s="288"/>
      <c r="F250" s="289"/>
      <c r="G250" s="290"/>
      <c r="H250" s="291"/>
      <c r="I250" s="293"/>
      <c r="J250" s="292"/>
      <c r="K250" s="292"/>
      <c r="L250" s="292"/>
      <c r="M250" s="292"/>
      <c r="N250" s="292"/>
      <c r="O250" s="292"/>
      <c r="P250" s="292"/>
      <c r="Q250" s="292"/>
      <c r="R250" s="292"/>
      <c r="S250" s="292"/>
      <c r="T250" s="292"/>
      <c r="U250" s="292"/>
      <c r="V250" s="292"/>
      <c r="W250" s="292"/>
      <c r="X250" s="292"/>
      <c r="Y250" s="292"/>
      <c r="Z250" s="292"/>
    </row>
    <row r="251" spans="1:26" ht="15.75" customHeight="1" x14ac:dyDescent="0.2">
      <c r="A251" s="292"/>
      <c r="B251" s="286"/>
      <c r="C251" s="287"/>
      <c r="D251" s="287"/>
      <c r="E251" s="288"/>
      <c r="F251" s="289"/>
      <c r="G251" s="290"/>
      <c r="H251" s="291"/>
      <c r="I251" s="293"/>
      <c r="J251" s="292"/>
      <c r="K251" s="292"/>
      <c r="L251" s="292"/>
      <c r="M251" s="292"/>
      <c r="N251" s="292"/>
      <c r="O251" s="292"/>
      <c r="P251" s="292"/>
      <c r="Q251" s="292"/>
      <c r="R251" s="292"/>
      <c r="S251" s="292"/>
      <c r="T251" s="292"/>
      <c r="U251" s="292"/>
      <c r="V251" s="292"/>
      <c r="W251" s="292"/>
      <c r="X251" s="292"/>
      <c r="Y251" s="292"/>
      <c r="Z251" s="292"/>
    </row>
    <row r="252" spans="1:26" ht="15.75" customHeight="1" x14ac:dyDescent="0.2">
      <c r="A252" s="292"/>
      <c r="B252" s="286"/>
      <c r="C252" s="287"/>
      <c r="D252" s="287"/>
      <c r="E252" s="288"/>
      <c r="F252" s="289"/>
      <c r="G252" s="290"/>
      <c r="H252" s="291"/>
      <c r="I252" s="293"/>
      <c r="J252" s="292"/>
      <c r="K252" s="292"/>
      <c r="L252" s="292"/>
      <c r="M252" s="292"/>
      <c r="N252" s="292"/>
      <c r="O252" s="292"/>
      <c r="P252" s="292"/>
      <c r="Q252" s="292"/>
      <c r="R252" s="292"/>
      <c r="S252" s="292"/>
      <c r="T252" s="292"/>
      <c r="U252" s="292"/>
      <c r="V252" s="292"/>
      <c r="W252" s="292"/>
      <c r="X252" s="292"/>
      <c r="Y252" s="292"/>
      <c r="Z252" s="292"/>
    </row>
    <row r="253" spans="1:26" ht="15.75" customHeight="1" x14ac:dyDescent="0.2">
      <c r="A253" s="292"/>
      <c r="B253" s="286"/>
      <c r="C253" s="287"/>
      <c r="D253" s="287"/>
      <c r="E253" s="288"/>
      <c r="F253" s="289"/>
      <c r="G253" s="290"/>
      <c r="H253" s="291"/>
      <c r="I253" s="293"/>
      <c r="J253" s="292"/>
      <c r="K253" s="292"/>
      <c r="L253" s="292"/>
      <c r="M253" s="292"/>
      <c r="N253" s="292"/>
      <c r="O253" s="292"/>
      <c r="P253" s="292"/>
      <c r="Q253" s="292"/>
      <c r="R253" s="292"/>
      <c r="S253" s="292"/>
      <c r="T253" s="292"/>
      <c r="U253" s="292"/>
      <c r="V253" s="292"/>
      <c r="W253" s="292"/>
      <c r="X253" s="292"/>
      <c r="Y253" s="292"/>
      <c r="Z253" s="292"/>
    </row>
    <row r="254" spans="1:26" ht="15.75" customHeight="1" x14ac:dyDescent="0.2">
      <c r="A254" s="292"/>
      <c r="B254" s="286"/>
      <c r="C254" s="287"/>
      <c r="D254" s="287"/>
      <c r="E254" s="288"/>
      <c r="F254" s="289"/>
      <c r="G254" s="290"/>
      <c r="H254" s="291"/>
      <c r="I254" s="292"/>
      <c r="J254" s="292"/>
      <c r="K254" s="292"/>
      <c r="L254" s="292"/>
      <c r="M254" s="292"/>
      <c r="N254" s="292"/>
      <c r="O254" s="292"/>
      <c r="P254" s="292"/>
      <c r="Q254" s="292"/>
      <c r="R254" s="292"/>
      <c r="S254" s="292"/>
      <c r="T254" s="292"/>
      <c r="U254" s="292"/>
      <c r="V254" s="292"/>
      <c r="W254" s="292"/>
      <c r="X254" s="292"/>
      <c r="Y254" s="292"/>
      <c r="Z254" s="292"/>
    </row>
    <row r="255" spans="1:26" ht="15.75" customHeight="1" x14ac:dyDescent="0.2">
      <c r="A255" s="292"/>
      <c r="B255" s="221"/>
      <c r="C255" s="295"/>
      <c r="D255" s="295"/>
      <c r="E255" s="296"/>
      <c r="F255" s="296"/>
      <c r="G255" s="297"/>
      <c r="H255" s="292"/>
      <c r="I255" s="292"/>
      <c r="J255" s="292"/>
      <c r="K255" s="292"/>
      <c r="L255" s="292"/>
      <c r="M255" s="292"/>
      <c r="N255" s="292"/>
      <c r="O255" s="292"/>
      <c r="P255" s="292"/>
      <c r="Q255" s="292"/>
      <c r="R255" s="292"/>
      <c r="S255" s="292"/>
      <c r="T255" s="292"/>
      <c r="U255" s="292"/>
      <c r="V255" s="292"/>
      <c r="W255" s="292"/>
      <c r="X255" s="292"/>
      <c r="Y255" s="292"/>
      <c r="Z255" s="292"/>
    </row>
    <row r="256" spans="1:26" ht="15.75" customHeight="1" x14ac:dyDescent="0.2">
      <c r="A256" s="292"/>
      <c r="B256" s="221"/>
      <c r="C256" s="295"/>
      <c r="D256" s="295"/>
      <c r="E256" s="296"/>
      <c r="F256" s="296"/>
      <c r="G256" s="297"/>
      <c r="H256" s="292"/>
      <c r="I256" s="292"/>
      <c r="J256" s="292"/>
      <c r="K256" s="292"/>
      <c r="L256" s="292"/>
      <c r="M256" s="292"/>
      <c r="N256" s="292"/>
      <c r="O256" s="292"/>
      <c r="P256" s="292"/>
      <c r="Q256" s="292"/>
      <c r="R256" s="292"/>
      <c r="S256" s="292"/>
      <c r="T256" s="292"/>
      <c r="U256" s="292"/>
      <c r="V256" s="292"/>
      <c r="W256" s="292"/>
      <c r="X256" s="292"/>
      <c r="Y256" s="292"/>
      <c r="Z256" s="292"/>
    </row>
    <row r="257" spans="1:26" ht="15.75" customHeight="1" x14ac:dyDescent="0.2">
      <c r="A257" s="292"/>
      <c r="B257" s="221"/>
      <c r="C257" s="295"/>
      <c r="D257" s="295"/>
      <c r="E257" s="296"/>
      <c r="F257" s="296"/>
      <c r="G257" s="297"/>
      <c r="H257" s="292"/>
      <c r="I257" s="292"/>
      <c r="J257" s="292"/>
      <c r="K257" s="292"/>
      <c r="L257" s="292"/>
      <c r="M257" s="292"/>
      <c r="N257" s="292"/>
      <c r="O257" s="292"/>
      <c r="P257" s="292"/>
      <c r="Q257" s="292"/>
      <c r="R257" s="292"/>
      <c r="S257" s="292"/>
      <c r="T257" s="292"/>
      <c r="U257" s="292"/>
      <c r="V257" s="292"/>
      <c r="W257" s="292"/>
      <c r="X257" s="292"/>
      <c r="Y257" s="292"/>
      <c r="Z257" s="292"/>
    </row>
    <row r="258" spans="1:26" ht="15.75" customHeight="1" x14ac:dyDescent="0.2">
      <c r="A258" s="292"/>
      <c r="B258" s="221"/>
      <c r="C258" s="295"/>
      <c r="D258" s="295"/>
      <c r="E258" s="296"/>
      <c r="F258" s="296"/>
      <c r="G258" s="297"/>
      <c r="H258" s="292"/>
      <c r="I258" s="292"/>
      <c r="J258" s="292"/>
      <c r="K258" s="292"/>
      <c r="L258" s="292"/>
      <c r="M258" s="292"/>
      <c r="N258" s="292"/>
      <c r="O258" s="292"/>
      <c r="P258" s="292"/>
      <c r="Q258" s="292"/>
      <c r="R258" s="292"/>
      <c r="S258" s="292"/>
      <c r="T258" s="292"/>
      <c r="U258" s="292"/>
      <c r="V258" s="292"/>
      <c r="W258" s="292"/>
      <c r="X258" s="292"/>
      <c r="Y258" s="292"/>
      <c r="Z258" s="292"/>
    </row>
    <row r="259" spans="1:26" ht="15.75" customHeight="1" x14ac:dyDescent="0.2">
      <c r="A259" s="292"/>
      <c r="B259" s="221"/>
      <c r="C259" s="295"/>
      <c r="D259" s="295"/>
      <c r="E259" s="296"/>
      <c r="F259" s="296"/>
      <c r="G259" s="297"/>
      <c r="H259" s="292"/>
      <c r="I259" s="292"/>
      <c r="J259" s="292"/>
      <c r="K259" s="292"/>
      <c r="L259" s="292"/>
      <c r="M259" s="292"/>
      <c r="N259" s="292"/>
      <c r="O259" s="292"/>
      <c r="P259" s="292"/>
      <c r="Q259" s="292"/>
      <c r="R259" s="292"/>
      <c r="S259" s="292"/>
      <c r="T259" s="292"/>
      <c r="U259" s="292"/>
      <c r="V259" s="292"/>
      <c r="W259" s="292"/>
      <c r="X259" s="292"/>
      <c r="Y259" s="292"/>
      <c r="Z259" s="292"/>
    </row>
    <row r="260" spans="1:26" ht="15.75" customHeight="1" x14ac:dyDescent="0.2">
      <c r="A260" s="292"/>
      <c r="B260" s="221"/>
      <c r="C260" s="295"/>
      <c r="D260" s="295"/>
      <c r="E260" s="296"/>
      <c r="F260" s="296"/>
      <c r="G260" s="297"/>
      <c r="H260" s="292"/>
      <c r="I260" s="292"/>
      <c r="J260" s="292"/>
      <c r="K260" s="292"/>
      <c r="L260" s="292"/>
      <c r="M260" s="292"/>
      <c r="N260" s="292"/>
      <c r="O260" s="292"/>
      <c r="P260" s="292"/>
      <c r="Q260" s="292"/>
      <c r="R260" s="292"/>
      <c r="S260" s="292"/>
      <c r="T260" s="292"/>
      <c r="U260" s="292"/>
      <c r="V260" s="292"/>
      <c r="W260" s="292"/>
      <c r="X260" s="292"/>
      <c r="Y260" s="292"/>
      <c r="Z260" s="292"/>
    </row>
    <row r="261" spans="1:26" ht="15.75" customHeight="1" x14ac:dyDescent="0.2">
      <c r="A261" s="292"/>
      <c r="B261" s="221"/>
      <c r="C261" s="295"/>
      <c r="D261" s="295"/>
      <c r="E261" s="296"/>
      <c r="F261" s="296"/>
      <c r="G261" s="297"/>
      <c r="H261" s="292"/>
      <c r="I261" s="292"/>
      <c r="J261" s="292"/>
      <c r="K261" s="292"/>
      <c r="L261" s="292"/>
      <c r="M261" s="292"/>
      <c r="N261" s="292"/>
      <c r="O261" s="292"/>
      <c r="P261" s="292"/>
      <c r="Q261" s="292"/>
      <c r="R261" s="292"/>
      <c r="S261" s="292"/>
      <c r="T261" s="292"/>
      <c r="U261" s="292"/>
      <c r="V261" s="292"/>
      <c r="W261" s="292"/>
      <c r="X261" s="292"/>
      <c r="Y261" s="292"/>
      <c r="Z261" s="292"/>
    </row>
    <row r="262" spans="1:26" ht="15.75" customHeight="1" x14ac:dyDescent="0.2">
      <c r="A262" s="292"/>
      <c r="B262" s="221"/>
      <c r="C262" s="295"/>
      <c r="D262" s="295"/>
      <c r="E262" s="296"/>
      <c r="F262" s="296"/>
      <c r="G262" s="297"/>
      <c r="H262" s="292"/>
      <c r="I262" s="292"/>
      <c r="J262" s="292"/>
      <c r="K262" s="292"/>
      <c r="L262" s="292"/>
      <c r="M262" s="292"/>
      <c r="N262" s="292"/>
      <c r="O262" s="292"/>
      <c r="P262" s="292"/>
      <c r="Q262" s="292"/>
      <c r="R262" s="292"/>
      <c r="S262" s="292"/>
      <c r="T262" s="292"/>
      <c r="U262" s="292"/>
      <c r="V262" s="292"/>
      <c r="W262" s="292"/>
      <c r="X262" s="292"/>
      <c r="Y262" s="292"/>
      <c r="Z262" s="292"/>
    </row>
    <row r="263" spans="1:26" ht="15.75" customHeight="1" x14ac:dyDescent="0.2">
      <c r="A263" s="292"/>
      <c r="B263" s="221"/>
      <c r="C263" s="295"/>
      <c r="D263" s="295"/>
      <c r="E263" s="296"/>
      <c r="F263" s="296"/>
      <c r="G263" s="297"/>
      <c r="H263" s="292"/>
      <c r="I263" s="292"/>
      <c r="J263" s="292"/>
      <c r="K263" s="292"/>
      <c r="L263" s="292"/>
      <c r="M263" s="292"/>
      <c r="N263" s="292"/>
      <c r="O263" s="292"/>
      <c r="P263" s="292"/>
      <c r="Q263" s="292"/>
      <c r="R263" s="292"/>
      <c r="S263" s="292"/>
      <c r="T263" s="292"/>
      <c r="U263" s="292"/>
      <c r="V263" s="292"/>
      <c r="W263" s="292"/>
      <c r="X263" s="292"/>
      <c r="Y263" s="292"/>
      <c r="Z263" s="292"/>
    </row>
    <row r="264" spans="1:26" ht="15.75" customHeight="1" x14ac:dyDescent="0.2">
      <c r="A264" s="292"/>
      <c r="B264" s="221"/>
      <c r="C264" s="295"/>
      <c r="D264" s="295"/>
      <c r="E264" s="296"/>
      <c r="F264" s="296"/>
      <c r="G264" s="297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2"/>
      <c r="Y264" s="292"/>
      <c r="Z264" s="292"/>
    </row>
    <row r="265" spans="1:26" ht="15.75" customHeight="1" x14ac:dyDescent="0.2">
      <c r="A265" s="292"/>
      <c r="B265" s="221"/>
      <c r="C265" s="295"/>
      <c r="D265" s="295"/>
      <c r="E265" s="296"/>
      <c r="F265" s="296"/>
      <c r="G265" s="297"/>
      <c r="H265" s="292"/>
      <c r="I265" s="292"/>
      <c r="J265" s="292"/>
      <c r="K265" s="292"/>
      <c r="L265" s="292"/>
      <c r="M265" s="292"/>
      <c r="N265" s="292"/>
      <c r="O265" s="292"/>
      <c r="P265" s="292"/>
      <c r="Q265" s="292"/>
      <c r="R265" s="292"/>
      <c r="S265" s="292"/>
      <c r="T265" s="292"/>
      <c r="U265" s="292"/>
      <c r="V265" s="292"/>
      <c r="W265" s="292"/>
      <c r="X265" s="292"/>
      <c r="Y265" s="292"/>
      <c r="Z265" s="292"/>
    </row>
    <row r="266" spans="1:26" ht="15.75" customHeight="1" x14ac:dyDescent="0.2">
      <c r="A266" s="292"/>
      <c r="B266" s="221"/>
      <c r="C266" s="295"/>
      <c r="D266" s="295"/>
      <c r="E266" s="296"/>
      <c r="F266" s="296"/>
      <c r="G266" s="297"/>
      <c r="H266" s="292"/>
      <c r="I266" s="292"/>
      <c r="J266" s="292"/>
      <c r="K266" s="292"/>
      <c r="L266" s="292"/>
      <c r="M266" s="292"/>
      <c r="N266" s="292"/>
      <c r="O266" s="292"/>
      <c r="P266" s="292"/>
      <c r="Q266" s="292"/>
      <c r="R266" s="292"/>
      <c r="S266" s="292"/>
      <c r="T266" s="292"/>
      <c r="U266" s="292"/>
      <c r="V266" s="292"/>
      <c r="W266" s="292"/>
      <c r="X266" s="292"/>
      <c r="Y266" s="292"/>
      <c r="Z266" s="292"/>
    </row>
    <row r="267" spans="1:26" ht="15.75" customHeight="1" x14ac:dyDescent="0.2">
      <c r="A267" s="292"/>
      <c r="B267" s="221"/>
      <c r="C267" s="295"/>
      <c r="D267" s="295"/>
      <c r="E267" s="296"/>
      <c r="F267" s="296"/>
      <c r="G267" s="297"/>
      <c r="H267" s="292"/>
      <c r="I267" s="292"/>
      <c r="J267" s="292"/>
      <c r="K267" s="292"/>
      <c r="L267" s="292"/>
      <c r="M267" s="292"/>
      <c r="N267" s="292"/>
      <c r="O267" s="292"/>
      <c r="P267" s="292"/>
      <c r="Q267" s="292"/>
      <c r="R267" s="292"/>
      <c r="S267" s="292"/>
      <c r="T267" s="292"/>
      <c r="U267" s="292"/>
      <c r="V267" s="292"/>
      <c r="W267" s="292"/>
      <c r="X267" s="292"/>
      <c r="Y267" s="292"/>
      <c r="Z267" s="292"/>
    </row>
    <row r="268" spans="1:26" ht="15.75" customHeight="1" x14ac:dyDescent="0.2">
      <c r="A268" s="292"/>
      <c r="B268" s="221"/>
      <c r="C268" s="295"/>
      <c r="D268" s="295"/>
      <c r="E268" s="296"/>
      <c r="F268" s="296"/>
      <c r="G268" s="297"/>
      <c r="H268" s="292"/>
      <c r="I268" s="292"/>
      <c r="J268" s="292"/>
      <c r="K268" s="292"/>
      <c r="L268" s="292"/>
      <c r="M268" s="292"/>
      <c r="N268" s="292"/>
      <c r="O268" s="292"/>
      <c r="P268" s="292"/>
      <c r="Q268" s="292"/>
      <c r="R268" s="292"/>
      <c r="S268" s="292"/>
      <c r="T268" s="292"/>
      <c r="U268" s="292"/>
      <c r="V268" s="292"/>
      <c r="W268" s="292"/>
      <c r="X268" s="292"/>
      <c r="Y268" s="292"/>
      <c r="Z268" s="292"/>
    </row>
    <row r="269" spans="1:26" ht="15.75" customHeight="1" x14ac:dyDescent="0.2">
      <c r="A269" s="292"/>
      <c r="B269" s="221"/>
      <c r="C269" s="295"/>
      <c r="D269" s="295"/>
      <c r="E269" s="296"/>
      <c r="F269" s="296"/>
      <c r="G269" s="297"/>
      <c r="H269" s="292"/>
      <c r="I269" s="292"/>
      <c r="J269" s="292"/>
      <c r="K269" s="292"/>
      <c r="L269" s="292"/>
      <c r="M269" s="292"/>
      <c r="N269" s="292"/>
      <c r="O269" s="292"/>
      <c r="P269" s="292"/>
      <c r="Q269" s="292"/>
      <c r="R269" s="292"/>
      <c r="S269" s="292"/>
      <c r="T269" s="292"/>
      <c r="U269" s="292"/>
      <c r="V269" s="292"/>
      <c r="W269" s="292"/>
      <c r="X269" s="292"/>
      <c r="Y269" s="292"/>
      <c r="Z269" s="292"/>
    </row>
    <row r="270" spans="1:26" ht="15.75" customHeight="1" x14ac:dyDescent="0.2">
      <c r="A270" s="292"/>
      <c r="B270" s="221"/>
      <c r="C270" s="295"/>
      <c r="D270" s="295"/>
      <c r="E270" s="296"/>
      <c r="F270" s="296"/>
      <c r="G270" s="297"/>
      <c r="H270" s="292"/>
      <c r="I270" s="292"/>
      <c r="J270" s="292"/>
      <c r="K270" s="292"/>
      <c r="L270" s="292"/>
      <c r="M270" s="292"/>
      <c r="N270" s="292"/>
      <c r="O270" s="292"/>
      <c r="P270" s="292"/>
      <c r="Q270" s="292"/>
      <c r="R270" s="292"/>
      <c r="S270" s="292"/>
      <c r="T270" s="292"/>
      <c r="U270" s="292"/>
      <c r="V270" s="292"/>
      <c r="W270" s="292"/>
      <c r="X270" s="292"/>
      <c r="Y270" s="292"/>
      <c r="Z270" s="292"/>
    </row>
    <row r="271" spans="1:26" ht="15.75" customHeight="1" x14ac:dyDescent="0.2">
      <c r="A271" s="292"/>
      <c r="B271" s="221"/>
      <c r="C271" s="295"/>
      <c r="D271" s="295"/>
      <c r="E271" s="296"/>
      <c r="F271" s="296"/>
      <c r="G271" s="297"/>
      <c r="H271" s="292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2"/>
      <c r="Y271" s="292"/>
      <c r="Z271" s="292"/>
    </row>
    <row r="272" spans="1:26" ht="15.75" customHeight="1" x14ac:dyDescent="0.2">
      <c r="A272" s="292"/>
      <c r="B272" s="221"/>
      <c r="C272" s="295"/>
      <c r="D272" s="295"/>
      <c r="E272" s="296"/>
      <c r="F272" s="296"/>
      <c r="G272" s="297"/>
      <c r="H272" s="292"/>
      <c r="I272" s="292"/>
      <c r="J272" s="292"/>
      <c r="K272" s="292"/>
      <c r="L272" s="292"/>
      <c r="M272" s="292"/>
      <c r="N272" s="292"/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</row>
    <row r="273" spans="1:26" ht="15.75" customHeight="1" x14ac:dyDescent="0.2">
      <c r="A273" s="292"/>
      <c r="B273" s="221"/>
      <c r="C273" s="295"/>
      <c r="D273" s="295"/>
      <c r="E273" s="296"/>
      <c r="F273" s="296"/>
      <c r="G273" s="297"/>
      <c r="H273" s="292"/>
      <c r="I273" s="292"/>
      <c r="J273" s="292"/>
      <c r="K273" s="292"/>
      <c r="L273" s="292"/>
      <c r="M273" s="292"/>
      <c r="N273" s="292"/>
      <c r="O273" s="292"/>
      <c r="P273" s="292"/>
      <c r="Q273" s="292"/>
      <c r="R273" s="292"/>
      <c r="S273" s="292"/>
      <c r="T273" s="292"/>
      <c r="U273" s="292"/>
      <c r="V273" s="292"/>
      <c r="W273" s="292"/>
      <c r="X273" s="292"/>
      <c r="Y273" s="292"/>
      <c r="Z273" s="292"/>
    </row>
    <row r="274" spans="1:26" ht="15.75" customHeight="1" x14ac:dyDescent="0.2">
      <c r="A274" s="292"/>
      <c r="B274" s="221"/>
      <c r="C274" s="295"/>
      <c r="D274" s="295"/>
      <c r="E274" s="296"/>
      <c r="F274" s="296"/>
      <c r="G274" s="297"/>
      <c r="H274" s="292"/>
      <c r="I274" s="292"/>
      <c r="J274" s="292"/>
      <c r="K274" s="292"/>
      <c r="L274" s="292"/>
      <c r="M274" s="292"/>
      <c r="N274" s="292"/>
      <c r="O274" s="292"/>
      <c r="P274" s="292"/>
      <c r="Q274" s="292"/>
      <c r="R274" s="292"/>
      <c r="S274" s="292"/>
      <c r="T274" s="292"/>
      <c r="U274" s="292"/>
      <c r="V274" s="292"/>
      <c r="W274" s="292"/>
      <c r="X274" s="292"/>
      <c r="Y274" s="292"/>
      <c r="Z274" s="292"/>
    </row>
    <row r="275" spans="1:26" ht="15.75" customHeight="1" x14ac:dyDescent="0.2">
      <c r="A275" s="292"/>
      <c r="B275" s="221"/>
      <c r="C275" s="295"/>
      <c r="D275" s="295"/>
      <c r="E275" s="296"/>
      <c r="F275" s="296"/>
      <c r="G275" s="297"/>
      <c r="H275" s="292"/>
      <c r="I275" s="292"/>
      <c r="J275" s="292"/>
      <c r="K275" s="292"/>
      <c r="L275" s="292"/>
      <c r="M275" s="292"/>
      <c r="N275" s="292"/>
      <c r="O275" s="292"/>
      <c r="P275" s="292"/>
      <c r="Q275" s="292"/>
      <c r="R275" s="292"/>
      <c r="S275" s="292"/>
      <c r="T275" s="292"/>
      <c r="U275" s="292"/>
      <c r="V275" s="292"/>
      <c r="W275" s="292"/>
      <c r="X275" s="292"/>
      <c r="Y275" s="292"/>
      <c r="Z275" s="292"/>
    </row>
    <row r="276" spans="1:26" ht="15.75" customHeight="1" x14ac:dyDescent="0.2">
      <c r="A276" s="292"/>
      <c r="B276" s="221"/>
      <c r="C276" s="295"/>
      <c r="D276" s="295"/>
      <c r="E276" s="296"/>
      <c r="F276" s="296"/>
      <c r="G276" s="297"/>
      <c r="H276" s="292"/>
      <c r="I276" s="292"/>
      <c r="J276" s="292"/>
      <c r="K276" s="292"/>
      <c r="L276" s="292"/>
      <c r="M276" s="292"/>
      <c r="N276" s="292"/>
      <c r="O276" s="292"/>
      <c r="P276" s="292"/>
      <c r="Q276" s="292"/>
      <c r="R276" s="292"/>
      <c r="S276" s="292"/>
      <c r="T276" s="292"/>
      <c r="U276" s="292"/>
      <c r="V276" s="292"/>
      <c r="W276" s="292"/>
      <c r="X276" s="292"/>
      <c r="Y276" s="292"/>
      <c r="Z276" s="292"/>
    </row>
    <row r="277" spans="1:26" ht="15.75" customHeight="1" x14ac:dyDescent="0.2">
      <c r="A277" s="292"/>
      <c r="B277" s="221"/>
      <c r="C277" s="295"/>
      <c r="D277" s="295"/>
      <c r="E277" s="296"/>
      <c r="F277" s="296"/>
      <c r="G277" s="297"/>
      <c r="H277" s="292"/>
      <c r="I277" s="292"/>
      <c r="J277" s="292"/>
      <c r="K277" s="292"/>
      <c r="L277" s="292"/>
      <c r="M277" s="292"/>
      <c r="N277" s="292"/>
      <c r="O277" s="292"/>
      <c r="P277" s="292"/>
      <c r="Q277" s="292"/>
      <c r="R277" s="292"/>
      <c r="S277" s="292"/>
      <c r="T277" s="292"/>
      <c r="U277" s="292"/>
      <c r="V277" s="292"/>
      <c r="W277" s="292"/>
      <c r="X277" s="292"/>
      <c r="Y277" s="292"/>
      <c r="Z277" s="292"/>
    </row>
    <row r="278" spans="1:26" ht="15.75" customHeight="1" x14ac:dyDescent="0.2">
      <c r="A278" s="292"/>
      <c r="B278" s="221"/>
      <c r="C278" s="295"/>
      <c r="D278" s="295"/>
      <c r="E278" s="296"/>
      <c r="F278" s="296"/>
      <c r="G278" s="297"/>
      <c r="H278" s="292"/>
      <c r="I278" s="292"/>
      <c r="J278" s="292"/>
      <c r="K278" s="292"/>
      <c r="L278" s="292"/>
      <c r="M278" s="292"/>
      <c r="N278" s="292"/>
      <c r="O278" s="292"/>
      <c r="P278" s="292"/>
      <c r="Q278" s="292"/>
      <c r="R278" s="292"/>
      <c r="S278" s="292"/>
      <c r="T278" s="292"/>
      <c r="U278" s="292"/>
      <c r="V278" s="292"/>
      <c r="W278" s="292"/>
      <c r="X278" s="292"/>
      <c r="Y278" s="292"/>
      <c r="Z278" s="292"/>
    </row>
    <row r="279" spans="1:26" ht="15.75" customHeight="1" x14ac:dyDescent="0.2">
      <c r="A279" s="292"/>
      <c r="B279" s="221"/>
      <c r="C279" s="295"/>
      <c r="D279" s="295"/>
      <c r="E279" s="296"/>
      <c r="F279" s="296"/>
      <c r="G279" s="297"/>
      <c r="H279" s="292"/>
      <c r="I279" s="292"/>
      <c r="J279" s="292"/>
      <c r="K279" s="292"/>
      <c r="L279" s="292"/>
      <c r="M279" s="292"/>
      <c r="N279" s="292"/>
      <c r="O279" s="292"/>
      <c r="P279" s="292"/>
      <c r="Q279" s="292"/>
      <c r="R279" s="292"/>
      <c r="S279" s="292"/>
      <c r="T279" s="292"/>
      <c r="U279" s="292"/>
      <c r="V279" s="292"/>
      <c r="W279" s="292"/>
      <c r="X279" s="292"/>
      <c r="Y279" s="292"/>
      <c r="Z279" s="292"/>
    </row>
    <row r="280" spans="1:26" ht="15.75" customHeight="1" x14ac:dyDescent="0.2">
      <c r="A280" s="292"/>
      <c r="B280" s="221"/>
      <c r="C280" s="295"/>
      <c r="D280" s="295"/>
      <c r="E280" s="296"/>
      <c r="F280" s="296"/>
      <c r="G280" s="297"/>
      <c r="H280" s="292"/>
      <c r="I280" s="292"/>
      <c r="J280" s="292"/>
      <c r="K280" s="292"/>
      <c r="L280" s="292"/>
      <c r="M280" s="292"/>
      <c r="N280" s="292"/>
      <c r="O280" s="292"/>
      <c r="P280" s="292"/>
      <c r="Q280" s="292"/>
      <c r="R280" s="292"/>
      <c r="S280" s="292"/>
      <c r="T280" s="292"/>
      <c r="U280" s="292"/>
      <c r="V280" s="292"/>
      <c r="W280" s="292"/>
      <c r="X280" s="292"/>
      <c r="Y280" s="292"/>
      <c r="Z280" s="292"/>
    </row>
    <row r="281" spans="1:26" ht="15.75" customHeight="1" x14ac:dyDescent="0.2">
      <c r="A281" s="292"/>
      <c r="B281" s="221"/>
      <c r="C281" s="295"/>
      <c r="D281" s="295"/>
      <c r="E281" s="296"/>
      <c r="F281" s="296"/>
      <c r="G281" s="297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</row>
    <row r="282" spans="1:26" ht="15.75" customHeight="1" x14ac:dyDescent="0.2">
      <c r="A282" s="292"/>
      <c r="B282" s="221"/>
      <c r="C282" s="295"/>
      <c r="D282" s="295"/>
      <c r="E282" s="296"/>
      <c r="F282" s="296"/>
      <c r="G282" s="297"/>
      <c r="H282" s="292"/>
      <c r="I282" s="292"/>
      <c r="J282" s="292"/>
      <c r="K282" s="292"/>
      <c r="L282" s="292"/>
      <c r="M282" s="292"/>
      <c r="N282" s="292"/>
      <c r="O282" s="292"/>
      <c r="P282" s="292"/>
      <c r="Q282" s="292"/>
      <c r="R282" s="292"/>
      <c r="S282" s="292"/>
      <c r="T282" s="292"/>
      <c r="U282" s="292"/>
      <c r="V282" s="292"/>
      <c r="W282" s="292"/>
      <c r="X282" s="292"/>
      <c r="Y282" s="292"/>
      <c r="Z282" s="292"/>
    </row>
    <row r="283" spans="1:26" ht="15.75" customHeight="1" x14ac:dyDescent="0.2">
      <c r="A283" s="292"/>
      <c r="B283" s="221"/>
      <c r="C283" s="295"/>
      <c r="D283" s="295"/>
      <c r="E283" s="296"/>
      <c r="F283" s="296"/>
      <c r="G283" s="297"/>
      <c r="H283" s="292"/>
      <c r="I283" s="292"/>
      <c r="J283" s="292"/>
      <c r="K283" s="292"/>
      <c r="L283" s="292"/>
      <c r="M283" s="292"/>
      <c r="N283" s="292"/>
      <c r="O283" s="292"/>
      <c r="P283" s="292"/>
      <c r="Q283" s="292"/>
      <c r="R283" s="292"/>
      <c r="S283" s="292"/>
      <c r="T283" s="292"/>
      <c r="U283" s="292"/>
      <c r="V283" s="292"/>
      <c r="W283" s="292"/>
      <c r="X283" s="292"/>
      <c r="Y283" s="292"/>
      <c r="Z283" s="292"/>
    </row>
    <row r="284" spans="1:26" ht="15.75" customHeight="1" x14ac:dyDescent="0.2">
      <c r="A284" s="292"/>
      <c r="B284" s="221"/>
      <c r="C284" s="295"/>
      <c r="D284" s="295"/>
      <c r="E284" s="296"/>
      <c r="F284" s="296"/>
      <c r="G284" s="297"/>
      <c r="H284" s="292"/>
      <c r="I284" s="292"/>
      <c r="J284" s="292"/>
      <c r="K284" s="292"/>
      <c r="L284" s="292"/>
      <c r="M284" s="292"/>
      <c r="N284" s="292"/>
      <c r="O284" s="292"/>
      <c r="P284" s="292"/>
      <c r="Q284" s="292"/>
      <c r="R284" s="292"/>
      <c r="S284" s="292"/>
      <c r="T284" s="292"/>
      <c r="U284" s="292"/>
      <c r="V284" s="292"/>
      <c r="W284" s="292"/>
      <c r="X284" s="292"/>
      <c r="Y284" s="292"/>
      <c r="Z284" s="292"/>
    </row>
    <row r="285" spans="1:26" ht="15.75" customHeight="1" x14ac:dyDescent="0.2">
      <c r="A285" s="292"/>
      <c r="B285" s="221"/>
      <c r="C285" s="295"/>
      <c r="D285" s="295"/>
      <c r="E285" s="296"/>
      <c r="F285" s="296"/>
      <c r="G285" s="297"/>
      <c r="H285" s="292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</row>
    <row r="286" spans="1:26" ht="15.75" customHeight="1" x14ac:dyDescent="0.2">
      <c r="A286" s="292"/>
      <c r="B286" s="221"/>
      <c r="C286" s="295"/>
      <c r="D286" s="295"/>
      <c r="E286" s="296"/>
      <c r="F286" s="296"/>
      <c r="G286" s="297"/>
      <c r="H286" s="292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</row>
    <row r="287" spans="1:26" ht="15.75" customHeight="1" x14ac:dyDescent="0.2">
      <c r="A287" s="292"/>
      <c r="B287" s="221"/>
      <c r="C287" s="295"/>
      <c r="D287" s="295"/>
      <c r="E287" s="296"/>
      <c r="F287" s="296"/>
      <c r="G287" s="297"/>
      <c r="H287" s="292"/>
      <c r="I287" s="292"/>
      <c r="J287" s="292"/>
      <c r="K287" s="292"/>
      <c r="L287" s="292"/>
      <c r="M287" s="292"/>
      <c r="N287" s="292"/>
      <c r="O287" s="292"/>
      <c r="P287" s="292"/>
      <c r="Q287" s="292"/>
      <c r="R287" s="292"/>
      <c r="S287" s="292"/>
      <c r="T287" s="292"/>
      <c r="U287" s="292"/>
      <c r="V287" s="292"/>
      <c r="W287" s="292"/>
      <c r="X287" s="292"/>
      <c r="Y287" s="292"/>
      <c r="Z287" s="292"/>
    </row>
    <row r="288" spans="1:26" ht="15.75" customHeight="1" x14ac:dyDescent="0.2">
      <c r="A288" s="292"/>
      <c r="B288" s="221"/>
      <c r="C288" s="295"/>
      <c r="D288" s="295"/>
      <c r="E288" s="296"/>
      <c r="F288" s="296"/>
      <c r="G288" s="297"/>
      <c r="H288" s="292"/>
      <c r="I288" s="292"/>
      <c r="J288" s="292"/>
      <c r="K288" s="292"/>
      <c r="L288" s="292"/>
      <c r="M288" s="292"/>
      <c r="N288" s="292"/>
      <c r="O288" s="292"/>
      <c r="P288" s="292"/>
      <c r="Q288" s="292"/>
      <c r="R288" s="292"/>
      <c r="S288" s="292"/>
      <c r="T288" s="292"/>
      <c r="U288" s="292"/>
      <c r="V288" s="292"/>
      <c r="W288" s="292"/>
      <c r="X288" s="292"/>
      <c r="Y288" s="292"/>
      <c r="Z288" s="292"/>
    </row>
    <row r="289" spans="1:26" ht="15.75" customHeight="1" x14ac:dyDescent="0.2">
      <c r="A289" s="292"/>
      <c r="B289" s="221"/>
      <c r="C289" s="295"/>
      <c r="D289" s="295"/>
      <c r="E289" s="296"/>
      <c r="F289" s="296"/>
      <c r="G289" s="297"/>
      <c r="H289" s="292"/>
      <c r="I289" s="292"/>
      <c r="J289" s="292"/>
      <c r="K289" s="292"/>
      <c r="L289" s="292"/>
      <c r="M289" s="292"/>
      <c r="N289" s="292"/>
      <c r="O289" s="292"/>
      <c r="P289" s="292"/>
      <c r="Q289" s="292"/>
      <c r="R289" s="292"/>
      <c r="S289" s="292"/>
      <c r="T289" s="292"/>
      <c r="U289" s="292"/>
      <c r="V289" s="292"/>
      <c r="W289" s="292"/>
      <c r="X289" s="292"/>
      <c r="Y289" s="292"/>
      <c r="Z289" s="292"/>
    </row>
    <row r="290" spans="1:26" ht="15.75" customHeight="1" x14ac:dyDescent="0.2">
      <c r="A290" s="292"/>
      <c r="B290" s="221"/>
      <c r="C290" s="295"/>
      <c r="D290" s="295"/>
      <c r="E290" s="296"/>
      <c r="F290" s="296"/>
      <c r="G290" s="297"/>
      <c r="H290" s="292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</row>
    <row r="291" spans="1:26" ht="15.75" customHeight="1" x14ac:dyDescent="0.2">
      <c r="A291" s="292"/>
      <c r="B291" s="221"/>
      <c r="C291" s="295"/>
      <c r="D291" s="295"/>
      <c r="E291" s="296"/>
      <c r="F291" s="296"/>
      <c r="G291" s="297"/>
      <c r="H291" s="292"/>
      <c r="I291" s="292"/>
      <c r="J291" s="292"/>
      <c r="K291" s="292"/>
      <c r="L291" s="292"/>
      <c r="M291" s="292"/>
      <c r="N291" s="292"/>
      <c r="O291" s="292"/>
      <c r="P291" s="292"/>
      <c r="Q291" s="292"/>
      <c r="R291" s="292"/>
      <c r="S291" s="292"/>
      <c r="T291" s="292"/>
      <c r="U291" s="292"/>
      <c r="V291" s="292"/>
      <c r="W291" s="292"/>
      <c r="X291" s="292"/>
      <c r="Y291" s="292"/>
      <c r="Z291" s="292"/>
    </row>
    <row r="292" spans="1:26" ht="15.75" customHeight="1" x14ac:dyDescent="0.2">
      <c r="A292" s="292"/>
      <c r="B292" s="221"/>
      <c r="C292" s="295"/>
      <c r="D292" s="295"/>
      <c r="E292" s="296"/>
      <c r="F292" s="296"/>
      <c r="G292" s="297"/>
      <c r="H292" s="292"/>
      <c r="I292" s="292"/>
      <c r="J292" s="292"/>
      <c r="K292" s="292"/>
      <c r="L292" s="292"/>
      <c r="M292" s="292"/>
      <c r="N292" s="292"/>
      <c r="O292" s="292"/>
      <c r="P292" s="292"/>
      <c r="Q292" s="292"/>
      <c r="R292" s="292"/>
      <c r="S292" s="292"/>
      <c r="T292" s="292"/>
      <c r="U292" s="292"/>
      <c r="V292" s="292"/>
      <c r="W292" s="292"/>
      <c r="X292" s="292"/>
      <c r="Y292" s="292"/>
      <c r="Z292" s="292"/>
    </row>
    <row r="293" spans="1:26" ht="15.75" customHeight="1" x14ac:dyDescent="0.2">
      <c r="A293" s="292"/>
      <c r="B293" s="221"/>
      <c r="C293" s="295"/>
      <c r="D293" s="295"/>
      <c r="E293" s="296"/>
      <c r="F293" s="296"/>
      <c r="G293" s="297"/>
      <c r="H293" s="292"/>
      <c r="I293" s="292"/>
      <c r="J293" s="292"/>
      <c r="K293" s="292"/>
      <c r="L293" s="292"/>
      <c r="M293" s="292"/>
      <c r="N293" s="292"/>
      <c r="O293" s="292"/>
      <c r="P293" s="292"/>
      <c r="Q293" s="292"/>
      <c r="R293" s="292"/>
      <c r="S293" s="292"/>
      <c r="T293" s="292"/>
      <c r="U293" s="292"/>
      <c r="V293" s="292"/>
      <c r="W293" s="292"/>
      <c r="X293" s="292"/>
      <c r="Y293" s="292"/>
      <c r="Z293" s="292"/>
    </row>
    <row r="294" spans="1:26" ht="15.75" customHeight="1" x14ac:dyDescent="0.2">
      <c r="A294" s="292"/>
      <c r="B294" s="221"/>
      <c r="C294" s="295"/>
      <c r="D294" s="295"/>
      <c r="E294" s="296"/>
      <c r="F294" s="296"/>
      <c r="G294" s="297"/>
      <c r="H294" s="292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</row>
    <row r="295" spans="1:26" ht="15.75" customHeight="1" x14ac:dyDescent="0.2">
      <c r="A295" s="292"/>
      <c r="B295" s="221"/>
      <c r="C295" s="295"/>
      <c r="D295" s="295"/>
      <c r="E295" s="296"/>
      <c r="F295" s="296"/>
      <c r="G295" s="297"/>
      <c r="H295" s="292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</row>
    <row r="296" spans="1:26" ht="15.75" customHeight="1" x14ac:dyDescent="0.2">
      <c r="A296" s="292"/>
      <c r="B296" s="221"/>
      <c r="C296" s="295"/>
      <c r="D296" s="295"/>
      <c r="E296" s="296"/>
      <c r="F296" s="296"/>
      <c r="G296" s="297"/>
      <c r="H296" s="292"/>
      <c r="I296" s="292"/>
      <c r="J296" s="292"/>
      <c r="K296" s="292"/>
      <c r="L296" s="292"/>
      <c r="M296" s="292"/>
      <c r="N296" s="292"/>
      <c r="O296" s="292"/>
      <c r="P296" s="292"/>
      <c r="Q296" s="292"/>
      <c r="R296" s="292"/>
      <c r="S296" s="292"/>
      <c r="T296" s="292"/>
      <c r="U296" s="292"/>
      <c r="V296" s="292"/>
      <c r="W296" s="292"/>
      <c r="X296" s="292"/>
      <c r="Y296" s="292"/>
      <c r="Z296" s="292"/>
    </row>
    <row r="297" spans="1:26" ht="15.75" customHeight="1" x14ac:dyDescent="0.2">
      <c r="A297" s="292"/>
      <c r="B297" s="221"/>
      <c r="C297" s="295"/>
      <c r="D297" s="295"/>
      <c r="E297" s="296"/>
      <c r="F297" s="296"/>
      <c r="G297" s="297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2"/>
      <c r="Y297" s="292"/>
      <c r="Z297" s="292"/>
    </row>
    <row r="298" spans="1:26" ht="15.75" customHeight="1" x14ac:dyDescent="0.2">
      <c r="A298" s="292"/>
      <c r="B298" s="221"/>
      <c r="C298" s="295"/>
      <c r="D298" s="295"/>
      <c r="E298" s="296"/>
      <c r="F298" s="296"/>
      <c r="G298" s="297"/>
      <c r="H298" s="292"/>
      <c r="I298" s="292"/>
      <c r="J298" s="292"/>
      <c r="K298" s="292"/>
      <c r="L298" s="292"/>
      <c r="M298" s="292"/>
      <c r="N298" s="292"/>
      <c r="O298" s="292"/>
      <c r="P298" s="292"/>
      <c r="Q298" s="292"/>
      <c r="R298" s="292"/>
      <c r="S298" s="292"/>
      <c r="T298" s="292"/>
      <c r="U298" s="292"/>
      <c r="V298" s="292"/>
      <c r="W298" s="292"/>
      <c r="X298" s="292"/>
      <c r="Y298" s="292"/>
      <c r="Z298" s="292"/>
    </row>
    <row r="299" spans="1:26" ht="15.75" customHeight="1" x14ac:dyDescent="0.2">
      <c r="A299" s="292"/>
      <c r="B299" s="221"/>
      <c r="C299" s="295"/>
      <c r="D299" s="295"/>
      <c r="E299" s="296"/>
      <c r="F299" s="296"/>
      <c r="G299" s="297"/>
      <c r="H299" s="292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</row>
    <row r="300" spans="1:26" ht="15.75" customHeight="1" x14ac:dyDescent="0.2">
      <c r="A300" s="292"/>
      <c r="B300" s="221"/>
      <c r="C300" s="295"/>
      <c r="D300" s="295"/>
      <c r="E300" s="296"/>
      <c r="F300" s="296"/>
      <c r="G300" s="297"/>
      <c r="H300" s="292"/>
      <c r="I300" s="292"/>
      <c r="J300" s="292"/>
      <c r="K300" s="292"/>
      <c r="L300" s="292"/>
      <c r="M300" s="292"/>
      <c r="N300" s="292"/>
      <c r="O300" s="292"/>
      <c r="P300" s="292"/>
      <c r="Q300" s="292"/>
      <c r="R300" s="292"/>
      <c r="S300" s="292"/>
      <c r="T300" s="292"/>
      <c r="U300" s="292"/>
      <c r="V300" s="292"/>
      <c r="W300" s="292"/>
      <c r="X300" s="292"/>
      <c r="Y300" s="292"/>
      <c r="Z300" s="292"/>
    </row>
    <row r="301" spans="1:26" ht="15.75" customHeight="1" x14ac:dyDescent="0.2">
      <c r="A301" s="292"/>
      <c r="B301" s="221"/>
      <c r="C301" s="295"/>
      <c r="D301" s="295"/>
      <c r="E301" s="296"/>
      <c r="F301" s="296"/>
      <c r="G301" s="297"/>
      <c r="H301" s="292"/>
      <c r="I301" s="292"/>
      <c r="J301" s="292"/>
      <c r="K301" s="292"/>
      <c r="L301" s="292"/>
      <c r="M301" s="292"/>
      <c r="N301" s="292"/>
      <c r="O301" s="292"/>
      <c r="P301" s="292"/>
      <c r="Q301" s="292"/>
      <c r="R301" s="292"/>
      <c r="S301" s="292"/>
      <c r="T301" s="292"/>
      <c r="U301" s="292"/>
      <c r="V301" s="292"/>
      <c r="W301" s="292"/>
      <c r="X301" s="292"/>
      <c r="Y301" s="292"/>
      <c r="Z301" s="292"/>
    </row>
    <row r="302" spans="1:26" ht="15.75" customHeight="1" x14ac:dyDescent="0.2">
      <c r="A302" s="292"/>
      <c r="B302" s="221"/>
      <c r="C302" s="295"/>
      <c r="D302" s="295"/>
      <c r="E302" s="296"/>
      <c r="F302" s="296"/>
      <c r="G302" s="297"/>
      <c r="H302" s="292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292"/>
      <c r="T302" s="292"/>
      <c r="U302" s="292"/>
      <c r="V302" s="292"/>
      <c r="W302" s="292"/>
      <c r="X302" s="292"/>
      <c r="Y302" s="292"/>
      <c r="Z302" s="292"/>
    </row>
    <row r="303" spans="1:26" ht="15.75" customHeight="1" x14ac:dyDescent="0.2">
      <c r="A303" s="292"/>
      <c r="B303" s="221"/>
      <c r="C303" s="295"/>
      <c r="D303" s="295"/>
      <c r="E303" s="296"/>
      <c r="F303" s="296"/>
      <c r="G303" s="297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</row>
    <row r="304" spans="1:26" ht="15.75" customHeight="1" x14ac:dyDescent="0.2">
      <c r="A304" s="292"/>
      <c r="B304" s="221"/>
      <c r="C304" s="295"/>
      <c r="D304" s="295"/>
      <c r="E304" s="296"/>
      <c r="F304" s="296"/>
      <c r="G304" s="297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</row>
    <row r="305" spans="1:26" ht="15.75" customHeight="1" x14ac:dyDescent="0.2">
      <c r="A305" s="292"/>
      <c r="B305" s="221"/>
      <c r="C305" s="295"/>
      <c r="D305" s="295"/>
      <c r="E305" s="296"/>
      <c r="F305" s="296"/>
      <c r="G305" s="297"/>
      <c r="H305" s="292"/>
      <c r="I305" s="292"/>
      <c r="J305" s="292"/>
      <c r="K305" s="292"/>
      <c r="L305" s="292"/>
      <c r="M305" s="292"/>
      <c r="N305" s="292"/>
      <c r="O305" s="292"/>
      <c r="P305" s="292"/>
      <c r="Q305" s="292"/>
      <c r="R305" s="292"/>
      <c r="S305" s="292"/>
      <c r="T305" s="292"/>
      <c r="U305" s="292"/>
      <c r="V305" s="292"/>
      <c r="W305" s="292"/>
      <c r="X305" s="292"/>
      <c r="Y305" s="292"/>
      <c r="Z305" s="292"/>
    </row>
    <row r="306" spans="1:26" ht="15.75" customHeight="1" x14ac:dyDescent="0.2">
      <c r="A306" s="292"/>
      <c r="B306" s="221"/>
      <c r="C306" s="295"/>
      <c r="D306" s="295"/>
      <c r="E306" s="296"/>
      <c r="F306" s="296"/>
      <c r="G306" s="297"/>
      <c r="H306" s="292"/>
      <c r="I306" s="292"/>
      <c r="J306" s="292"/>
      <c r="K306" s="292"/>
      <c r="L306" s="292"/>
      <c r="M306" s="292"/>
      <c r="N306" s="292"/>
      <c r="O306" s="292"/>
      <c r="P306" s="292"/>
      <c r="Q306" s="292"/>
      <c r="R306" s="292"/>
      <c r="S306" s="292"/>
      <c r="T306" s="292"/>
      <c r="U306" s="292"/>
      <c r="V306" s="292"/>
      <c r="W306" s="292"/>
      <c r="X306" s="292"/>
      <c r="Y306" s="292"/>
      <c r="Z306" s="292"/>
    </row>
    <row r="307" spans="1:26" ht="15.75" customHeight="1" x14ac:dyDescent="0.2">
      <c r="A307" s="292"/>
      <c r="B307" s="221"/>
      <c r="C307" s="295"/>
      <c r="D307" s="295"/>
      <c r="E307" s="296"/>
      <c r="F307" s="296"/>
      <c r="G307" s="297"/>
      <c r="H307" s="292"/>
      <c r="I307" s="292"/>
      <c r="J307" s="292"/>
      <c r="K307" s="292"/>
      <c r="L307" s="292"/>
      <c r="M307" s="292"/>
      <c r="N307" s="292"/>
      <c r="O307" s="292"/>
      <c r="P307" s="292"/>
      <c r="Q307" s="292"/>
      <c r="R307" s="292"/>
      <c r="S307" s="292"/>
      <c r="T307" s="292"/>
      <c r="U307" s="292"/>
      <c r="V307" s="292"/>
      <c r="W307" s="292"/>
      <c r="X307" s="292"/>
      <c r="Y307" s="292"/>
      <c r="Z307" s="292"/>
    </row>
    <row r="308" spans="1:26" ht="15.75" customHeight="1" x14ac:dyDescent="0.2">
      <c r="A308" s="292"/>
      <c r="B308" s="221"/>
      <c r="C308" s="295"/>
      <c r="D308" s="295"/>
      <c r="E308" s="296"/>
      <c r="F308" s="296"/>
      <c r="G308" s="297"/>
      <c r="H308" s="292"/>
      <c r="I308" s="292"/>
      <c r="J308" s="292"/>
      <c r="K308" s="292"/>
      <c r="L308" s="292"/>
      <c r="M308" s="292"/>
      <c r="N308" s="292"/>
      <c r="O308" s="292"/>
      <c r="P308" s="292"/>
      <c r="Q308" s="292"/>
      <c r="R308" s="292"/>
      <c r="S308" s="292"/>
      <c r="T308" s="292"/>
      <c r="U308" s="292"/>
      <c r="V308" s="292"/>
      <c r="W308" s="292"/>
      <c r="X308" s="292"/>
      <c r="Y308" s="292"/>
      <c r="Z308" s="292"/>
    </row>
    <row r="309" spans="1:26" ht="15.75" customHeight="1" x14ac:dyDescent="0.2">
      <c r="A309" s="292"/>
      <c r="B309" s="221"/>
      <c r="C309" s="295"/>
      <c r="D309" s="295"/>
      <c r="E309" s="296"/>
      <c r="F309" s="296"/>
      <c r="G309" s="297"/>
      <c r="H309" s="292"/>
      <c r="I309" s="292"/>
      <c r="J309" s="292"/>
      <c r="K309" s="292"/>
      <c r="L309" s="292"/>
      <c r="M309" s="292"/>
      <c r="N309" s="292"/>
      <c r="O309" s="292"/>
      <c r="P309" s="292"/>
      <c r="Q309" s="292"/>
      <c r="R309" s="292"/>
      <c r="S309" s="292"/>
      <c r="T309" s="292"/>
      <c r="U309" s="292"/>
      <c r="V309" s="292"/>
      <c r="W309" s="292"/>
      <c r="X309" s="292"/>
      <c r="Y309" s="292"/>
      <c r="Z309" s="292"/>
    </row>
    <row r="310" spans="1:26" ht="15.75" customHeight="1" x14ac:dyDescent="0.2">
      <c r="A310" s="292"/>
      <c r="B310" s="221"/>
      <c r="C310" s="295"/>
      <c r="D310" s="295"/>
      <c r="E310" s="296"/>
      <c r="F310" s="296"/>
      <c r="G310" s="297"/>
      <c r="H310" s="292"/>
      <c r="I310" s="292"/>
      <c r="J310" s="292"/>
      <c r="K310" s="292"/>
      <c r="L310" s="292"/>
      <c r="M310" s="292"/>
      <c r="N310" s="292"/>
      <c r="O310" s="292"/>
      <c r="P310" s="292"/>
      <c r="Q310" s="292"/>
      <c r="R310" s="292"/>
      <c r="S310" s="292"/>
      <c r="T310" s="292"/>
      <c r="U310" s="292"/>
      <c r="V310" s="292"/>
      <c r="W310" s="292"/>
      <c r="X310" s="292"/>
      <c r="Y310" s="292"/>
      <c r="Z310" s="292"/>
    </row>
    <row r="311" spans="1:26" ht="15.75" customHeight="1" x14ac:dyDescent="0.2">
      <c r="A311" s="292"/>
      <c r="B311" s="221"/>
      <c r="C311" s="295"/>
      <c r="D311" s="295"/>
      <c r="E311" s="296"/>
      <c r="F311" s="296"/>
      <c r="G311" s="297"/>
      <c r="H311" s="292"/>
      <c r="I311" s="292"/>
      <c r="J311" s="292"/>
      <c r="K311" s="292"/>
      <c r="L311" s="292"/>
      <c r="M311" s="292"/>
      <c r="N311" s="292"/>
      <c r="O311" s="292"/>
      <c r="P311" s="292"/>
      <c r="Q311" s="292"/>
      <c r="R311" s="292"/>
      <c r="S311" s="292"/>
      <c r="T311" s="292"/>
      <c r="U311" s="292"/>
      <c r="V311" s="292"/>
      <c r="W311" s="292"/>
      <c r="X311" s="292"/>
      <c r="Y311" s="292"/>
      <c r="Z311" s="292"/>
    </row>
    <row r="312" spans="1:26" ht="15.75" customHeight="1" x14ac:dyDescent="0.2">
      <c r="A312" s="292"/>
      <c r="B312" s="221"/>
      <c r="C312" s="295"/>
      <c r="D312" s="295"/>
      <c r="E312" s="296"/>
      <c r="F312" s="296"/>
      <c r="G312" s="297"/>
      <c r="H312" s="292"/>
      <c r="I312" s="292"/>
      <c r="J312" s="292"/>
      <c r="K312" s="292"/>
      <c r="L312" s="292"/>
      <c r="M312" s="292"/>
      <c r="N312" s="292"/>
      <c r="O312" s="292"/>
      <c r="P312" s="292"/>
      <c r="Q312" s="292"/>
      <c r="R312" s="292"/>
      <c r="S312" s="292"/>
      <c r="T312" s="292"/>
      <c r="U312" s="292"/>
      <c r="V312" s="292"/>
      <c r="W312" s="292"/>
      <c r="X312" s="292"/>
      <c r="Y312" s="292"/>
      <c r="Z312" s="292"/>
    </row>
    <row r="313" spans="1:26" ht="15.75" customHeight="1" x14ac:dyDescent="0.2">
      <c r="A313" s="292"/>
      <c r="B313" s="221"/>
      <c r="C313" s="295"/>
      <c r="D313" s="295"/>
      <c r="E313" s="296"/>
      <c r="F313" s="296"/>
      <c r="G313" s="297"/>
      <c r="H313" s="292"/>
      <c r="I313" s="292"/>
      <c r="J313" s="292"/>
      <c r="K313" s="292"/>
      <c r="L313" s="292"/>
      <c r="M313" s="292"/>
      <c r="N313" s="292"/>
      <c r="O313" s="292"/>
      <c r="P313" s="292"/>
      <c r="Q313" s="292"/>
      <c r="R313" s="292"/>
      <c r="S313" s="292"/>
      <c r="T313" s="292"/>
      <c r="U313" s="292"/>
      <c r="V313" s="292"/>
      <c r="W313" s="292"/>
      <c r="X313" s="292"/>
      <c r="Y313" s="292"/>
      <c r="Z313" s="292"/>
    </row>
    <row r="314" spans="1:26" ht="15.75" customHeight="1" x14ac:dyDescent="0.2">
      <c r="A314" s="292"/>
      <c r="B314" s="221"/>
      <c r="C314" s="295"/>
      <c r="D314" s="295"/>
      <c r="E314" s="296"/>
      <c r="F314" s="296"/>
      <c r="G314" s="297"/>
      <c r="H314" s="292"/>
      <c r="I314" s="292"/>
      <c r="J314" s="292"/>
      <c r="K314" s="292"/>
      <c r="L314" s="292"/>
      <c r="M314" s="292"/>
      <c r="N314" s="292"/>
      <c r="O314" s="292"/>
      <c r="P314" s="292"/>
      <c r="Q314" s="292"/>
      <c r="R314" s="292"/>
      <c r="S314" s="292"/>
      <c r="T314" s="292"/>
      <c r="U314" s="292"/>
      <c r="V314" s="292"/>
      <c r="W314" s="292"/>
      <c r="X314" s="292"/>
      <c r="Y314" s="292"/>
      <c r="Z314" s="292"/>
    </row>
    <row r="315" spans="1:26" ht="15.75" customHeight="1" x14ac:dyDescent="0.2">
      <c r="A315" s="292"/>
      <c r="B315" s="221"/>
      <c r="C315" s="295"/>
      <c r="D315" s="295"/>
      <c r="E315" s="296"/>
      <c r="F315" s="296"/>
      <c r="G315" s="297"/>
      <c r="H315" s="292"/>
      <c r="I315" s="292"/>
      <c r="J315" s="292"/>
      <c r="K315" s="292"/>
      <c r="L315" s="292"/>
      <c r="M315" s="292"/>
      <c r="N315" s="292"/>
      <c r="O315" s="292"/>
      <c r="P315" s="292"/>
      <c r="Q315" s="292"/>
      <c r="R315" s="292"/>
      <c r="S315" s="292"/>
      <c r="T315" s="292"/>
      <c r="U315" s="292"/>
      <c r="V315" s="292"/>
      <c r="W315" s="292"/>
      <c r="X315" s="292"/>
      <c r="Y315" s="292"/>
      <c r="Z315" s="292"/>
    </row>
    <row r="316" spans="1:26" ht="15.75" customHeight="1" x14ac:dyDescent="0.2">
      <c r="A316" s="292"/>
      <c r="B316" s="221"/>
      <c r="C316" s="295"/>
      <c r="D316" s="295"/>
      <c r="E316" s="296"/>
      <c r="F316" s="296"/>
      <c r="G316" s="297"/>
      <c r="H316" s="292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2"/>
      <c r="Y316" s="292"/>
      <c r="Z316" s="292"/>
    </row>
    <row r="317" spans="1:26" ht="15.75" customHeight="1" x14ac:dyDescent="0.2">
      <c r="A317" s="292"/>
      <c r="B317" s="221"/>
      <c r="C317" s="295"/>
      <c r="D317" s="295"/>
      <c r="E317" s="296"/>
      <c r="F317" s="296"/>
      <c r="G317" s="297"/>
      <c r="H317" s="292"/>
      <c r="I317" s="292"/>
      <c r="J317" s="292"/>
      <c r="K317" s="292"/>
      <c r="L317" s="292"/>
      <c r="M317" s="292"/>
      <c r="N317" s="292"/>
      <c r="O317" s="292"/>
      <c r="P317" s="292"/>
      <c r="Q317" s="292"/>
      <c r="R317" s="292"/>
      <c r="S317" s="292"/>
      <c r="T317" s="292"/>
      <c r="U317" s="292"/>
      <c r="V317" s="292"/>
      <c r="W317" s="292"/>
      <c r="X317" s="292"/>
      <c r="Y317" s="292"/>
      <c r="Z317" s="292"/>
    </row>
    <row r="318" spans="1:26" ht="15.75" customHeight="1" x14ac:dyDescent="0.2">
      <c r="A318" s="292"/>
      <c r="B318" s="221"/>
      <c r="C318" s="295"/>
      <c r="D318" s="295"/>
      <c r="E318" s="296"/>
      <c r="F318" s="296"/>
      <c r="G318" s="297"/>
      <c r="H318" s="292"/>
      <c r="I318" s="292"/>
      <c r="J318" s="292"/>
      <c r="K318" s="292"/>
      <c r="L318" s="292"/>
      <c r="M318" s="292"/>
      <c r="N318" s="292"/>
      <c r="O318" s="292"/>
      <c r="P318" s="292"/>
      <c r="Q318" s="292"/>
      <c r="R318" s="292"/>
      <c r="S318" s="292"/>
      <c r="T318" s="292"/>
      <c r="U318" s="292"/>
      <c r="V318" s="292"/>
      <c r="W318" s="292"/>
      <c r="X318" s="292"/>
      <c r="Y318" s="292"/>
      <c r="Z318" s="292"/>
    </row>
    <row r="319" spans="1:26" ht="15.75" customHeight="1" x14ac:dyDescent="0.2">
      <c r="A319" s="292"/>
      <c r="B319" s="221"/>
      <c r="C319" s="295"/>
      <c r="D319" s="295"/>
      <c r="E319" s="296"/>
      <c r="F319" s="296"/>
      <c r="G319" s="297"/>
      <c r="H319" s="292"/>
      <c r="I319" s="292"/>
      <c r="J319" s="292"/>
      <c r="K319" s="292"/>
      <c r="L319" s="292"/>
      <c r="M319" s="292"/>
      <c r="N319" s="292"/>
      <c r="O319" s="292"/>
      <c r="P319" s="292"/>
      <c r="Q319" s="292"/>
      <c r="R319" s="292"/>
      <c r="S319" s="292"/>
      <c r="T319" s="292"/>
      <c r="U319" s="292"/>
      <c r="V319" s="292"/>
      <c r="W319" s="292"/>
      <c r="X319" s="292"/>
      <c r="Y319" s="292"/>
      <c r="Z319" s="292"/>
    </row>
    <row r="320" spans="1:26" ht="15.75" customHeight="1" x14ac:dyDescent="0.2">
      <c r="A320" s="292"/>
      <c r="B320" s="221"/>
      <c r="C320" s="295"/>
      <c r="D320" s="295"/>
      <c r="E320" s="296"/>
      <c r="F320" s="296"/>
      <c r="G320" s="297"/>
      <c r="H320" s="292"/>
      <c r="I320" s="292"/>
      <c r="J320" s="292"/>
      <c r="K320" s="292"/>
      <c r="L320" s="292"/>
      <c r="M320" s="292"/>
      <c r="N320" s="292"/>
      <c r="O320" s="292"/>
      <c r="P320" s="292"/>
      <c r="Q320" s="292"/>
      <c r="R320" s="292"/>
      <c r="S320" s="292"/>
      <c r="T320" s="292"/>
      <c r="U320" s="292"/>
      <c r="V320" s="292"/>
      <c r="W320" s="292"/>
      <c r="X320" s="292"/>
      <c r="Y320" s="292"/>
      <c r="Z320" s="292"/>
    </row>
    <row r="321" spans="1:26" ht="15.75" customHeight="1" x14ac:dyDescent="0.2">
      <c r="A321" s="292"/>
      <c r="B321" s="221"/>
      <c r="C321" s="295"/>
      <c r="D321" s="295"/>
      <c r="E321" s="296"/>
      <c r="F321" s="296"/>
      <c r="G321" s="297"/>
      <c r="H321" s="292"/>
      <c r="I321" s="292"/>
      <c r="J321" s="292"/>
      <c r="K321" s="292"/>
      <c r="L321" s="292"/>
      <c r="M321" s="292"/>
      <c r="N321" s="292"/>
      <c r="O321" s="292"/>
      <c r="P321" s="292"/>
      <c r="Q321" s="292"/>
      <c r="R321" s="292"/>
      <c r="S321" s="292"/>
      <c r="T321" s="292"/>
      <c r="U321" s="292"/>
      <c r="V321" s="292"/>
      <c r="W321" s="292"/>
      <c r="X321" s="292"/>
      <c r="Y321" s="292"/>
      <c r="Z321" s="292"/>
    </row>
    <row r="322" spans="1:26" ht="15.75" customHeight="1" x14ac:dyDescent="0.2">
      <c r="A322" s="292"/>
      <c r="B322" s="221"/>
      <c r="C322" s="295"/>
      <c r="D322" s="295"/>
      <c r="E322" s="296"/>
      <c r="F322" s="296"/>
      <c r="G322" s="297"/>
      <c r="H322" s="292"/>
      <c r="I322" s="292"/>
      <c r="J322" s="292"/>
      <c r="K322" s="292"/>
      <c r="L322" s="292"/>
      <c r="M322" s="292"/>
      <c r="N322" s="292"/>
      <c r="O322" s="292"/>
      <c r="P322" s="292"/>
      <c r="Q322" s="292"/>
      <c r="R322" s="292"/>
      <c r="S322" s="292"/>
      <c r="T322" s="292"/>
      <c r="U322" s="292"/>
      <c r="V322" s="292"/>
      <c r="W322" s="292"/>
      <c r="X322" s="292"/>
      <c r="Y322" s="292"/>
      <c r="Z322" s="292"/>
    </row>
    <row r="323" spans="1:26" ht="15.75" customHeight="1" x14ac:dyDescent="0.2">
      <c r="A323" s="292"/>
      <c r="B323" s="221"/>
      <c r="C323" s="295"/>
      <c r="D323" s="295"/>
      <c r="E323" s="296"/>
      <c r="F323" s="296"/>
      <c r="G323" s="297"/>
      <c r="H323" s="292"/>
      <c r="I323" s="292"/>
      <c r="J323" s="292"/>
      <c r="K323" s="292"/>
      <c r="L323" s="292"/>
      <c r="M323" s="292"/>
      <c r="N323" s="292"/>
      <c r="O323" s="292"/>
      <c r="P323" s="292"/>
      <c r="Q323" s="292"/>
      <c r="R323" s="292"/>
      <c r="S323" s="292"/>
      <c r="T323" s="292"/>
      <c r="U323" s="292"/>
      <c r="V323" s="292"/>
      <c r="W323" s="292"/>
      <c r="X323" s="292"/>
      <c r="Y323" s="292"/>
      <c r="Z323" s="292"/>
    </row>
    <row r="324" spans="1:26" ht="15.75" customHeight="1" x14ac:dyDescent="0.2">
      <c r="A324" s="292"/>
      <c r="B324" s="221"/>
      <c r="C324" s="295"/>
      <c r="D324" s="295"/>
      <c r="E324" s="296"/>
      <c r="F324" s="296"/>
      <c r="G324" s="297"/>
      <c r="H324" s="292"/>
      <c r="I324" s="292"/>
      <c r="J324" s="292"/>
      <c r="K324" s="292"/>
      <c r="L324" s="292"/>
      <c r="M324" s="292"/>
      <c r="N324" s="292"/>
      <c r="O324" s="292"/>
      <c r="P324" s="292"/>
      <c r="Q324" s="292"/>
      <c r="R324" s="292"/>
      <c r="S324" s="292"/>
      <c r="T324" s="292"/>
      <c r="U324" s="292"/>
      <c r="V324" s="292"/>
      <c r="W324" s="292"/>
      <c r="X324" s="292"/>
      <c r="Y324" s="292"/>
      <c r="Z324" s="292"/>
    </row>
    <row r="325" spans="1:26" ht="15.75" customHeight="1" x14ac:dyDescent="0.2">
      <c r="A325" s="292"/>
      <c r="B325" s="221"/>
      <c r="C325" s="295"/>
      <c r="D325" s="295"/>
      <c r="E325" s="296"/>
      <c r="F325" s="296"/>
      <c r="G325" s="297"/>
      <c r="H325" s="292"/>
      <c r="I325" s="292"/>
      <c r="J325" s="292"/>
      <c r="K325" s="292"/>
      <c r="L325" s="292"/>
      <c r="M325" s="292"/>
      <c r="N325" s="292"/>
      <c r="O325" s="292"/>
      <c r="P325" s="292"/>
      <c r="Q325" s="292"/>
      <c r="R325" s="292"/>
      <c r="S325" s="292"/>
      <c r="T325" s="292"/>
      <c r="U325" s="292"/>
      <c r="V325" s="292"/>
      <c r="W325" s="292"/>
      <c r="X325" s="292"/>
      <c r="Y325" s="292"/>
      <c r="Z325" s="292"/>
    </row>
    <row r="326" spans="1:26" ht="15.75" customHeight="1" x14ac:dyDescent="0.2">
      <c r="A326" s="292"/>
      <c r="B326" s="221"/>
      <c r="C326" s="295"/>
      <c r="D326" s="295"/>
      <c r="E326" s="296"/>
      <c r="F326" s="296"/>
      <c r="G326" s="297"/>
      <c r="H326" s="292"/>
      <c r="I326" s="292"/>
      <c r="J326" s="292"/>
      <c r="K326" s="292"/>
      <c r="L326" s="292"/>
      <c r="M326" s="292"/>
      <c r="N326" s="292"/>
      <c r="O326" s="292"/>
      <c r="P326" s="292"/>
      <c r="Q326" s="292"/>
      <c r="R326" s="292"/>
      <c r="S326" s="292"/>
      <c r="T326" s="292"/>
      <c r="U326" s="292"/>
      <c r="V326" s="292"/>
      <c r="W326" s="292"/>
      <c r="X326" s="292"/>
      <c r="Y326" s="292"/>
      <c r="Z326" s="292"/>
    </row>
    <row r="327" spans="1:26" ht="15.75" customHeight="1" x14ac:dyDescent="0.2">
      <c r="A327" s="292"/>
      <c r="B327" s="221"/>
      <c r="C327" s="295"/>
      <c r="D327" s="295"/>
      <c r="E327" s="296"/>
      <c r="F327" s="296"/>
      <c r="G327" s="297"/>
      <c r="H327" s="292"/>
      <c r="I327" s="292"/>
      <c r="J327" s="292"/>
      <c r="K327" s="292"/>
      <c r="L327" s="292"/>
      <c r="M327" s="292"/>
      <c r="N327" s="292"/>
      <c r="O327" s="292"/>
      <c r="P327" s="292"/>
      <c r="Q327" s="292"/>
      <c r="R327" s="292"/>
      <c r="S327" s="292"/>
      <c r="T327" s="292"/>
      <c r="U327" s="292"/>
      <c r="V327" s="292"/>
      <c r="W327" s="292"/>
      <c r="X327" s="292"/>
      <c r="Y327" s="292"/>
      <c r="Z327" s="292"/>
    </row>
    <row r="328" spans="1:26" ht="15.75" customHeight="1" x14ac:dyDescent="0.2">
      <c r="A328" s="292"/>
      <c r="B328" s="221"/>
      <c r="C328" s="295"/>
      <c r="D328" s="295"/>
      <c r="E328" s="296"/>
      <c r="F328" s="296"/>
      <c r="G328" s="297"/>
      <c r="H328" s="292"/>
      <c r="I328" s="292"/>
      <c r="J328" s="292"/>
      <c r="K328" s="292"/>
      <c r="L328" s="292"/>
      <c r="M328" s="292"/>
      <c r="N328" s="292"/>
      <c r="O328" s="292"/>
      <c r="P328" s="292"/>
      <c r="Q328" s="292"/>
      <c r="R328" s="292"/>
      <c r="S328" s="292"/>
      <c r="T328" s="292"/>
      <c r="U328" s="292"/>
      <c r="V328" s="292"/>
      <c r="W328" s="292"/>
      <c r="X328" s="292"/>
      <c r="Y328" s="292"/>
      <c r="Z328" s="292"/>
    </row>
    <row r="329" spans="1:26" ht="15.75" customHeight="1" x14ac:dyDescent="0.2">
      <c r="A329" s="292"/>
      <c r="B329" s="221"/>
      <c r="C329" s="295"/>
      <c r="D329" s="295"/>
      <c r="E329" s="296"/>
      <c r="F329" s="296"/>
      <c r="G329" s="297"/>
      <c r="H329" s="292"/>
      <c r="I329" s="292"/>
      <c r="J329" s="292"/>
      <c r="K329" s="292"/>
      <c r="L329" s="292"/>
      <c r="M329" s="292"/>
      <c r="N329" s="292"/>
      <c r="O329" s="292"/>
      <c r="P329" s="292"/>
      <c r="Q329" s="292"/>
      <c r="R329" s="292"/>
      <c r="S329" s="292"/>
      <c r="T329" s="292"/>
      <c r="U329" s="292"/>
      <c r="V329" s="292"/>
      <c r="W329" s="292"/>
      <c r="X329" s="292"/>
      <c r="Y329" s="292"/>
      <c r="Z329" s="292"/>
    </row>
    <row r="330" spans="1:26" ht="15.75" customHeight="1" x14ac:dyDescent="0.2">
      <c r="A330" s="292"/>
      <c r="B330" s="221"/>
      <c r="C330" s="295"/>
      <c r="D330" s="295"/>
      <c r="E330" s="296"/>
      <c r="F330" s="296"/>
      <c r="G330" s="297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2"/>
      <c r="Y330" s="292"/>
      <c r="Z330" s="292"/>
    </row>
    <row r="331" spans="1:26" ht="15.75" customHeight="1" x14ac:dyDescent="0.2">
      <c r="A331" s="292"/>
      <c r="B331" s="221"/>
      <c r="C331" s="295"/>
      <c r="D331" s="295"/>
      <c r="E331" s="296"/>
      <c r="F331" s="296"/>
      <c r="G331" s="297"/>
      <c r="H331" s="292"/>
      <c r="I331" s="292"/>
      <c r="J331" s="292"/>
      <c r="K331" s="292"/>
      <c r="L331" s="292"/>
      <c r="M331" s="292"/>
      <c r="N331" s="292"/>
      <c r="O331" s="292"/>
      <c r="P331" s="292"/>
      <c r="Q331" s="292"/>
      <c r="R331" s="292"/>
      <c r="S331" s="292"/>
      <c r="T331" s="292"/>
      <c r="U331" s="292"/>
      <c r="V331" s="292"/>
      <c r="W331" s="292"/>
      <c r="X331" s="292"/>
      <c r="Y331" s="292"/>
      <c r="Z331" s="292"/>
    </row>
    <row r="332" spans="1:26" ht="15.75" customHeight="1" x14ac:dyDescent="0.2">
      <c r="A332" s="292"/>
      <c r="B332" s="221"/>
      <c r="C332" s="295"/>
      <c r="D332" s="295"/>
      <c r="E332" s="296"/>
      <c r="F332" s="296"/>
      <c r="G332" s="297"/>
      <c r="H332" s="292"/>
      <c r="I332" s="292"/>
      <c r="J332" s="292"/>
      <c r="K332" s="292"/>
      <c r="L332" s="292"/>
      <c r="M332" s="292"/>
      <c r="N332" s="292"/>
      <c r="O332" s="292"/>
      <c r="P332" s="292"/>
      <c r="Q332" s="292"/>
      <c r="R332" s="292"/>
      <c r="S332" s="292"/>
      <c r="T332" s="292"/>
      <c r="U332" s="292"/>
      <c r="V332" s="292"/>
      <c r="W332" s="292"/>
      <c r="X332" s="292"/>
      <c r="Y332" s="292"/>
      <c r="Z332" s="292"/>
    </row>
    <row r="333" spans="1:26" ht="15.75" customHeight="1" x14ac:dyDescent="0.2">
      <c r="A333" s="292"/>
      <c r="B333" s="221"/>
      <c r="C333" s="295"/>
      <c r="D333" s="295"/>
      <c r="E333" s="296"/>
      <c r="F333" s="296"/>
      <c r="G333" s="297"/>
      <c r="H333" s="292"/>
      <c r="I333" s="292"/>
      <c r="J333" s="292"/>
      <c r="K333" s="292"/>
      <c r="L333" s="292"/>
      <c r="M333" s="292"/>
      <c r="N333" s="292"/>
      <c r="O333" s="292"/>
      <c r="P333" s="292"/>
      <c r="Q333" s="292"/>
      <c r="R333" s="292"/>
      <c r="S333" s="292"/>
      <c r="T333" s="292"/>
      <c r="U333" s="292"/>
      <c r="V333" s="292"/>
      <c r="W333" s="292"/>
      <c r="X333" s="292"/>
      <c r="Y333" s="292"/>
      <c r="Z333" s="292"/>
    </row>
    <row r="334" spans="1:26" ht="15.75" customHeight="1" x14ac:dyDescent="0.2">
      <c r="A334" s="292"/>
      <c r="B334" s="221"/>
      <c r="C334" s="295"/>
      <c r="D334" s="295"/>
      <c r="E334" s="296"/>
      <c r="F334" s="296"/>
      <c r="G334" s="297"/>
      <c r="H334" s="292"/>
      <c r="I334" s="292"/>
      <c r="J334" s="292"/>
      <c r="K334" s="292"/>
      <c r="L334" s="292"/>
      <c r="M334" s="292"/>
      <c r="N334" s="292"/>
      <c r="O334" s="292"/>
      <c r="P334" s="292"/>
      <c r="Q334" s="292"/>
      <c r="R334" s="292"/>
      <c r="S334" s="292"/>
      <c r="T334" s="292"/>
      <c r="U334" s="292"/>
      <c r="V334" s="292"/>
      <c r="W334" s="292"/>
      <c r="X334" s="292"/>
      <c r="Y334" s="292"/>
      <c r="Z334" s="292"/>
    </row>
    <row r="335" spans="1:26" ht="15.75" customHeight="1" x14ac:dyDescent="0.2">
      <c r="A335" s="292"/>
      <c r="B335" s="221"/>
      <c r="C335" s="295"/>
      <c r="D335" s="295"/>
      <c r="E335" s="296"/>
      <c r="F335" s="296"/>
      <c r="G335" s="297"/>
      <c r="H335" s="292"/>
      <c r="I335" s="292"/>
      <c r="J335" s="292"/>
      <c r="K335" s="292"/>
      <c r="L335" s="292"/>
      <c r="M335" s="292"/>
      <c r="N335" s="292"/>
      <c r="O335" s="292"/>
      <c r="P335" s="292"/>
      <c r="Q335" s="292"/>
      <c r="R335" s="292"/>
      <c r="S335" s="292"/>
      <c r="T335" s="292"/>
      <c r="U335" s="292"/>
      <c r="V335" s="292"/>
      <c r="W335" s="292"/>
      <c r="X335" s="292"/>
      <c r="Y335" s="292"/>
      <c r="Z335" s="292"/>
    </row>
    <row r="336" spans="1:26" ht="15.75" customHeight="1" x14ac:dyDescent="0.2">
      <c r="A336" s="292"/>
      <c r="B336" s="221"/>
      <c r="C336" s="295"/>
      <c r="D336" s="295"/>
      <c r="E336" s="296"/>
      <c r="F336" s="296"/>
      <c r="G336" s="297"/>
      <c r="H336" s="292"/>
      <c r="I336" s="292"/>
      <c r="J336" s="292"/>
      <c r="K336" s="292"/>
      <c r="L336" s="292"/>
      <c r="M336" s="292"/>
      <c r="N336" s="292"/>
      <c r="O336" s="292"/>
      <c r="P336" s="292"/>
      <c r="Q336" s="292"/>
      <c r="R336" s="292"/>
      <c r="S336" s="292"/>
      <c r="T336" s="292"/>
      <c r="U336" s="292"/>
      <c r="V336" s="292"/>
      <c r="W336" s="292"/>
      <c r="X336" s="292"/>
      <c r="Y336" s="292"/>
      <c r="Z336" s="292"/>
    </row>
    <row r="337" spans="1:26" ht="15.75" customHeight="1" x14ac:dyDescent="0.2">
      <c r="A337" s="292"/>
      <c r="B337" s="221"/>
      <c r="C337" s="295"/>
      <c r="D337" s="295"/>
      <c r="E337" s="296"/>
      <c r="F337" s="296"/>
      <c r="G337" s="297"/>
      <c r="H337" s="292"/>
      <c r="I337" s="292"/>
      <c r="J337" s="292"/>
      <c r="K337" s="292"/>
      <c r="L337" s="292"/>
      <c r="M337" s="292"/>
      <c r="N337" s="292"/>
      <c r="O337" s="292"/>
      <c r="P337" s="292"/>
      <c r="Q337" s="292"/>
      <c r="R337" s="292"/>
      <c r="S337" s="292"/>
      <c r="T337" s="292"/>
      <c r="U337" s="292"/>
      <c r="V337" s="292"/>
      <c r="W337" s="292"/>
      <c r="X337" s="292"/>
      <c r="Y337" s="292"/>
      <c r="Z337" s="292"/>
    </row>
    <row r="338" spans="1:26" ht="15.75" customHeight="1" x14ac:dyDescent="0.2">
      <c r="A338" s="292"/>
      <c r="B338" s="221"/>
      <c r="C338" s="295"/>
      <c r="D338" s="295"/>
      <c r="E338" s="296"/>
      <c r="F338" s="296"/>
      <c r="G338" s="297"/>
      <c r="H338" s="292"/>
      <c r="I338" s="292"/>
      <c r="J338" s="292"/>
      <c r="K338" s="292"/>
      <c r="L338" s="292"/>
      <c r="M338" s="292"/>
      <c r="N338" s="292"/>
      <c r="O338" s="292"/>
      <c r="P338" s="292"/>
      <c r="Q338" s="292"/>
      <c r="R338" s="292"/>
      <c r="S338" s="292"/>
      <c r="T338" s="292"/>
      <c r="U338" s="292"/>
      <c r="V338" s="292"/>
      <c r="W338" s="292"/>
      <c r="X338" s="292"/>
      <c r="Y338" s="292"/>
      <c r="Z338" s="292"/>
    </row>
    <row r="339" spans="1:26" ht="15.75" customHeight="1" x14ac:dyDescent="0.2">
      <c r="A339" s="292"/>
      <c r="B339" s="221"/>
      <c r="C339" s="295"/>
      <c r="D339" s="295"/>
      <c r="E339" s="296"/>
      <c r="F339" s="296"/>
      <c r="G339" s="297"/>
      <c r="H339" s="292"/>
      <c r="I339" s="292"/>
      <c r="J339" s="292"/>
      <c r="K339" s="292"/>
      <c r="L339" s="292"/>
      <c r="M339" s="292"/>
      <c r="N339" s="292"/>
      <c r="O339" s="292"/>
      <c r="P339" s="292"/>
      <c r="Q339" s="292"/>
      <c r="R339" s="292"/>
      <c r="S339" s="292"/>
      <c r="T339" s="292"/>
      <c r="U339" s="292"/>
      <c r="V339" s="292"/>
      <c r="W339" s="292"/>
      <c r="X339" s="292"/>
      <c r="Y339" s="292"/>
      <c r="Z339" s="292"/>
    </row>
    <row r="340" spans="1:26" ht="15.75" customHeight="1" x14ac:dyDescent="0.2">
      <c r="A340" s="292"/>
      <c r="B340" s="221"/>
      <c r="C340" s="295"/>
      <c r="D340" s="295"/>
      <c r="E340" s="296"/>
      <c r="F340" s="296"/>
      <c r="G340" s="297"/>
      <c r="H340" s="292"/>
      <c r="I340" s="292"/>
      <c r="J340" s="292"/>
      <c r="K340" s="292"/>
      <c r="L340" s="292"/>
      <c r="M340" s="292"/>
      <c r="N340" s="292"/>
      <c r="O340" s="292"/>
      <c r="P340" s="292"/>
      <c r="Q340" s="292"/>
      <c r="R340" s="292"/>
      <c r="S340" s="292"/>
      <c r="T340" s="292"/>
      <c r="U340" s="292"/>
      <c r="V340" s="292"/>
      <c r="W340" s="292"/>
      <c r="X340" s="292"/>
      <c r="Y340" s="292"/>
      <c r="Z340" s="292"/>
    </row>
    <row r="341" spans="1:26" ht="15.75" customHeight="1" x14ac:dyDescent="0.2">
      <c r="A341" s="292"/>
      <c r="B341" s="221"/>
      <c r="C341" s="295"/>
      <c r="D341" s="295"/>
      <c r="E341" s="296"/>
      <c r="F341" s="296"/>
      <c r="G341" s="297"/>
      <c r="H341" s="292"/>
      <c r="I341" s="292"/>
      <c r="J341" s="292"/>
      <c r="K341" s="292"/>
      <c r="L341" s="292"/>
      <c r="M341" s="292"/>
      <c r="N341" s="292"/>
      <c r="O341" s="292"/>
      <c r="P341" s="292"/>
      <c r="Q341" s="292"/>
      <c r="R341" s="292"/>
      <c r="S341" s="292"/>
      <c r="T341" s="292"/>
      <c r="U341" s="292"/>
      <c r="V341" s="292"/>
      <c r="W341" s="292"/>
      <c r="X341" s="292"/>
      <c r="Y341" s="292"/>
      <c r="Z341" s="292"/>
    </row>
    <row r="342" spans="1:26" ht="15.75" customHeight="1" x14ac:dyDescent="0.2">
      <c r="A342" s="292"/>
      <c r="B342" s="221"/>
      <c r="C342" s="295"/>
      <c r="D342" s="295"/>
      <c r="E342" s="296"/>
      <c r="F342" s="296"/>
      <c r="G342" s="297"/>
      <c r="H342" s="292"/>
      <c r="I342" s="292"/>
      <c r="J342" s="292"/>
      <c r="K342" s="292"/>
      <c r="L342" s="292"/>
      <c r="M342" s="292"/>
      <c r="N342" s="292"/>
      <c r="O342" s="292"/>
      <c r="P342" s="292"/>
      <c r="Q342" s="292"/>
      <c r="R342" s="292"/>
      <c r="S342" s="292"/>
      <c r="T342" s="292"/>
      <c r="U342" s="292"/>
      <c r="V342" s="292"/>
      <c r="W342" s="292"/>
      <c r="X342" s="292"/>
      <c r="Y342" s="292"/>
      <c r="Z342" s="292"/>
    </row>
    <row r="343" spans="1:26" ht="15.75" customHeight="1" x14ac:dyDescent="0.2">
      <c r="A343" s="292"/>
      <c r="B343" s="221"/>
      <c r="C343" s="295"/>
      <c r="D343" s="295"/>
      <c r="E343" s="296"/>
      <c r="F343" s="296"/>
      <c r="G343" s="297"/>
      <c r="H343" s="292"/>
      <c r="I343" s="292"/>
      <c r="J343" s="292"/>
      <c r="K343" s="292"/>
      <c r="L343" s="292"/>
      <c r="M343" s="292"/>
      <c r="N343" s="292"/>
      <c r="O343" s="292"/>
      <c r="P343" s="292"/>
      <c r="Q343" s="292"/>
      <c r="R343" s="292"/>
      <c r="S343" s="292"/>
      <c r="T343" s="292"/>
      <c r="U343" s="292"/>
      <c r="V343" s="292"/>
      <c r="W343" s="292"/>
      <c r="X343" s="292"/>
      <c r="Y343" s="292"/>
      <c r="Z343" s="292"/>
    </row>
    <row r="344" spans="1:26" ht="15.75" customHeight="1" x14ac:dyDescent="0.2">
      <c r="A344" s="292"/>
      <c r="B344" s="221"/>
      <c r="C344" s="295"/>
      <c r="D344" s="295"/>
      <c r="E344" s="296"/>
      <c r="F344" s="296"/>
      <c r="G344" s="297"/>
      <c r="H344" s="292"/>
      <c r="I344" s="292"/>
      <c r="J344" s="292"/>
      <c r="K344" s="292"/>
      <c r="L344" s="292"/>
      <c r="M344" s="292"/>
      <c r="N344" s="292"/>
      <c r="O344" s="292"/>
      <c r="P344" s="292"/>
      <c r="Q344" s="292"/>
      <c r="R344" s="292"/>
      <c r="S344" s="292"/>
      <c r="T344" s="292"/>
      <c r="U344" s="292"/>
      <c r="V344" s="292"/>
      <c r="W344" s="292"/>
      <c r="X344" s="292"/>
      <c r="Y344" s="292"/>
      <c r="Z344" s="292"/>
    </row>
    <row r="345" spans="1:26" ht="15.75" customHeight="1" x14ac:dyDescent="0.2">
      <c r="A345" s="292"/>
      <c r="B345" s="221"/>
      <c r="C345" s="295"/>
      <c r="D345" s="295"/>
      <c r="E345" s="296"/>
      <c r="F345" s="296"/>
      <c r="G345" s="297"/>
      <c r="H345" s="292"/>
      <c r="I345" s="292"/>
      <c r="J345" s="292"/>
      <c r="K345" s="292"/>
      <c r="L345" s="292"/>
      <c r="M345" s="292"/>
      <c r="N345" s="292"/>
      <c r="O345" s="292"/>
      <c r="P345" s="292"/>
      <c r="Q345" s="292"/>
      <c r="R345" s="292"/>
      <c r="S345" s="292"/>
      <c r="T345" s="292"/>
      <c r="U345" s="292"/>
      <c r="V345" s="292"/>
      <c r="W345" s="292"/>
      <c r="X345" s="292"/>
      <c r="Y345" s="292"/>
      <c r="Z345" s="292"/>
    </row>
    <row r="346" spans="1:26" ht="15.75" customHeight="1" x14ac:dyDescent="0.2">
      <c r="A346" s="292"/>
      <c r="B346" s="221"/>
      <c r="C346" s="295"/>
      <c r="D346" s="295"/>
      <c r="E346" s="296"/>
      <c r="F346" s="296"/>
      <c r="G346" s="297"/>
      <c r="H346" s="292"/>
      <c r="I346" s="292"/>
      <c r="J346" s="292"/>
      <c r="K346" s="292"/>
      <c r="L346" s="292"/>
      <c r="M346" s="292"/>
      <c r="N346" s="292"/>
      <c r="O346" s="292"/>
      <c r="P346" s="292"/>
      <c r="Q346" s="292"/>
      <c r="R346" s="292"/>
      <c r="S346" s="292"/>
      <c r="T346" s="292"/>
      <c r="U346" s="292"/>
      <c r="V346" s="292"/>
      <c r="W346" s="292"/>
      <c r="X346" s="292"/>
      <c r="Y346" s="292"/>
      <c r="Z346" s="292"/>
    </row>
    <row r="347" spans="1:26" ht="15.75" customHeight="1" x14ac:dyDescent="0.2">
      <c r="A347" s="292"/>
      <c r="B347" s="221"/>
      <c r="C347" s="295"/>
      <c r="D347" s="295"/>
      <c r="E347" s="296"/>
      <c r="F347" s="296"/>
      <c r="G347" s="297"/>
      <c r="H347" s="292"/>
      <c r="I347" s="292"/>
      <c r="J347" s="292"/>
      <c r="K347" s="292"/>
      <c r="L347" s="292"/>
      <c r="M347" s="292"/>
      <c r="N347" s="292"/>
      <c r="O347" s="292"/>
      <c r="P347" s="292"/>
      <c r="Q347" s="292"/>
      <c r="R347" s="292"/>
      <c r="S347" s="292"/>
      <c r="T347" s="292"/>
      <c r="U347" s="292"/>
      <c r="V347" s="292"/>
      <c r="W347" s="292"/>
      <c r="X347" s="292"/>
      <c r="Y347" s="292"/>
      <c r="Z347" s="292"/>
    </row>
    <row r="348" spans="1:26" ht="15.75" customHeight="1" x14ac:dyDescent="0.2">
      <c r="A348" s="292"/>
      <c r="B348" s="221"/>
      <c r="C348" s="295"/>
      <c r="D348" s="295"/>
      <c r="E348" s="296"/>
      <c r="F348" s="296"/>
      <c r="G348" s="297"/>
      <c r="H348" s="292"/>
      <c r="I348" s="292"/>
      <c r="J348" s="292"/>
      <c r="K348" s="292"/>
      <c r="L348" s="292"/>
      <c r="M348" s="292"/>
      <c r="N348" s="292"/>
      <c r="O348" s="292"/>
      <c r="P348" s="292"/>
      <c r="Q348" s="292"/>
      <c r="R348" s="292"/>
      <c r="S348" s="292"/>
      <c r="T348" s="292"/>
      <c r="U348" s="292"/>
      <c r="V348" s="292"/>
      <c r="W348" s="292"/>
      <c r="X348" s="292"/>
      <c r="Y348" s="292"/>
      <c r="Z348" s="292"/>
    </row>
    <row r="349" spans="1:26" ht="15.75" customHeight="1" x14ac:dyDescent="0.2">
      <c r="A349" s="292"/>
      <c r="B349" s="221"/>
      <c r="C349" s="295"/>
      <c r="D349" s="295"/>
      <c r="E349" s="296"/>
      <c r="F349" s="296"/>
      <c r="G349" s="297"/>
      <c r="H349" s="292"/>
      <c r="I349" s="292"/>
      <c r="J349" s="292"/>
      <c r="K349" s="292"/>
      <c r="L349" s="292"/>
      <c r="M349" s="292"/>
      <c r="N349" s="292"/>
      <c r="O349" s="292"/>
      <c r="P349" s="292"/>
      <c r="Q349" s="292"/>
      <c r="R349" s="292"/>
      <c r="S349" s="292"/>
      <c r="T349" s="292"/>
      <c r="U349" s="292"/>
      <c r="V349" s="292"/>
      <c r="W349" s="292"/>
      <c r="X349" s="292"/>
      <c r="Y349" s="292"/>
      <c r="Z349" s="292"/>
    </row>
    <row r="350" spans="1:26" ht="15.75" customHeight="1" x14ac:dyDescent="0.2">
      <c r="A350" s="292"/>
      <c r="B350" s="221"/>
      <c r="C350" s="295"/>
      <c r="D350" s="295"/>
      <c r="E350" s="296"/>
      <c r="F350" s="296"/>
      <c r="G350" s="297"/>
      <c r="H350" s="292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2"/>
      <c r="Y350" s="292"/>
      <c r="Z350" s="292"/>
    </row>
    <row r="351" spans="1:26" ht="15.75" customHeight="1" x14ac:dyDescent="0.2">
      <c r="A351" s="292"/>
      <c r="B351" s="221"/>
      <c r="C351" s="295"/>
      <c r="D351" s="295"/>
      <c r="E351" s="296"/>
      <c r="F351" s="296"/>
      <c r="G351" s="297"/>
      <c r="H351" s="292"/>
      <c r="I351" s="292"/>
      <c r="J351" s="292"/>
      <c r="K351" s="292"/>
      <c r="L351" s="292"/>
      <c r="M351" s="292"/>
      <c r="N351" s="292"/>
      <c r="O351" s="292"/>
      <c r="P351" s="292"/>
      <c r="Q351" s="292"/>
      <c r="R351" s="292"/>
      <c r="S351" s="292"/>
      <c r="T351" s="292"/>
      <c r="U351" s="292"/>
      <c r="V351" s="292"/>
      <c r="W351" s="292"/>
      <c r="X351" s="292"/>
      <c r="Y351" s="292"/>
      <c r="Z351" s="292"/>
    </row>
    <row r="352" spans="1:26" ht="15.75" customHeight="1" x14ac:dyDescent="0.2">
      <c r="A352" s="292"/>
      <c r="B352" s="221"/>
      <c r="C352" s="295"/>
      <c r="D352" s="295"/>
      <c r="E352" s="296"/>
      <c r="F352" s="296"/>
      <c r="G352" s="297"/>
      <c r="H352" s="292"/>
      <c r="I352" s="292"/>
      <c r="J352" s="292"/>
      <c r="K352" s="292"/>
      <c r="L352" s="292"/>
      <c r="M352" s="292"/>
      <c r="N352" s="292"/>
      <c r="O352" s="292"/>
      <c r="P352" s="292"/>
      <c r="Q352" s="292"/>
      <c r="R352" s="292"/>
      <c r="S352" s="292"/>
      <c r="T352" s="292"/>
      <c r="U352" s="292"/>
      <c r="V352" s="292"/>
      <c r="W352" s="292"/>
      <c r="X352" s="292"/>
      <c r="Y352" s="292"/>
      <c r="Z352" s="292"/>
    </row>
    <row r="353" spans="1:26" ht="15.75" customHeight="1" x14ac:dyDescent="0.2">
      <c r="A353" s="292"/>
      <c r="B353" s="221"/>
      <c r="C353" s="295"/>
      <c r="D353" s="295"/>
      <c r="E353" s="296"/>
      <c r="F353" s="296"/>
      <c r="G353" s="297"/>
      <c r="H353" s="292"/>
      <c r="I353" s="292"/>
      <c r="J353" s="292"/>
      <c r="K353" s="292"/>
      <c r="L353" s="292"/>
      <c r="M353" s="292"/>
      <c r="N353" s="292"/>
      <c r="O353" s="292"/>
      <c r="P353" s="292"/>
      <c r="Q353" s="292"/>
      <c r="R353" s="292"/>
      <c r="S353" s="292"/>
      <c r="T353" s="292"/>
      <c r="U353" s="292"/>
      <c r="V353" s="292"/>
      <c r="W353" s="292"/>
      <c r="X353" s="292"/>
      <c r="Y353" s="292"/>
      <c r="Z353" s="292"/>
    </row>
    <row r="354" spans="1:26" ht="15.75" customHeight="1" x14ac:dyDescent="0.2">
      <c r="A354" s="292"/>
      <c r="B354" s="221"/>
      <c r="C354" s="295"/>
      <c r="D354" s="295"/>
      <c r="E354" s="296"/>
      <c r="F354" s="296"/>
      <c r="G354" s="297"/>
      <c r="H354" s="292"/>
      <c r="I354" s="292"/>
      <c r="J354" s="292"/>
      <c r="K354" s="292"/>
      <c r="L354" s="292"/>
      <c r="M354" s="292"/>
      <c r="N354" s="292"/>
      <c r="O354" s="292"/>
      <c r="P354" s="292"/>
      <c r="Q354" s="292"/>
      <c r="R354" s="292"/>
      <c r="S354" s="292"/>
      <c r="T354" s="292"/>
      <c r="U354" s="292"/>
      <c r="V354" s="292"/>
      <c r="W354" s="292"/>
      <c r="X354" s="292"/>
      <c r="Y354" s="292"/>
      <c r="Z354" s="292"/>
    </row>
    <row r="355" spans="1:26" ht="15.75" customHeight="1" x14ac:dyDescent="0.2">
      <c r="A355" s="292"/>
      <c r="B355" s="221"/>
      <c r="C355" s="295"/>
      <c r="D355" s="295"/>
      <c r="E355" s="296"/>
      <c r="F355" s="296"/>
      <c r="G355" s="297"/>
      <c r="H355" s="292"/>
      <c r="I355" s="292"/>
      <c r="J355" s="292"/>
      <c r="K355" s="292"/>
      <c r="L355" s="292"/>
      <c r="M355" s="292"/>
      <c r="N355" s="292"/>
      <c r="O355" s="292"/>
      <c r="P355" s="292"/>
      <c r="Q355" s="292"/>
      <c r="R355" s="292"/>
      <c r="S355" s="292"/>
      <c r="T355" s="292"/>
      <c r="U355" s="292"/>
      <c r="V355" s="292"/>
      <c r="W355" s="292"/>
      <c r="X355" s="292"/>
      <c r="Y355" s="292"/>
      <c r="Z355" s="292"/>
    </row>
    <row r="356" spans="1:26" ht="15.75" customHeight="1" x14ac:dyDescent="0.2">
      <c r="A356" s="292"/>
      <c r="B356" s="221"/>
      <c r="C356" s="295"/>
      <c r="D356" s="295"/>
      <c r="E356" s="296"/>
      <c r="F356" s="296"/>
      <c r="G356" s="297"/>
      <c r="H356" s="292"/>
      <c r="I356" s="292"/>
      <c r="J356" s="292"/>
      <c r="K356" s="292"/>
      <c r="L356" s="292"/>
      <c r="M356" s="292"/>
      <c r="N356" s="292"/>
      <c r="O356" s="292"/>
      <c r="P356" s="292"/>
      <c r="Q356" s="292"/>
      <c r="R356" s="292"/>
      <c r="S356" s="292"/>
      <c r="T356" s="292"/>
      <c r="U356" s="292"/>
      <c r="V356" s="292"/>
      <c r="W356" s="292"/>
      <c r="X356" s="292"/>
      <c r="Y356" s="292"/>
      <c r="Z356" s="292"/>
    </row>
    <row r="357" spans="1:26" ht="15.75" customHeight="1" x14ac:dyDescent="0.2">
      <c r="A357" s="292"/>
      <c r="B357" s="221"/>
      <c r="C357" s="295"/>
      <c r="D357" s="295"/>
      <c r="E357" s="296"/>
      <c r="F357" s="296"/>
      <c r="G357" s="297"/>
      <c r="H357" s="292"/>
      <c r="I357" s="292"/>
      <c r="J357" s="292"/>
      <c r="K357" s="292"/>
      <c r="L357" s="292"/>
      <c r="M357" s="292"/>
      <c r="N357" s="292"/>
      <c r="O357" s="292"/>
      <c r="P357" s="292"/>
      <c r="Q357" s="292"/>
      <c r="R357" s="292"/>
      <c r="S357" s="292"/>
      <c r="T357" s="292"/>
      <c r="U357" s="292"/>
      <c r="V357" s="292"/>
      <c r="W357" s="292"/>
      <c r="X357" s="292"/>
      <c r="Y357" s="292"/>
      <c r="Z357" s="292"/>
    </row>
    <row r="358" spans="1:26" ht="15.75" customHeight="1" x14ac:dyDescent="0.2">
      <c r="A358" s="292"/>
      <c r="B358" s="221"/>
      <c r="C358" s="295"/>
      <c r="D358" s="295"/>
      <c r="E358" s="296"/>
      <c r="F358" s="296"/>
      <c r="G358" s="297"/>
      <c r="H358" s="292"/>
      <c r="I358" s="292"/>
      <c r="J358" s="292"/>
      <c r="K358" s="292"/>
      <c r="L358" s="292"/>
      <c r="M358" s="292"/>
      <c r="N358" s="292"/>
      <c r="O358" s="292"/>
      <c r="P358" s="292"/>
      <c r="Q358" s="292"/>
      <c r="R358" s="292"/>
      <c r="S358" s="292"/>
      <c r="T358" s="292"/>
      <c r="U358" s="292"/>
      <c r="V358" s="292"/>
      <c r="W358" s="292"/>
      <c r="X358" s="292"/>
      <c r="Y358" s="292"/>
      <c r="Z358" s="292"/>
    </row>
    <row r="359" spans="1:26" ht="15.75" customHeight="1" x14ac:dyDescent="0.2">
      <c r="A359" s="292"/>
      <c r="B359" s="221"/>
      <c r="C359" s="295"/>
      <c r="D359" s="295"/>
      <c r="E359" s="296"/>
      <c r="F359" s="296"/>
      <c r="G359" s="297"/>
      <c r="H359" s="292"/>
      <c r="I359" s="292"/>
      <c r="J359" s="292"/>
      <c r="K359" s="292"/>
      <c r="L359" s="292"/>
      <c r="M359" s="292"/>
      <c r="N359" s="292"/>
      <c r="O359" s="292"/>
      <c r="P359" s="292"/>
      <c r="Q359" s="292"/>
      <c r="R359" s="292"/>
      <c r="S359" s="292"/>
      <c r="T359" s="292"/>
      <c r="U359" s="292"/>
      <c r="V359" s="292"/>
      <c r="W359" s="292"/>
      <c r="X359" s="292"/>
      <c r="Y359" s="292"/>
      <c r="Z359" s="292"/>
    </row>
    <row r="360" spans="1:26" ht="15.75" customHeight="1" x14ac:dyDescent="0.2">
      <c r="A360" s="292"/>
      <c r="B360" s="221"/>
      <c r="C360" s="295"/>
      <c r="D360" s="295"/>
      <c r="E360" s="296"/>
      <c r="F360" s="296"/>
      <c r="G360" s="297"/>
      <c r="H360" s="292"/>
      <c r="I360" s="292"/>
      <c r="J360" s="292"/>
      <c r="K360" s="292"/>
      <c r="L360" s="292"/>
      <c r="M360" s="292"/>
      <c r="N360" s="292"/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</row>
    <row r="361" spans="1:26" ht="15.75" customHeight="1" x14ac:dyDescent="0.2">
      <c r="A361" s="292"/>
      <c r="B361" s="221"/>
      <c r="C361" s="295"/>
      <c r="D361" s="295"/>
      <c r="E361" s="296"/>
      <c r="F361" s="296"/>
      <c r="G361" s="297"/>
      <c r="H361" s="292"/>
      <c r="I361" s="292"/>
      <c r="J361" s="292"/>
      <c r="K361" s="292"/>
      <c r="L361" s="292"/>
      <c r="M361" s="292"/>
      <c r="N361" s="292"/>
      <c r="O361" s="292"/>
      <c r="P361" s="292"/>
      <c r="Q361" s="292"/>
      <c r="R361" s="292"/>
      <c r="S361" s="292"/>
      <c r="T361" s="292"/>
      <c r="U361" s="292"/>
      <c r="V361" s="292"/>
      <c r="W361" s="292"/>
      <c r="X361" s="292"/>
      <c r="Y361" s="292"/>
      <c r="Z361" s="292"/>
    </row>
    <row r="362" spans="1:26" ht="15.75" customHeight="1" x14ac:dyDescent="0.2">
      <c r="A362" s="292"/>
      <c r="B362" s="221"/>
      <c r="C362" s="295"/>
      <c r="D362" s="295"/>
      <c r="E362" s="296"/>
      <c r="F362" s="296"/>
      <c r="G362" s="297"/>
      <c r="H362" s="292"/>
      <c r="I362" s="292"/>
      <c r="J362" s="292"/>
      <c r="K362" s="292"/>
      <c r="L362" s="292"/>
      <c r="M362" s="292"/>
      <c r="N362" s="292"/>
      <c r="O362" s="292"/>
      <c r="P362" s="292"/>
      <c r="Q362" s="292"/>
      <c r="R362" s="292"/>
      <c r="S362" s="292"/>
      <c r="T362" s="292"/>
      <c r="U362" s="292"/>
      <c r="V362" s="292"/>
      <c r="W362" s="292"/>
      <c r="X362" s="292"/>
      <c r="Y362" s="292"/>
      <c r="Z362" s="292"/>
    </row>
    <row r="363" spans="1:26" ht="15.75" customHeight="1" x14ac:dyDescent="0.2">
      <c r="A363" s="292"/>
      <c r="B363" s="221"/>
      <c r="C363" s="295"/>
      <c r="D363" s="295"/>
      <c r="E363" s="296"/>
      <c r="F363" s="296"/>
      <c r="G363" s="297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2"/>
      <c r="Y363" s="292"/>
      <c r="Z363" s="292"/>
    </row>
    <row r="364" spans="1:26" ht="15.75" customHeight="1" x14ac:dyDescent="0.2">
      <c r="A364" s="292"/>
      <c r="B364" s="221"/>
      <c r="C364" s="295"/>
      <c r="D364" s="295"/>
      <c r="E364" s="296"/>
      <c r="F364" s="296"/>
      <c r="G364" s="297"/>
      <c r="H364" s="292"/>
      <c r="I364" s="292"/>
      <c r="J364" s="292"/>
      <c r="K364" s="292"/>
      <c r="L364" s="292"/>
      <c r="M364" s="292"/>
      <c r="N364" s="292"/>
      <c r="O364" s="292"/>
      <c r="P364" s="292"/>
      <c r="Q364" s="292"/>
      <c r="R364" s="292"/>
      <c r="S364" s="292"/>
      <c r="T364" s="292"/>
      <c r="U364" s="292"/>
      <c r="V364" s="292"/>
      <c r="W364" s="292"/>
      <c r="X364" s="292"/>
      <c r="Y364" s="292"/>
      <c r="Z364" s="292"/>
    </row>
    <row r="365" spans="1:26" ht="15.75" customHeight="1" x14ac:dyDescent="0.2">
      <c r="A365" s="292"/>
      <c r="B365" s="221"/>
      <c r="C365" s="295"/>
      <c r="D365" s="295"/>
      <c r="E365" s="296"/>
      <c r="F365" s="296"/>
      <c r="G365" s="297"/>
      <c r="H365" s="292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</row>
    <row r="366" spans="1:26" ht="15.75" customHeight="1" x14ac:dyDescent="0.2">
      <c r="A366" s="292"/>
      <c r="B366" s="221"/>
      <c r="C366" s="295"/>
      <c r="D366" s="295"/>
      <c r="E366" s="296"/>
      <c r="F366" s="296"/>
      <c r="G366" s="297"/>
      <c r="H366" s="292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</row>
    <row r="367" spans="1:26" ht="15.75" customHeight="1" x14ac:dyDescent="0.2">
      <c r="A367" s="292"/>
      <c r="B367" s="221"/>
      <c r="C367" s="295"/>
      <c r="D367" s="295"/>
      <c r="E367" s="296"/>
      <c r="F367" s="296"/>
      <c r="G367" s="297"/>
      <c r="H367" s="292"/>
      <c r="I367" s="292"/>
      <c r="J367" s="292"/>
      <c r="K367" s="292"/>
      <c r="L367" s="292"/>
      <c r="M367" s="292"/>
      <c r="N367" s="292"/>
      <c r="O367" s="292"/>
      <c r="P367" s="292"/>
      <c r="Q367" s="292"/>
      <c r="R367" s="292"/>
      <c r="S367" s="292"/>
      <c r="T367" s="292"/>
      <c r="U367" s="292"/>
      <c r="V367" s="292"/>
      <c r="W367" s="292"/>
      <c r="X367" s="292"/>
      <c r="Y367" s="292"/>
      <c r="Z367" s="292"/>
    </row>
    <row r="368" spans="1:26" ht="15.75" customHeight="1" x14ac:dyDescent="0.2">
      <c r="A368" s="292"/>
      <c r="B368" s="221"/>
      <c r="C368" s="295"/>
      <c r="D368" s="295"/>
      <c r="E368" s="296"/>
      <c r="F368" s="296"/>
      <c r="G368" s="297"/>
      <c r="H368" s="292"/>
      <c r="I368" s="292"/>
      <c r="J368" s="292"/>
      <c r="K368" s="292"/>
      <c r="L368" s="292"/>
      <c r="M368" s="292"/>
      <c r="N368" s="292"/>
      <c r="O368" s="292"/>
      <c r="P368" s="292"/>
      <c r="Q368" s="292"/>
      <c r="R368" s="292"/>
      <c r="S368" s="292"/>
      <c r="T368" s="292"/>
      <c r="U368" s="292"/>
      <c r="V368" s="292"/>
      <c r="W368" s="292"/>
      <c r="X368" s="292"/>
      <c r="Y368" s="292"/>
      <c r="Z368" s="292"/>
    </row>
    <row r="369" spans="1:26" ht="15.75" customHeight="1" x14ac:dyDescent="0.2">
      <c r="A369" s="292"/>
      <c r="B369" s="221"/>
      <c r="C369" s="295"/>
      <c r="D369" s="295"/>
      <c r="E369" s="296"/>
      <c r="F369" s="296"/>
      <c r="G369" s="297"/>
      <c r="H369" s="292"/>
      <c r="I369" s="292"/>
      <c r="J369" s="292"/>
      <c r="K369" s="292"/>
      <c r="L369" s="292"/>
      <c r="M369" s="292"/>
      <c r="N369" s="292"/>
      <c r="O369" s="292"/>
      <c r="P369" s="292"/>
      <c r="Q369" s="292"/>
      <c r="R369" s="292"/>
      <c r="S369" s="292"/>
      <c r="T369" s="292"/>
      <c r="U369" s="292"/>
      <c r="V369" s="292"/>
      <c r="W369" s="292"/>
      <c r="X369" s="292"/>
      <c r="Y369" s="292"/>
      <c r="Z369" s="292"/>
    </row>
    <row r="370" spans="1:26" ht="15.75" customHeight="1" x14ac:dyDescent="0.2">
      <c r="A370" s="292"/>
      <c r="B370" s="221"/>
      <c r="C370" s="295"/>
      <c r="D370" s="295"/>
      <c r="E370" s="296"/>
      <c r="F370" s="296"/>
      <c r="G370" s="297"/>
      <c r="H370" s="292"/>
      <c r="I370" s="292"/>
      <c r="J370" s="292"/>
      <c r="K370" s="292"/>
      <c r="L370" s="292"/>
      <c r="M370" s="292"/>
      <c r="N370" s="292"/>
      <c r="O370" s="292"/>
      <c r="P370" s="292"/>
      <c r="Q370" s="292"/>
      <c r="R370" s="292"/>
      <c r="S370" s="292"/>
      <c r="T370" s="292"/>
      <c r="U370" s="292"/>
      <c r="V370" s="292"/>
      <c r="W370" s="292"/>
      <c r="X370" s="292"/>
      <c r="Y370" s="292"/>
      <c r="Z370" s="292"/>
    </row>
    <row r="371" spans="1:26" ht="15.75" customHeight="1" x14ac:dyDescent="0.2">
      <c r="A371" s="292"/>
      <c r="B371" s="221"/>
      <c r="C371" s="295"/>
      <c r="D371" s="295"/>
      <c r="E371" s="296"/>
      <c r="F371" s="296"/>
      <c r="G371" s="297"/>
      <c r="H371" s="292"/>
      <c r="I371" s="292"/>
      <c r="J371" s="292"/>
      <c r="K371" s="292"/>
      <c r="L371" s="292"/>
      <c r="M371" s="292"/>
      <c r="N371" s="292"/>
      <c r="O371" s="292"/>
      <c r="P371" s="292"/>
      <c r="Q371" s="292"/>
      <c r="R371" s="292"/>
      <c r="S371" s="292"/>
      <c r="T371" s="292"/>
      <c r="U371" s="292"/>
      <c r="V371" s="292"/>
      <c r="W371" s="292"/>
      <c r="X371" s="292"/>
      <c r="Y371" s="292"/>
      <c r="Z371" s="292"/>
    </row>
    <row r="372" spans="1:26" ht="15.75" customHeight="1" x14ac:dyDescent="0.2">
      <c r="A372" s="292"/>
      <c r="B372" s="221"/>
      <c r="C372" s="295"/>
      <c r="D372" s="295"/>
      <c r="E372" s="296"/>
      <c r="F372" s="296"/>
      <c r="G372" s="297"/>
      <c r="H372" s="292"/>
      <c r="I372" s="292"/>
      <c r="J372" s="292"/>
      <c r="K372" s="292"/>
      <c r="L372" s="292"/>
      <c r="M372" s="292"/>
      <c r="N372" s="292"/>
      <c r="O372" s="292"/>
      <c r="P372" s="292"/>
      <c r="Q372" s="292"/>
      <c r="R372" s="292"/>
      <c r="S372" s="292"/>
      <c r="T372" s="292"/>
      <c r="U372" s="292"/>
      <c r="V372" s="292"/>
      <c r="W372" s="292"/>
      <c r="X372" s="292"/>
      <c r="Y372" s="292"/>
      <c r="Z372" s="292"/>
    </row>
    <row r="373" spans="1:26" ht="15.75" customHeight="1" x14ac:dyDescent="0.2">
      <c r="A373" s="292"/>
      <c r="B373" s="221"/>
      <c r="C373" s="295"/>
      <c r="D373" s="295"/>
      <c r="E373" s="296"/>
      <c r="F373" s="296"/>
      <c r="G373" s="297"/>
      <c r="H373" s="292"/>
      <c r="I373" s="292"/>
      <c r="J373" s="292"/>
      <c r="K373" s="292"/>
      <c r="L373" s="292"/>
      <c r="M373" s="292"/>
      <c r="N373" s="292"/>
      <c r="O373" s="292"/>
      <c r="P373" s="292"/>
      <c r="Q373" s="292"/>
      <c r="R373" s="292"/>
      <c r="S373" s="292"/>
      <c r="T373" s="292"/>
      <c r="U373" s="292"/>
      <c r="V373" s="292"/>
      <c r="W373" s="292"/>
      <c r="X373" s="292"/>
      <c r="Y373" s="292"/>
      <c r="Z373" s="292"/>
    </row>
    <row r="374" spans="1:26" ht="15.75" customHeight="1" x14ac:dyDescent="0.2">
      <c r="A374" s="292"/>
      <c r="B374" s="221"/>
      <c r="C374" s="295"/>
      <c r="D374" s="295"/>
      <c r="E374" s="296"/>
      <c r="F374" s="296"/>
      <c r="G374" s="297"/>
      <c r="H374" s="292"/>
      <c r="I374" s="292"/>
      <c r="J374" s="292"/>
      <c r="K374" s="292"/>
      <c r="L374" s="292"/>
      <c r="M374" s="292"/>
      <c r="N374" s="292"/>
      <c r="O374" s="292"/>
      <c r="P374" s="292"/>
      <c r="Q374" s="292"/>
      <c r="R374" s="292"/>
      <c r="S374" s="292"/>
      <c r="T374" s="292"/>
      <c r="U374" s="292"/>
      <c r="V374" s="292"/>
      <c r="W374" s="292"/>
      <c r="X374" s="292"/>
      <c r="Y374" s="292"/>
      <c r="Z374" s="292"/>
    </row>
    <row r="375" spans="1:26" ht="15.75" customHeight="1" x14ac:dyDescent="0.2">
      <c r="A375" s="292"/>
      <c r="B375" s="221"/>
      <c r="C375" s="295"/>
      <c r="D375" s="295"/>
      <c r="E375" s="296"/>
      <c r="F375" s="296"/>
      <c r="G375" s="297"/>
      <c r="H375" s="292"/>
      <c r="I375" s="292"/>
      <c r="J375" s="292"/>
      <c r="K375" s="292"/>
      <c r="L375" s="292"/>
      <c r="M375" s="292"/>
      <c r="N375" s="292"/>
      <c r="O375" s="292"/>
      <c r="P375" s="292"/>
      <c r="Q375" s="292"/>
      <c r="R375" s="292"/>
      <c r="S375" s="292"/>
      <c r="T375" s="292"/>
      <c r="U375" s="292"/>
      <c r="V375" s="292"/>
      <c r="W375" s="292"/>
      <c r="X375" s="292"/>
      <c r="Y375" s="292"/>
      <c r="Z375" s="292"/>
    </row>
    <row r="376" spans="1:26" ht="15.75" customHeight="1" x14ac:dyDescent="0.2">
      <c r="A376" s="292"/>
      <c r="B376" s="221"/>
      <c r="C376" s="295"/>
      <c r="D376" s="295"/>
      <c r="E376" s="296"/>
      <c r="F376" s="296"/>
      <c r="G376" s="297"/>
      <c r="H376" s="292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2"/>
      <c r="Y376" s="292"/>
      <c r="Z376" s="292"/>
    </row>
    <row r="377" spans="1:26" ht="15.75" customHeight="1" x14ac:dyDescent="0.2">
      <c r="A377" s="292"/>
      <c r="B377" s="221"/>
      <c r="C377" s="295"/>
      <c r="D377" s="295"/>
      <c r="E377" s="296"/>
      <c r="F377" s="296"/>
      <c r="G377" s="297"/>
      <c r="H377" s="292"/>
      <c r="I377" s="292"/>
      <c r="J377" s="292"/>
      <c r="K377" s="292"/>
      <c r="L377" s="292"/>
      <c r="M377" s="292"/>
      <c r="N377" s="292"/>
      <c r="O377" s="292"/>
      <c r="P377" s="292"/>
      <c r="Q377" s="292"/>
      <c r="R377" s="292"/>
      <c r="S377" s="292"/>
      <c r="T377" s="292"/>
      <c r="U377" s="292"/>
      <c r="V377" s="292"/>
      <c r="W377" s="292"/>
      <c r="X377" s="292"/>
      <c r="Y377" s="292"/>
      <c r="Z377" s="292"/>
    </row>
    <row r="378" spans="1:26" ht="15.75" customHeight="1" x14ac:dyDescent="0.2">
      <c r="A378" s="292"/>
      <c r="B378" s="221"/>
      <c r="C378" s="295"/>
      <c r="D378" s="295"/>
      <c r="E378" s="296"/>
      <c r="F378" s="296"/>
      <c r="G378" s="297"/>
      <c r="H378" s="292"/>
      <c r="I378" s="292"/>
      <c r="J378" s="292"/>
      <c r="K378" s="292"/>
      <c r="L378" s="292"/>
      <c r="M378" s="292"/>
      <c r="N378" s="292"/>
      <c r="O378" s="292"/>
      <c r="P378" s="292"/>
      <c r="Q378" s="292"/>
      <c r="R378" s="292"/>
      <c r="S378" s="292"/>
      <c r="T378" s="292"/>
      <c r="U378" s="292"/>
      <c r="V378" s="292"/>
      <c r="W378" s="292"/>
      <c r="X378" s="292"/>
      <c r="Y378" s="292"/>
      <c r="Z378" s="292"/>
    </row>
    <row r="379" spans="1:26" ht="15.75" customHeight="1" x14ac:dyDescent="0.2">
      <c r="A379" s="292"/>
      <c r="B379" s="221"/>
      <c r="C379" s="295"/>
      <c r="D379" s="295"/>
      <c r="E379" s="296"/>
      <c r="F379" s="296"/>
      <c r="G379" s="297"/>
      <c r="H379" s="292"/>
      <c r="I379" s="292"/>
      <c r="J379" s="292"/>
      <c r="K379" s="292"/>
      <c r="L379" s="292"/>
      <c r="M379" s="292"/>
      <c r="N379" s="292"/>
      <c r="O379" s="292"/>
      <c r="P379" s="292"/>
      <c r="Q379" s="292"/>
      <c r="R379" s="292"/>
      <c r="S379" s="292"/>
      <c r="T379" s="292"/>
      <c r="U379" s="292"/>
      <c r="V379" s="292"/>
      <c r="W379" s="292"/>
      <c r="X379" s="292"/>
      <c r="Y379" s="292"/>
      <c r="Z379" s="292"/>
    </row>
    <row r="380" spans="1:26" ht="15.75" customHeight="1" x14ac:dyDescent="0.2">
      <c r="A380" s="292"/>
      <c r="B380" s="221"/>
      <c r="C380" s="295"/>
      <c r="D380" s="295"/>
      <c r="E380" s="296"/>
      <c r="F380" s="296"/>
      <c r="G380" s="297"/>
      <c r="H380" s="292"/>
      <c r="I380" s="292"/>
      <c r="J380" s="292"/>
      <c r="K380" s="292"/>
      <c r="L380" s="292"/>
      <c r="M380" s="292"/>
      <c r="N380" s="292"/>
      <c r="O380" s="292"/>
      <c r="P380" s="292"/>
      <c r="Q380" s="292"/>
      <c r="R380" s="292"/>
      <c r="S380" s="292"/>
      <c r="T380" s="292"/>
      <c r="U380" s="292"/>
      <c r="V380" s="292"/>
      <c r="W380" s="292"/>
      <c r="X380" s="292"/>
      <c r="Y380" s="292"/>
      <c r="Z380" s="292"/>
    </row>
    <row r="381" spans="1:26" ht="15.75" customHeight="1" x14ac:dyDescent="0.2">
      <c r="A381" s="292"/>
      <c r="B381" s="221"/>
      <c r="C381" s="295"/>
      <c r="D381" s="295"/>
      <c r="E381" s="296"/>
      <c r="F381" s="296"/>
      <c r="G381" s="297"/>
      <c r="H381" s="292"/>
      <c r="I381" s="292"/>
      <c r="J381" s="292"/>
      <c r="K381" s="292"/>
      <c r="L381" s="292"/>
      <c r="M381" s="292"/>
      <c r="N381" s="292"/>
      <c r="O381" s="292"/>
      <c r="P381" s="292"/>
      <c r="Q381" s="292"/>
      <c r="R381" s="292"/>
      <c r="S381" s="292"/>
      <c r="T381" s="292"/>
      <c r="U381" s="292"/>
      <c r="V381" s="292"/>
      <c r="W381" s="292"/>
      <c r="X381" s="292"/>
      <c r="Y381" s="292"/>
      <c r="Z381" s="292"/>
    </row>
    <row r="382" spans="1:26" ht="15.75" customHeight="1" x14ac:dyDescent="0.2">
      <c r="A382" s="292"/>
      <c r="B382" s="221"/>
      <c r="C382" s="295"/>
      <c r="D382" s="295"/>
      <c r="E382" s="296"/>
      <c r="F382" s="296"/>
      <c r="G382" s="297"/>
      <c r="H382" s="292"/>
      <c r="I382" s="292"/>
      <c r="J382" s="292"/>
      <c r="K382" s="292"/>
      <c r="L382" s="292"/>
      <c r="M382" s="292"/>
      <c r="N382" s="292"/>
      <c r="O382" s="292"/>
      <c r="P382" s="292"/>
      <c r="Q382" s="292"/>
      <c r="R382" s="292"/>
      <c r="S382" s="292"/>
      <c r="T382" s="292"/>
      <c r="U382" s="292"/>
      <c r="V382" s="292"/>
      <c r="W382" s="292"/>
      <c r="X382" s="292"/>
      <c r="Y382" s="292"/>
      <c r="Z382" s="292"/>
    </row>
    <row r="383" spans="1:26" ht="15.75" customHeight="1" x14ac:dyDescent="0.2">
      <c r="A383" s="292"/>
      <c r="B383" s="221"/>
      <c r="C383" s="295"/>
      <c r="D383" s="295"/>
      <c r="E383" s="296"/>
      <c r="F383" s="296"/>
      <c r="G383" s="297"/>
      <c r="H383" s="292"/>
      <c r="I383" s="292"/>
      <c r="J383" s="292"/>
      <c r="K383" s="292"/>
      <c r="L383" s="292"/>
      <c r="M383" s="292"/>
      <c r="N383" s="292"/>
      <c r="O383" s="292"/>
      <c r="P383" s="292"/>
      <c r="Q383" s="292"/>
      <c r="R383" s="292"/>
      <c r="S383" s="292"/>
      <c r="T383" s="292"/>
      <c r="U383" s="292"/>
      <c r="V383" s="292"/>
      <c r="W383" s="292"/>
      <c r="X383" s="292"/>
      <c r="Y383" s="292"/>
      <c r="Z383" s="292"/>
    </row>
    <row r="384" spans="1:26" ht="15.75" customHeight="1" x14ac:dyDescent="0.2">
      <c r="A384" s="292"/>
      <c r="B384" s="221"/>
      <c r="C384" s="295"/>
      <c r="D384" s="295"/>
      <c r="E384" s="296"/>
      <c r="F384" s="296"/>
      <c r="G384" s="297"/>
      <c r="H384" s="292"/>
      <c r="I384" s="292"/>
      <c r="J384" s="292"/>
      <c r="K384" s="292"/>
      <c r="L384" s="292"/>
      <c r="M384" s="292"/>
      <c r="N384" s="292"/>
      <c r="O384" s="292"/>
      <c r="P384" s="292"/>
      <c r="Q384" s="292"/>
      <c r="R384" s="292"/>
      <c r="S384" s="292"/>
      <c r="T384" s="292"/>
      <c r="U384" s="292"/>
      <c r="V384" s="292"/>
      <c r="W384" s="292"/>
      <c r="X384" s="292"/>
      <c r="Y384" s="292"/>
      <c r="Z384" s="292"/>
    </row>
    <row r="385" spans="1:26" ht="15.75" customHeight="1" x14ac:dyDescent="0.2">
      <c r="A385" s="292"/>
      <c r="B385" s="221"/>
      <c r="C385" s="295"/>
      <c r="D385" s="295"/>
      <c r="E385" s="296"/>
      <c r="F385" s="296"/>
      <c r="G385" s="297"/>
      <c r="H385" s="292"/>
      <c r="I385" s="292"/>
      <c r="J385" s="292"/>
      <c r="K385" s="292"/>
      <c r="L385" s="292"/>
      <c r="M385" s="292"/>
      <c r="N385" s="292"/>
      <c r="O385" s="292"/>
      <c r="P385" s="292"/>
      <c r="Q385" s="292"/>
      <c r="R385" s="292"/>
      <c r="S385" s="292"/>
      <c r="T385" s="292"/>
      <c r="U385" s="292"/>
      <c r="V385" s="292"/>
      <c r="W385" s="292"/>
      <c r="X385" s="292"/>
      <c r="Y385" s="292"/>
      <c r="Z385" s="292"/>
    </row>
    <row r="386" spans="1:26" ht="15.75" customHeight="1" x14ac:dyDescent="0.2">
      <c r="A386" s="292"/>
      <c r="B386" s="221"/>
      <c r="C386" s="295"/>
      <c r="D386" s="295"/>
      <c r="E386" s="296"/>
      <c r="F386" s="296"/>
      <c r="G386" s="297"/>
      <c r="H386" s="292"/>
      <c r="I386" s="292"/>
      <c r="J386" s="292"/>
      <c r="K386" s="292"/>
      <c r="L386" s="292"/>
      <c r="M386" s="292"/>
      <c r="N386" s="292"/>
      <c r="O386" s="292"/>
      <c r="P386" s="292"/>
      <c r="Q386" s="292"/>
      <c r="R386" s="292"/>
      <c r="S386" s="292"/>
      <c r="T386" s="292"/>
      <c r="U386" s="292"/>
      <c r="V386" s="292"/>
      <c r="W386" s="292"/>
      <c r="X386" s="292"/>
      <c r="Y386" s="292"/>
      <c r="Z386" s="292"/>
    </row>
    <row r="387" spans="1:26" ht="15.75" customHeight="1" x14ac:dyDescent="0.2">
      <c r="A387" s="292"/>
      <c r="B387" s="221"/>
      <c r="C387" s="295"/>
      <c r="D387" s="295"/>
      <c r="E387" s="296"/>
      <c r="F387" s="296"/>
      <c r="G387" s="297"/>
      <c r="H387" s="292"/>
      <c r="I387" s="292"/>
      <c r="J387" s="292"/>
      <c r="K387" s="292"/>
      <c r="L387" s="292"/>
      <c r="M387" s="292"/>
      <c r="N387" s="292"/>
      <c r="O387" s="292"/>
      <c r="P387" s="292"/>
      <c r="Q387" s="292"/>
      <c r="R387" s="292"/>
      <c r="S387" s="292"/>
      <c r="T387" s="292"/>
      <c r="U387" s="292"/>
      <c r="V387" s="292"/>
      <c r="W387" s="292"/>
      <c r="X387" s="292"/>
      <c r="Y387" s="292"/>
      <c r="Z387" s="292"/>
    </row>
    <row r="388" spans="1:26" ht="15.75" customHeight="1" x14ac:dyDescent="0.2">
      <c r="A388" s="292"/>
      <c r="B388" s="221"/>
      <c r="C388" s="295"/>
      <c r="D388" s="295"/>
      <c r="E388" s="296"/>
      <c r="F388" s="296"/>
      <c r="G388" s="297"/>
      <c r="H388" s="292"/>
      <c r="I388" s="292"/>
      <c r="J388" s="292"/>
      <c r="K388" s="292"/>
      <c r="L388" s="292"/>
      <c r="M388" s="292"/>
      <c r="N388" s="292"/>
      <c r="O388" s="292"/>
      <c r="P388" s="292"/>
      <c r="Q388" s="292"/>
      <c r="R388" s="292"/>
      <c r="S388" s="292"/>
      <c r="T388" s="292"/>
      <c r="U388" s="292"/>
      <c r="V388" s="292"/>
      <c r="W388" s="292"/>
      <c r="X388" s="292"/>
      <c r="Y388" s="292"/>
      <c r="Z388" s="292"/>
    </row>
    <row r="389" spans="1:26" ht="15.75" customHeight="1" x14ac:dyDescent="0.2">
      <c r="A389" s="292"/>
      <c r="B389" s="221"/>
      <c r="C389" s="295"/>
      <c r="D389" s="295"/>
      <c r="E389" s="296"/>
      <c r="F389" s="296"/>
      <c r="G389" s="297"/>
      <c r="H389" s="292"/>
      <c r="I389" s="292"/>
      <c r="J389" s="292"/>
      <c r="K389" s="292"/>
      <c r="L389" s="292"/>
      <c r="M389" s="292"/>
      <c r="N389" s="292"/>
      <c r="O389" s="292"/>
      <c r="P389" s="292"/>
      <c r="Q389" s="292"/>
      <c r="R389" s="292"/>
      <c r="S389" s="292"/>
      <c r="T389" s="292"/>
      <c r="U389" s="292"/>
      <c r="V389" s="292"/>
      <c r="W389" s="292"/>
      <c r="X389" s="292"/>
      <c r="Y389" s="292"/>
      <c r="Z389" s="292"/>
    </row>
    <row r="390" spans="1:26" ht="15.75" customHeight="1" x14ac:dyDescent="0.2">
      <c r="A390" s="292"/>
      <c r="B390" s="221"/>
      <c r="C390" s="295"/>
      <c r="D390" s="295"/>
      <c r="E390" s="296"/>
      <c r="F390" s="296"/>
      <c r="G390" s="297"/>
      <c r="H390" s="292"/>
      <c r="I390" s="292"/>
      <c r="J390" s="292"/>
      <c r="K390" s="292"/>
      <c r="L390" s="292"/>
      <c r="M390" s="292"/>
      <c r="N390" s="292"/>
      <c r="O390" s="292"/>
      <c r="P390" s="292"/>
      <c r="Q390" s="292"/>
      <c r="R390" s="292"/>
      <c r="S390" s="292"/>
      <c r="T390" s="292"/>
      <c r="U390" s="292"/>
      <c r="V390" s="292"/>
      <c r="W390" s="292"/>
      <c r="X390" s="292"/>
      <c r="Y390" s="292"/>
      <c r="Z390" s="292"/>
    </row>
    <row r="391" spans="1:26" ht="15.75" customHeight="1" x14ac:dyDescent="0.2">
      <c r="A391" s="292"/>
      <c r="B391" s="221"/>
      <c r="C391" s="295"/>
      <c r="D391" s="295"/>
      <c r="E391" s="296"/>
      <c r="F391" s="296"/>
      <c r="G391" s="297"/>
      <c r="H391" s="292"/>
      <c r="I391" s="292"/>
      <c r="J391" s="292"/>
      <c r="K391" s="292"/>
      <c r="L391" s="292"/>
      <c r="M391" s="292"/>
      <c r="N391" s="292"/>
      <c r="O391" s="292"/>
      <c r="P391" s="292"/>
      <c r="Q391" s="292"/>
      <c r="R391" s="292"/>
      <c r="S391" s="292"/>
      <c r="T391" s="292"/>
      <c r="U391" s="292"/>
      <c r="V391" s="292"/>
      <c r="W391" s="292"/>
      <c r="X391" s="292"/>
      <c r="Y391" s="292"/>
      <c r="Z391" s="292"/>
    </row>
    <row r="392" spans="1:26" ht="15.75" customHeight="1" x14ac:dyDescent="0.2">
      <c r="A392" s="292"/>
      <c r="B392" s="221"/>
      <c r="C392" s="295"/>
      <c r="D392" s="295"/>
      <c r="E392" s="296"/>
      <c r="F392" s="296"/>
      <c r="G392" s="297"/>
      <c r="H392" s="292"/>
      <c r="I392" s="292"/>
      <c r="J392" s="292"/>
      <c r="K392" s="292"/>
      <c r="L392" s="292"/>
      <c r="M392" s="292"/>
      <c r="N392" s="292"/>
      <c r="O392" s="292"/>
      <c r="P392" s="292"/>
      <c r="Q392" s="292"/>
      <c r="R392" s="292"/>
      <c r="S392" s="292"/>
      <c r="T392" s="292"/>
      <c r="U392" s="292"/>
      <c r="V392" s="292"/>
      <c r="W392" s="292"/>
      <c r="X392" s="292"/>
      <c r="Y392" s="292"/>
      <c r="Z392" s="292"/>
    </row>
    <row r="393" spans="1:26" ht="15.75" customHeight="1" x14ac:dyDescent="0.2">
      <c r="A393" s="292"/>
      <c r="B393" s="221"/>
      <c r="C393" s="295"/>
      <c r="D393" s="295"/>
      <c r="E393" s="296"/>
      <c r="F393" s="296"/>
      <c r="G393" s="297"/>
      <c r="H393" s="292"/>
      <c r="I393" s="292"/>
      <c r="J393" s="292"/>
      <c r="K393" s="292"/>
      <c r="L393" s="292"/>
      <c r="M393" s="292"/>
      <c r="N393" s="292"/>
      <c r="O393" s="292"/>
      <c r="P393" s="292"/>
      <c r="Q393" s="292"/>
      <c r="R393" s="292"/>
      <c r="S393" s="292"/>
      <c r="T393" s="292"/>
      <c r="U393" s="292"/>
      <c r="V393" s="292"/>
      <c r="W393" s="292"/>
      <c r="X393" s="292"/>
      <c r="Y393" s="292"/>
      <c r="Z393" s="292"/>
    </row>
    <row r="394" spans="1:26" ht="15.75" customHeight="1" x14ac:dyDescent="0.2">
      <c r="A394" s="292"/>
      <c r="B394" s="221"/>
      <c r="C394" s="295"/>
      <c r="D394" s="295"/>
      <c r="E394" s="296"/>
      <c r="F394" s="296"/>
      <c r="G394" s="297"/>
      <c r="H394" s="292"/>
      <c r="I394" s="292"/>
      <c r="J394" s="292"/>
      <c r="K394" s="292"/>
      <c r="L394" s="292"/>
      <c r="M394" s="292"/>
      <c r="N394" s="292"/>
      <c r="O394" s="292"/>
      <c r="P394" s="292"/>
      <c r="Q394" s="292"/>
      <c r="R394" s="292"/>
      <c r="S394" s="292"/>
      <c r="T394" s="292"/>
      <c r="U394" s="292"/>
      <c r="V394" s="292"/>
      <c r="W394" s="292"/>
      <c r="X394" s="292"/>
      <c r="Y394" s="292"/>
      <c r="Z394" s="292"/>
    </row>
    <row r="395" spans="1:26" ht="15.75" customHeight="1" x14ac:dyDescent="0.2">
      <c r="A395" s="292"/>
      <c r="B395" s="221"/>
      <c r="C395" s="295"/>
      <c r="D395" s="295"/>
      <c r="E395" s="296"/>
      <c r="F395" s="296"/>
      <c r="G395" s="297"/>
      <c r="H395" s="292"/>
      <c r="I395" s="292"/>
      <c r="J395" s="292"/>
      <c r="K395" s="292"/>
      <c r="L395" s="292"/>
      <c r="M395" s="292"/>
      <c r="N395" s="292"/>
      <c r="O395" s="292"/>
      <c r="P395" s="292"/>
      <c r="Q395" s="292"/>
      <c r="R395" s="292"/>
      <c r="S395" s="292"/>
      <c r="T395" s="292"/>
      <c r="U395" s="292"/>
      <c r="V395" s="292"/>
      <c r="W395" s="292"/>
      <c r="X395" s="292"/>
      <c r="Y395" s="292"/>
      <c r="Z395" s="292"/>
    </row>
    <row r="396" spans="1:26" ht="15.75" customHeight="1" x14ac:dyDescent="0.2">
      <c r="A396" s="292"/>
      <c r="B396" s="221"/>
      <c r="C396" s="295"/>
      <c r="D396" s="295"/>
      <c r="E396" s="296"/>
      <c r="F396" s="296"/>
      <c r="G396" s="297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2"/>
      <c r="Y396" s="292"/>
      <c r="Z396" s="292"/>
    </row>
    <row r="397" spans="1:26" ht="15.75" customHeight="1" x14ac:dyDescent="0.2">
      <c r="A397" s="292"/>
      <c r="B397" s="221"/>
      <c r="C397" s="295"/>
      <c r="D397" s="295"/>
      <c r="E397" s="296"/>
      <c r="F397" s="296"/>
      <c r="G397" s="297"/>
      <c r="H397" s="292"/>
      <c r="I397" s="292"/>
      <c r="J397" s="292"/>
      <c r="K397" s="292"/>
      <c r="L397" s="292"/>
      <c r="M397" s="292"/>
      <c r="N397" s="292"/>
      <c r="O397" s="292"/>
      <c r="P397" s="292"/>
      <c r="Q397" s="292"/>
      <c r="R397" s="292"/>
      <c r="S397" s="292"/>
      <c r="T397" s="292"/>
      <c r="U397" s="292"/>
      <c r="V397" s="292"/>
      <c r="W397" s="292"/>
      <c r="X397" s="292"/>
      <c r="Y397" s="292"/>
      <c r="Z397" s="292"/>
    </row>
    <row r="398" spans="1:26" ht="15.75" customHeight="1" x14ac:dyDescent="0.2">
      <c r="A398" s="292"/>
      <c r="B398" s="221"/>
      <c r="C398" s="295"/>
      <c r="D398" s="295"/>
      <c r="E398" s="296"/>
      <c r="F398" s="296"/>
      <c r="G398" s="297"/>
      <c r="H398" s="292"/>
      <c r="I398" s="292"/>
      <c r="J398" s="292"/>
      <c r="K398" s="292"/>
      <c r="L398" s="292"/>
      <c r="M398" s="292"/>
      <c r="N398" s="292"/>
      <c r="O398" s="292"/>
      <c r="P398" s="292"/>
      <c r="Q398" s="292"/>
      <c r="R398" s="292"/>
      <c r="S398" s="292"/>
      <c r="T398" s="292"/>
      <c r="U398" s="292"/>
      <c r="V398" s="292"/>
      <c r="W398" s="292"/>
      <c r="X398" s="292"/>
      <c r="Y398" s="292"/>
      <c r="Z398" s="292"/>
    </row>
    <row r="399" spans="1:26" ht="15.75" customHeight="1" x14ac:dyDescent="0.2">
      <c r="A399" s="292"/>
      <c r="B399" s="221"/>
      <c r="C399" s="295"/>
      <c r="D399" s="295"/>
      <c r="E399" s="296"/>
      <c r="F399" s="296"/>
      <c r="G399" s="297"/>
      <c r="H399" s="292"/>
      <c r="I399" s="292"/>
      <c r="J399" s="292"/>
      <c r="K399" s="292"/>
      <c r="L399" s="292"/>
      <c r="M399" s="292"/>
      <c r="N399" s="292"/>
      <c r="O399" s="292"/>
      <c r="P399" s="292"/>
      <c r="Q399" s="292"/>
      <c r="R399" s="292"/>
      <c r="S399" s="292"/>
      <c r="T399" s="292"/>
      <c r="U399" s="292"/>
      <c r="V399" s="292"/>
      <c r="W399" s="292"/>
      <c r="X399" s="292"/>
      <c r="Y399" s="292"/>
      <c r="Z399" s="292"/>
    </row>
    <row r="400" spans="1:26" ht="15.75" customHeight="1" x14ac:dyDescent="0.2">
      <c r="A400" s="292"/>
      <c r="B400" s="221"/>
      <c r="C400" s="295"/>
      <c r="D400" s="295"/>
      <c r="E400" s="296"/>
      <c r="F400" s="296"/>
      <c r="G400" s="297"/>
      <c r="H400" s="292"/>
      <c r="I400" s="292"/>
      <c r="J400" s="292"/>
      <c r="K400" s="292"/>
      <c r="L400" s="292"/>
      <c r="M400" s="292"/>
      <c r="N400" s="292"/>
      <c r="O400" s="292"/>
      <c r="P400" s="292"/>
      <c r="Q400" s="292"/>
      <c r="R400" s="292"/>
      <c r="S400" s="292"/>
      <c r="T400" s="292"/>
      <c r="U400" s="292"/>
      <c r="V400" s="292"/>
      <c r="W400" s="292"/>
      <c r="X400" s="292"/>
      <c r="Y400" s="292"/>
      <c r="Z400" s="292"/>
    </row>
    <row r="401" spans="1:26" ht="15.75" customHeight="1" x14ac:dyDescent="0.2">
      <c r="A401" s="292"/>
      <c r="B401" s="221"/>
      <c r="C401" s="295"/>
      <c r="D401" s="295"/>
      <c r="E401" s="296"/>
      <c r="F401" s="296"/>
      <c r="G401" s="297"/>
      <c r="H401" s="292"/>
      <c r="I401" s="292"/>
      <c r="J401" s="292"/>
      <c r="K401" s="292"/>
      <c r="L401" s="292"/>
      <c r="M401" s="292"/>
      <c r="N401" s="292"/>
      <c r="O401" s="292"/>
      <c r="P401" s="292"/>
      <c r="Q401" s="292"/>
      <c r="R401" s="292"/>
      <c r="S401" s="292"/>
      <c r="T401" s="292"/>
      <c r="U401" s="292"/>
      <c r="V401" s="292"/>
      <c r="W401" s="292"/>
      <c r="X401" s="292"/>
      <c r="Y401" s="292"/>
      <c r="Z401" s="292"/>
    </row>
    <row r="402" spans="1:26" ht="15.75" customHeight="1" x14ac:dyDescent="0.2">
      <c r="A402" s="292"/>
      <c r="B402" s="221"/>
      <c r="C402" s="295"/>
      <c r="D402" s="295"/>
      <c r="E402" s="296"/>
      <c r="F402" s="296"/>
      <c r="G402" s="297"/>
      <c r="H402" s="292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2"/>
      <c r="Y402" s="292"/>
      <c r="Z402" s="292"/>
    </row>
    <row r="403" spans="1:26" ht="15.75" customHeight="1" x14ac:dyDescent="0.2">
      <c r="A403" s="292"/>
      <c r="B403" s="221"/>
      <c r="C403" s="295"/>
      <c r="D403" s="295"/>
      <c r="E403" s="296"/>
      <c r="F403" s="296"/>
      <c r="G403" s="297"/>
      <c r="H403" s="292"/>
      <c r="I403" s="292"/>
      <c r="J403" s="292"/>
      <c r="K403" s="292"/>
      <c r="L403" s="292"/>
      <c r="M403" s="292"/>
      <c r="N403" s="292"/>
      <c r="O403" s="292"/>
      <c r="P403" s="292"/>
      <c r="Q403" s="292"/>
      <c r="R403" s="292"/>
      <c r="S403" s="292"/>
      <c r="T403" s="292"/>
      <c r="U403" s="292"/>
      <c r="V403" s="292"/>
      <c r="W403" s="292"/>
      <c r="X403" s="292"/>
      <c r="Y403" s="292"/>
      <c r="Z403" s="292"/>
    </row>
    <row r="404" spans="1:26" ht="15.75" customHeight="1" x14ac:dyDescent="0.2">
      <c r="A404" s="292"/>
      <c r="B404" s="221"/>
      <c r="C404" s="295"/>
      <c r="D404" s="295"/>
      <c r="E404" s="296"/>
      <c r="F404" s="296"/>
      <c r="G404" s="297"/>
      <c r="H404" s="292"/>
      <c r="I404" s="292"/>
      <c r="J404" s="292"/>
      <c r="K404" s="292"/>
      <c r="L404" s="292"/>
      <c r="M404" s="292"/>
      <c r="N404" s="292"/>
      <c r="O404" s="292"/>
      <c r="P404" s="292"/>
      <c r="Q404" s="292"/>
      <c r="R404" s="292"/>
      <c r="S404" s="292"/>
      <c r="T404" s="292"/>
      <c r="U404" s="292"/>
      <c r="V404" s="292"/>
      <c r="W404" s="292"/>
      <c r="X404" s="292"/>
      <c r="Y404" s="292"/>
      <c r="Z404" s="292"/>
    </row>
    <row r="405" spans="1:26" ht="15.75" customHeight="1" x14ac:dyDescent="0.2">
      <c r="A405" s="292"/>
      <c r="B405" s="221"/>
      <c r="C405" s="295"/>
      <c r="D405" s="295"/>
      <c r="E405" s="296"/>
      <c r="F405" s="296"/>
      <c r="G405" s="297"/>
      <c r="H405" s="292"/>
      <c r="I405" s="292"/>
      <c r="J405" s="292"/>
      <c r="K405" s="292"/>
      <c r="L405" s="292"/>
      <c r="M405" s="292"/>
      <c r="N405" s="292"/>
      <c r="O405" s="292"/>
      <c r="P405" s="292"/>
      <c r="Q405" s="292"/>
      <c r="R405" s="292"/>
      <c r="S405" s="292"/>
      <c r="T405" s="292"/>
      <c r="U405" s="292"/>
      <c r="V405" s="292"/>
      <c r="W405" s="292"/>
      <c r="X405" s="292"/>
      <c r="Y405" s="292"/>
      <c r="Z405" s="292"/>
    </row>
    <row r="406" spans="1:26" ht="15.75" customHeight="1" x14ac:dyDescent="0.2">
      <c r="A406" s="292"/>
      <c r="B406" s="221"/>
      <c r="C406" s="295"/>
      <c r="D406" s="295"/>
      <c r="E406" s="296"/>
      <c r="F406" s="296"/>
      <c r="G406" s="297"/>
      <c r="H406" s="292"/>
      <c r="I406" s="292"/>
      <c r="J406" s="292"/>
      <c r="K406" s="292"/>
      <c r="L406" s="292"/>
      <c r="M406" s="292"/>
      <c r="N406" s="292"/>
      <c r="O406" s="292"/>
      <c r="P406" s="292"/>
      <c r="Q406" s="292"/>
      <c r="R406" s="292"/>
      <c r="S406" s="292"/>
      <c r="T406" s="292"/>
      <c r="U406" s="292"/>
      <c r="V406" s="292"/>
      <c r="W406" s="292"/>
      <c r="X406" s="292"/>
      <c r="Y406" s="292"/>
      <c r="Z406" s="292"/>
    </row>
    <row r="407" spans="1:26" ht="15.75" customHeight="1" x14ac:dyDescent="0.2">
      <c r="A407" s="292"/>
      <c r="B407" s="221"/>
      <c r="C407" s="295"/>
      <c r="D407" s="295"/>
      <c r="E407" s="296"/>
      <c r="F407" s="296"/>
      <c r="G407" s="297"/>
      <c r="H407" s="292"/>
      <c r="I407" s="292"/>
      <c r="J407" s="292"/>
      <c r="K407" s="292"/>
      <c r="L407" s="292"/>
      <c r="M407" s="292"/>
      <c r="N407" s="292"/>
      <c r="O407" s="292"/>
      <c r="P407" s="292"/>
      <c r="Q407" s="292"/>
      <c r="R407" s="292"/>
      <c r="S407" s="292"/>
      <c r="T407" s="292"/>
      <c r="U407" s="292"/>
      <c r="V407" s="292"/>
      <c r="W407" s="292"/>
      <c r="X407" s="292"/>
      <c r="Y407" s="292"/>
      <c r="Z407" s="292"/>
    </row>
    <row r="408" spans="1:26" ht="15.75" customHeight="1" x14ac:dyDescent="0.2">
      <c r="A408" s="292"/>
      <c r="B408" s="221"/>
      <c r="C408" s="295"/>
      <c r="D408" s="295"/>
      <c r="E408" s="296"/>
      <c r="F408" s="296"/>
      <c r="G408" s="297"/>
      <c r="H408" s="292"/>
      <c r="I408" s="292"/>
      <c r="J408" s="292"/>
      <c r="K408" s="292"/>
      <c r="L408" s="292"/>
      <c r="M408" s="292"/>
      <c r="N408" s="292"/>
      <c r="O408" s="292"/>
      <c r="P408" s="292"/>
      <c r="Q408" s="292"/>
      <c r="R408" s="292"/>
      <c r="S408" s="292"/>
      <c r="T408" s="292"/>
      <c r="U408" s="292"/>
      <c r="V408" s="292"/>
      <c r="W408" s="292"/>
      <c r="X408" s="292"/>
      <c r="Y408" s="292"/>
      <c r="Z408" s="292"/>
    </row>
    <row r="409" spans="1:26" ht="15.75" customHeight="1" x14ac:dyDescent="0.2">
      <c r="A409" s="292"/>
      <c r="B409" s="221"/>
      <c r="C409" s="295"/>
      <c r="D409" s="295"/>
      <c r="E409" s="296"/>
      <c r="F409" s="296"/>
      <c r="G409" s="297"/>
      <c r="H409" s="292"/>
      <c r="I409" s="292"/>
      <c r="J409" s="292"/>
      <c r="K409" s="292"/>
      <c r="L409" s="292"/>
      <c r="M409" s="292"/>
      <c r="N409" s="292"/>
      <c r="O409" s="292"/>
      <c r="P409" s="292"/>
      <c r="Q409" s="292"/>
      <c r="R409" s="292"/>
      <c r="S409" s="292"/>
      <c r="T409" s="292"/>
      <c r="U409" s="292"/>
      <c r="V409" s="292"/>
      <c r="W409" s="292"/>
      <c r="X409" s="292"/>
      <c r="Y409" s="292"/>
      <c r="Z409" s="292"/>
    </row>
    <row r="410" spans="1:26" ht="15.75" customHeight="1" x14ac:dyDescent="0.2">
      <c r="A410" s="292"/>
      <c r="B410" s="221"/>
      <c r="C410" s="295"/>
      <c r="D410" s="295"/>
      <c r="E410" s="296"/>
      <c r="F410" s="296"/>
      <c r="G410" s="297"/>
      <c r="H410" s="292"/>
      <c r="I410" s="292"/>
      <c r="J410" s="292"/>
      <c r="K410" s="292"/>
      <c r="L410" s="292"/>
      <c r="M410" s="292"/>
      <c r="N410" s="292"/>
      <c r="O410" s="292"/>
      <c r="P410" s="292"/>
      <c r="Q410" s="292"/>
      <c r="R410" s="292"/>
      <c r="S410" s="292"/>
      <c r="T410" s="292"/>
      <c r="U410" s="292"/>
      <c r="V410" s="292"/>
      <c r="W410" s="292"/>
      <c r="X410" s="292"/>
      <c r="Y410" s="292"/>
      <c r="Z410" s="292"/>
    </row>
    <row r="411" spans="1:26" ht="15.75" customHeight="1" x14ac:dyDescent="0.2">
      <c r="A411" s="292"/>
      <c r="B411" s="221"/>
      <c r="C411" s="295"/>
      <c r="D411" s="295"/>
      <c r="E411" s="296"/>
      <c r="F411" s="296"/>
      <c r="G411" s="297"/>
      <c r="H411" s="292"/>
      <c r="I411" s="292"/>
      <c r="J411" s="292"/>
      <c r="K411" s="292"/>
      <c r="L411" s="292"/>
      <c r="M411" s="292"/>
      <c r="N411" s="292"/>
      <c r="O411" s="292"/>
      <c r="P411" s="292"/>
      <c r="Q411" s="292"/>
      <c r="R411" s="292"/>
      <c r="S411" s="292"/>
      <c r="T411" s="292"/>
      <c r="U411" s="292"/>
      <c r="V411" s="292"/>
      <c r="W411" s="292"/>
      <c r="X411" s="292"/>
      <c r="Y411" s="292"/>
      <c r="Z411" s="292"/>
    </row>
    <row r="412" spans="1:26" ht="15.75" customHeight="1" x14ac:dyDescent="0.2">
      <c r="A412" s="292"/>
      <c r="B412" s="221"/>
      <c r="C412" s="295"/>
      <c r="D412" s="295"/>
      <c r="E412" s="296"/>
      <c r="F412" s="296"/>
      <c r="G412" s="297"/>
      <c r="H412" s="292"/>
      <c r="I412" s="292"/>
      <c r="J412" s="292"/>
      <c r="K412" s="292"/>
      <c r="L412" s="292"/>
      <c r="M412" s="292"/>
      <c r="N412" s="292"/>
      <c r="O412" s="292"/>
      <c r="P412" s="292"/>
      <c r="Q412" s="292"/>
      <c r="R412" s="292"/>
      <c r="S412" s="292"/>
      <c r="T412" s="292"/>
      <c r="U412" s="292"/>
      <c r="V412" s="292"/>
      <c r="W412" s="292"/>
      <c r="X412" s="292"/>
      <c r="Y412" s="292"/>
      <c r="Z412" s="292"/>
    </row>
    <row r="413" spans="1:26" ht="15.75" customHeight="1" x14ac:dyDescent="0.2">
      <c r="A413" s="292"/>
      <c r="B413" s="221"/>
      <c r="C413" s="295"/>
      <c r="D413" s="295"/>
      <c r="E413" s="296"/>
      <c r="F413" s="296"/>
      <c r="G413" s="297"/>
      <c r="H413" s="292"/>
      <c r="I413" s="292"/>
      <c r="J413" s="292"/>
      <c r="K413" s="292"/>
      <c r="L413" s="292"/>
      <c r="M413" s="292"/>
      <c r="N413" s="292"/>
      <c r="O413" s="292"/>
      <c r="P413" s="292"/>
      <c r="Q413" s="292"/>
      <c r="R413" s="292"/>
      <c r="S413" s="292"/>
      <c r="T413" s="292"/>
      <c r="U413" s="292"/>
      <c r="V413" s="292"/>
      <c r="W413" s="292"/>
      <c r="X413" s="292"/>
      <c r="Y413" s="292"/>
      <c r="Z413" s="292"/>
    </row>
    <row r="414" spans="1:26" ht="15.75" customHeight="1" x14ac:dyDescent="0.2">
      <c r="A414" s="292"/>
      <c r="B414" s="221"/>
      <c r="C414" s="295"/>
      <c r="D414" s="295"/>
      <c r="E414" s="296"/>
      <c r="F414" s="296"/>
      <c r="G414" s="297"/>
      <c r="H414" s="292"/>
      <c r="I414" s="292"/>
      <c r="J414" s="292"/>
      <c r="K414" s="292"/>
      <c r="L414" s="292"/>
      <c r="M414" s="292"/>
      <c r="N414" s="292"/>
      <c r="O414" s="292"/>
      <c r="P414" s="292"/>
      <c r="Q414" s="292"/>
      <c r="R414" s="292"/>
      <c r="S414" s="292"/>
      <c r="T414" s="292"/>
      <c r="U414" s="292"/>
      <c r="V414" s="292"/>
      <c r="W414" s="292"/>
      <c r="X414" s="292"/>
      <c r="Y414" s="292"/>
      <c r="Z414" s="292"/>
    </row>
    <row r="415" spans="1:26" ht="15.75" customHeight="1" x14ac:dyDescent="0.2">
      <c r="A415" s="292"/>
      <c r="B415" s="221"/>
      <c r="C415" s="295"/>
      <c r="D415" s="295"/>
      <c r="E415" s="296"/>
      <c r="F415" s="296"/>
      <c r="G415" s="297"/>
      <c r="H415" s="292"/>
      <c r="I415" s="292"/>
      <c r="J415" s="292"/>
      <c r="K415" s="292"/>
      <c r="L415" s="292"/>
      <c r="M415" s="292"/>
      <c r="N415" s="292"/>
      <c r="O415" s="292"/>
      <c r="P415" s="292"/>
      <c r="Q415" s="292"/>
      <c r="R415" s="292"/>
      <c r="S415" s="292"/>
      <c r="T415" s="292"/>
      <c r="U415" s="292"/>
      <c r="V415" s="292"/>
      <c r="W415" s="292"/>
      <c r="X415" s="292"/>
      <c r="Y415" s="292"/>
      <c r="Z415" s="292"/>
    </row>
    <row r="416" spans="1:26" ht="15.75" customHeight="1" x14ac:dyDescent="0.2">
      <c r="A416" s="292"/>
      <c r="B416" s="221"/>
      <c r="C416" s="295"/>
      <c r="D416" s="295"/>
      <c r="E416" s="296"/>
      <c r="F416" s="296"/>
      <c r="G416" s="297"/>
      <c r="H416" s="292"/>
      <c r="I416" s="292"/>
      <c r="J416" s="292"/>
      <c r="K416" s="292"/>
      <c r="L416" s="292"/>
      <c r="M416" s="292"/>
      <c r="N416" s="292"/>
      <c r="O416" s="292"/>
      <c r="P416" s="292"/>
      <c r="Q416" s="292"/>
      <c r="R416" s="292"/>
      <c r="S416" s="292"/>
      <c r="T416" s="292"/>
      <c r="U416" s="292"/>
      <c r="V416" s="292"/>
      <c r="W416" s="292"/>
      <c r="X416" s="292"/>
      <c r="Y416" s="292"/>
      <c r="Z416" s="292"/>
    </row>
    <row r="417" spans="1:26" ht="15.75" customHeight="1" x14ac:dyDescent="0.2">
      <c r="A417" s="292"/>
      <c r="B417" s="221"/>
      <c r="C417" s="295"/>
      <c r="D417" s="295"/>
      <c r="E417" s="296"/>
      <c r="F417" s="296"/>
      <c r="G417" s="297"/>
      <c r="H417" s="292"/>
      <c r="I417" s="292"/>
      <c r="J417" s="292"/>
      <c r="K417" s="292"/>
      <c r="L417" s="292"/>
      <c r="M417" s="292"/>
      <c r="N417" s="292"/>
      <c r="O417" s="292"/>
      <c r="P417" s="292"/>
      <c r="Q417" s="292"/>
      <c r="R417" s="292"/>
      <c r="S417" s="292"/>
      <c r="T417" s="292"/>
      <c r="U417" s="292"/>
      <c r="V417" s="292"/>
      <c r="W417" s="292"/>
      <c r="X417" s="292"/>
      <c r="Y417" s="292"/>
      <c r="Z417" s="292"/>
    </row>
    <row r="418" spans="1:26" ht="15.75" customHeight="1" x14ac:dyDescent="0.2">
      <c r="A418" s="292"/>
      <c r="B418" s="221"/>
      <c r="C418" s="295"/>
      <c r="D418" s="295"/>
      <c r="E418" s="296"/>
      <c r="F418" s="296"/>
      <c r="G418" s="297"/>
      <c r="H418" s="292"/>
      <c r="I418" s="292"/>
      <c r="J418" s="292"/>
      <c r="K418" s="292"/>
      <c r="L418" s="292"/>
      <c r="M418" s="292"/>
      <c r="N418" s="292"/>
      <c r="O418" s="292"/>
      <c r="P418" s="292"/>
      <c r="Q418" s="292"/>
      <c r="R418" s="292"/>
      <c r="S418" s="292"/>
      <c r="T418" s="292"/>
      <c r="U418" s="292"/>
      <c r="V418" s="292"/>
      <c r="W418" s="292"/>
      <c r="X418" s="292"/>
      <c r="Y418" s="292"/>
      <c r="Z418" s="292"/>
    </row>
    <row r="419" spans="1:26" ht="15.75" customHeight="1" x14ac:dyDescent="0.2">
      <c r="A419" s="292"/>
      <c r="B419" s="221"/>
      <c r="C419" s="295"/>
      <c r="D419" s="295"/>
      <c r="E419" s="296"/>
      <c r="F419" s="296"/>
      <c r="G419" s="297"/>
      <c r="H419" s="292"/>
      <c r="I419" s="292"/>
      <c r="J419" s="292"/>
      <c r="K419" s="292"/>
      <c r="L419" s="292"/>
      <c r="M419" s="292"/>
      <c r="N419" s="292"/>
      <c r="O419" s="292"/>
      <c r="P419" s="292"/>
      <c r="Q419" s="292"/>
      <c r="R419" s="292"/>
      <c r="S419" s="292"/>
      <c r="T419" s="292"/>
      <c r="U419" s="292"/>
      <c r="V419" s="292"/>
      <c r="W419" s="292"/>
      <c r="X419" s="292"/>
      <c r="Y419" s="292"/>
      <c r="Z419" s="292"/>
    </row>
    <row r="420" spans="1:26" ht="15.75" customHeight="1" x14ac:dyDescent="0.2">
      <c r="A420" s="292"/>
      <c r="B420" s="221"/>
      <c r="C420" s="295"/>
      <c r="D420" s="295"/>
      <c r="E420" s="296"/>
      <c r="F420" s="296"/>
      <c r="G420" s="297"/>
      <c r="H420" s="292"/>
      <c r="I420" s="292"/>
      <c r="J420" s="292"/>
      <c r="K420" s="292"/>
      <c r="L420" s="292"/>
      <c r="M420" s="292"/>
      <c r="N420" s="292"/>
      <c r="O420" s="292"/>
      <c r="P420" s="292"/>
      <c r="Q420" s="292"/>
      <c r="R420" s="292"/>
      <c r="S420" s="292"/>
      <c r="T420" s="292"/>
      <c r="U420" s="292"/>
      <c r="V420" s="292"/>
      <c r="W420" s="292"/>
      <c r="X420" s="292"/>
      <c r="Y420" s="292"/>
      <c r="Z420" s="292"/>
    </row>
    <row r="421" spans="1:26" ht="15.75" customHeight="1" x14ac:dyDescent="0.2">
      <c r="A421" s="292"/>
      <c r="B421" s="221"/>
      <c r="C421" s="295"/>
      <c r="D421" s="295"/>
      <c r="E421" s="296"/>
      <c r="F421" s="296"/>
      <c r="G421" s="297"/>
      <c r="H421" s="292"/>
      <c r="I421" s="292"/>
      <c r="J421" s="292"/>
      <c r="K421" s="292"/>
      <c r="L421" s="292"/>
      <c r="M421" s="292"/>
      <c r="N421" s="292"/>
      <c r="O421" s="292"/>
      <c r="P421" s="292"/>
      <c r="Q421" s="292"/>
      <c r="R421" s="292"/>
      <c r="S421" s="292"/>
      <c r="T421" s="292"/>
      <c r="U421" s="292"/>
      <c r="V421" s="292"/>
      <c r="W421" s="292"/>
      <c r="X421" s="292"/>
      <c r="Y421" s="292"/>
      <c r="Z421" s="292"/>
    </row>
    <row r="422" spans="1:26" ht="15.75" customHeight="1" x14ac:dyDescent="0.2">
      <c r="A422" s="292"/>
      <c r="B422" s="221"/>
      <c r="C422" s="295"/>
      <c r="D422" s="295"/>
      <c r="E422" s="296"/>
      <c r="F422" s="296"/>
      <c r="G422" s="297"/>
      <c r="H422" s="292"/>
      <c r="I422" s="292"/>
      <c r="J422" s="292"/>
      <c r="K422" s="292"/>
      <c r="L422" s="292"/>
      <c r="M422" s="292"/>
      <c r="N422" s="292"/>
      <c r="O422" s="292"/>
      <c r="P422" s="292"/>
      <c r="Q422" s="292"/>
      <c r="R422" s="292"/>
      <c r="S422" s="292"/>
      <c r="T422" s="292"/>
      <c r="U422" s="292"/>
      <c r="V422" s="292"/>
      <c r="W422" s="292"/>
      <c r="X422" s="292"/>
      <c r="Y422" s="292"/>
      <c r="Z422" s="292"/>
    </row>
    <row r="423" spans="1:26" ht="15.75" customHeight="1" x14ac:dyDescent="0.2">
      <c r="A423" s="292"/>
      <c r="B423" s="221"/>
      <c r="C423" s="295"/>
      <c r="D423" s="295"/>
      <c r="E423" s="296"/>
      <c r="F423" s="296"/>
      <c r="G423" s="297"/>
      <c r="H423" s="292"/>
      <c r="I423" s="292"/>
      <c r="J423" s="292"/>
      <c r="K423" s="292"/>
      <c r="L423" s="292"/>
      <c r="M423" s="292"/>
      <c r="N423" s="292"/>
      <c r="O423" s="292"/>
      <c r="P423" s="292"/>
      <c r="Q423" s="292"/>
      <c r="R423" s="292"/>
      <c r="S423" s="292"/>
      <c r="T423" s="292"/>
      <c r="U423" s="292"/>
      <c r="V423" s="292"/>
      <c r="W423" s="292"/>
      <c r="X423" s="292"/>
      <c r="Y423" s="292"/>
      <c r="Z423" s="292"/>
    </row>
    <row r="424" spans="1:26" ht="15.75" customHeight="1" x14ac:dyDescent="0.2">
      <c r="A424" s="292"/>
      <c r="B424" s="221"/>
      <c r="C424" s="295"/>
      <c r="D424" s="295"/>
      <c r="E424" s="296"/>
      <c r="F424" s="296"/>
      <c r="G424" s="297"/>
      <c r="H424" s="292"/>
      <c r="I424" s="292"/>
      <c r="J424" s="292"/>
      <c r="K424" s="292"/>
      <c r="L424" s="292"/>
      <c r="M424" s="292"/>
      <c r="N424" s="292"/>
      <c r="O424" s="292"/>
      <c r="P424" s="292"/>
      <c r="Q424" s="292"/>
      <c r="R424" s="292"/>
      <c r="S424" s="292"/>
      <c r="T424" s="292"/>
      <c r="U424" s="292"/>
      <c r="V424" s="292"/>
      <c r="W424" s="292"/>
      <c r="X424" s="292"/>
      <c r="Y424" s="292"/>
      <c r="Z424" s="292"/>
    </row>
    <row r="425" spans="1:26" ht="15.75" customHeight="1" x14ac:dyDescent="0.2">
      <c r="A425" s="292"/>
      <c r="B425" s="221"/>
      <c r="C425" s="295"/>
      <c r="D425" s="295"/>
      <c r="E425" s="296"/>
      <c r="F425" s="296"/>
      <c r="G425" s="297"/>
      <c r="H425" s="292"/>
      <c r="I425" s="292"/>
      <c r="J425" s="292"/>
      <c r="K425" s="292"/>
      <c r="L425" s="292"/>
      <c r="M425" s="292"/>
      <c r="N425" s="292"/>
      <c r="O425" s="292"/>
      <c r="P425" s="292"/>
      <c r="Q425" s="292"/>
      <c r="R425" s="292"/>
      <c r="S425" s="292"/>
      <c r="T425" s="292"/>
      <c r="U425" s="292"/>
      <c r="V425" s="292"/>
      <c r="W425" s="292"/>
      <c r="X425" s="292"/>
      <c r="Y425" s="292"/>
      <c r="Z425" s="292"/>
    </row>
    <row r="426" spans="1:26" ht="15.75" customHeight="1" x14ac:dyDescent="0.2">
      <c r="A426" s="292"/>
      <c r="B426" s="221"/>
      <c r="C426" s="295"/>
      <c r="D426" s="295"/>
      <c r="E426" s="296"/>
      <c r="F426" s="296"/>
      <c r="G426" s="297"/>
      <c r="H426" s="292"/>
      <c r="I426" s="292"/>
      <c r="J426" s="292"/>
      <c r="K426" s="292"/>
      <c r="L426" s="292"/>
      <c r="M426" s="292"/>
      <c r="N426" s="292"/>
      <c r="O426" s="292"/>
      <c r="P426" s="292"/>
      <c r="Q426" s="292"/>
      <c r="R426" s="292"/>
      <c r="S426" s="292"/>
      <c r="T426" s="292"/>
      <c r="U426" s="292"/>
      <c r="V426" s="292"/>
      <c r="W426" s="292"/>
      <c r="X426" s="292"/>
      <c r="Y426" s="292"/>
      <c r="Z426" s="292"/>
    </row>
    <row r="427" spans="1:26" ht="15.75" customHeight="1" x14ac:dyDescent="0.2">
      <c r="A427" s="292"/>
      <c r="B427" s="221"/>
      <c r="C427" s="295"/>
      <c r="D427" s="295"/>
      <c r="E427" s="296"/>
      <c r="F427" s="296"/>
      <c r="G427" s="297"/>
      <c r="H427" s="292"/>
      <c r="I427" s="292"/>
      <c r="J427" s="292"/>
      <c r="K427" s="292"/>
      <c r="L427" s="292"/>
      <c r="M427" s="292"/>
      <c r="N427" s="292"/>
      <c r="O427" s="292"/>
      <c r="P427" s="292"/>
      <c r="Q427" s="292"/>
      <c r="R427" s="292"/>
      <c r="S427" s="292"/>
      <c r="T427" s="292"/>
      <c r="U427" s="292"/>
      <c r="V427" s="292"/>
      <c r="W427" s="292"/>
      <c r="X427" s="292"/>
      <c r="Y427" s="292"/>
      <c r="Z427" s="292"/>
    </row>
    <row r="428" spans="1:26" ht="15.75" customHeight="1" x14ac:dyDescent="0.2">
      <c r="A428" s="292"/>
      <c r="B428" s="221"/>
      <c r="C428" s="295"/>
      <c r="D428" s="295"/>
      <c r="E428" s="296"/>
      <c r="F428" s="296"/>
      <c r="G428" s="297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2"/>
      <c r="Y428" s="292"/>
      <c r="Z428" s="292"/>
    </row>
    <row r="429" spans="1:26" ht="15.75" customHeight="1" x14ac:dyDescent="0.2">
      <c r="A429" s="292"/>
      <c r="B429" s="221"/>
      <c r="C429" s="295"/>
      <c r="D429" s="295"/>
      <c r="E429" s="296"/>
      <c r="F429" s="296"/>
      <c r="G429" s="297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2"/>
      <c r="Y429" s="292"/>
      <c r="Z429" s="292"/>
    </row>
    <row r="430" spans="1:26" ht="15.75" customHeight="1" x14ac:dyDescent="0.2">
      <c r="A430" s="292"/>
      <c r="B430" s="221"/>
      <c r="C430" s="295"/>
      <c r="D430" s="295"/>
      <c r="E430" s="296"/>
      <c r="F430" s="296"/>
      <c r="G430" s="297"/>
      <c r="H430" s="292"/>
      <c r="I430" s="292"/>
      <c r="J430" s="292"/>
      <c r="K430" s="292"/>
      <c r="L430" s="292"/>
      <c r="M430" s="292"/>
      <c r="N430" s="292"/>
      <c r="O430" s="292"/>
      <c r="P430" s="292"/>
      <c r="Q430" s="292"/>
      <c r="R430" s="292"/>
      <c r="S430" s="292"/>
      <c r="T430" s="292"/>
      <c r="U430" s="292"/>
      <c r="V430" s="292"/>
      <c r="W430" s="292"/>
      <c r="X430" s="292"/>
      <c r="Y430" s="292"/>
      <c r="Z430" s="292"/>
    </row>
    <row r="431" spans="1:26" ht="15.75" customHeight="1" x14ac:dyDescent="0.2">
      <c r="A431" s="292"/>
      <c r="B431" s="221"/>
      <c r="C431" s="295"/>
      <c r="D431" s="295"/>
      <c r="E431" s="296"/>
      <c r="F431" s="296"/>
      <c r="G431" s="297"/>
      <c r="H431" s="292"/>
      <c r="I431" s="292"/>
      <c r="J431" s="292"/>
      <c r="K431" s="292"/>
      <c r="L431" s="292"/>
      <c r="M431" s="292"/>
      <c r="N431" s="292"/>
      <c r="O431" s="292"/>
      <c r="P431" s="292"/>
      <c r="Q431" s="292"/>
      <c r="R431" s="292"/>
      <c r="S431" s="292"/>
      <c r="T431" s="292"/>
      <c r="U431" s="292"/>
      <c r="V431" s="292"/>
      <c r="W431" s="292"/>
      <c r="X431" s="292"/>
      <c r="Y431" s="292"/>
      <c r="Z431" s="292"/>
    </row>
    <row r="432" spans="1:26" ht="15.75" customHeight="1" x14ac:dyDescent="0.2">
      <c r="A432" s="292"/>
      <c r="B432" s="221"/>
      <c r="C432" s="295"/>
      <c r="D432" s="295"/>
      <c r="E432" s="296"/>
      <c r="F432" s="296"/>
      <c r="G432" s="297"/>
      <c r="H432" s="292"/>
      <c r="I432" s="292"/>
      <c r="J432" s="292"/>
      <c r="K432" s="292"/>
      <c r="L432" s="292"/>
      <c r="M432" s="292"/>
      <c r="N432" s="292"/>
      <c r="O432" s="292"/>
      <c r="P432" s="292"/>
      <c r="Q432" s="292"/>
      <c r="R432" s="292"/>
      <c r="S432" s="292"/>
      <c r="T432" s="292"/>
      <c r="U432" s="292"/>
      <c r="V432" s="292"/>
      <c r="W432" s="292"/>
      <c r="X432" s="292"/>
      <c r="Y432" s="292"/>
      <c r="Z432" s="292"/>
    </row>
    <row r="433" spans="1:26" ht="15.75" customHeight="1" x14ac:dyDescent="0.2">
      <c r="A433" s="292"/>
      <c r="B433" s="221"/>
      <c r="C433" s="295"/>
      <c r="D433" s="295"/>
      <c r="E433" s="296"/>
      <c r="F433" s="296"/>
      <c r="G433" s="297"/>
      <c r="H433" s="292"/>
      <c r="I433" s="292"/>
      <c r="J433" s="292"/>
      <c r="K433" s="292"/>
      <c r="L433" s="292"/>
      <c r="M433" s="292"/>
      <c r="N433" s="292"/>
      <c r="O433" s="292"/>
      <c r="P433" s="292"/>
      <c r="Q433" s="292"/>
      <c r="R433" s="292"/>
      <c r="S433" s="292"/>
      <c r="T433" s="292"/>
      <c r="U433" s="292"/>
      <c r="V433" s="292"/>
      <c r="W433" s="292"/>
      <c r="X433" s="292"/>
      <c r="Y433" s="292"/>
      <c r="Z433" s="292"/>
    </row>
    <row r="434" spans="1:26" ht="15.75" customHeight="1" x14ac:dyDescent="0.2">
      <c r="A434" s="292"/>
      <c r="B434" s="221"/>
      <c r="C434" s="295"/>
      <c r="D434" s="295"/>
      <c r="E434" s="296"/>
      <c r="F434" s="296"/>
      <c r="G434" s="297"/>
      <c r="H434" s="292"/>
      <c r="I434" s="292"/>
      <c r="J434" s="292"/>
      <c r="K434" s="292"/>
      <c r="L434" s="292"/>
      <c r="M434" s="292"/>
      <c r="N434" s="292"/>
      <c r="O434" s="292"/>
      <c r="P434" s="292"/>
      <c r="Q434" s="292"/>
      <c r="R434" s="292"/>
      <c r="S434" s="292"/>
      <c r="T434" s="292"/>
      <c r="U434" s="292"/>
      <c r="V434" s="292"/>
      <c r="W434" s="292"/>
      <c r="X434" s="292"/>
      <c r="Y434" s="292"/>
      <c r="Z434" s="292"/>
    </row>
    <row r="435" spans="1:26" ht="15.75" customHeight="1" x14ac:dyDescent="0.2">
      <c r="A435" s="292"/>
      <c r="B435" s="221"/>
      <c r="C435" s="295"/>
      <c r="D435" s="295"/>
      <c r="E435" s="296"/>
      <c r="F435" s="296"/>
      <c r="G435" s="297"/>
      <c r="H435" s="292"/>
      <c r="I435" s="292"/>
      <c r="J435" s="292"/>
      <c r="K435" s="292"/>
      <c r="L435" s="292"/>
      <c r="M435" s="292"/>
      <c r="N435" s="292"/>
      <c r="O435" s="292"/>
      <c r="P435" s="292"/>
      <c r="Q435" s="292"/>
      <c r="R435" s="292"/>
      <c r="S435" s="292"/>
      <c r="T435" s="292"/>
      <c r="U435" s="292"/>
      <c r="V435" s="292"/>
      <c r="W435" s="292"/>
      <c r="X435" s="292"/>
      <c r="Y435" s="292"/>
      <c r="Z435" s="292"/>
    </row>
    <row r="436" spans="1:26" ht="15.75" customHeight="1" x14ac:dyDescent="0.2">
      <c r="A436" s="292"/>
      <c r="B436" s="221"/>
      <c r="C436" s="295"/>
      <c r="D436" s="295"/>
      <c r="E436" s="296"/>
      <c r="F436" s="296"/>
      <c r="G436" s="297"/>
      <c r="H436" s="292"/>
      <c r="I436" s="292"/>
      <c r="J436" s="292"/>
      <c r="K436" s="292"/>
      <c r="L436" s="292"/>
      <c r="M436" s="292"/>
      <c r="N436" s="292"/>
      <c r="O436" s="292"/>
      <c r="P436" s="292"/>
      <c r="Q436" s="292"/>
      <c r="R436" s="292"/>
      <c r="S436" s="292"/>
      <c r="T436" s="292"/>
      <c r="U436" s="292"/>
      <c r="V436" s="292"/>
      <c r="W436" s="292"/>
      <c r="X436" s="292"/>
      <c r="Y436" s="292"/>
      <c r="Z436" s="292"/>
    </row>
    <row r="437" spans="1:26" ht="15.75" customHeight="1" x14ac:dyDescent="0.2">
      <c r="A437" s="292"/>
      <c r="B437" s="221"/>
      <c r="C437" s="295"/>
      <c r="D437" s="295"/>
      <c r="E437" s="296"/>
      <c r="F437" s="296"/>
      <c r="G437" s="297"/>
      <c r="H437" s="292"/>
      <c r="I437" s="292"/>
      <c r="J437" s="292"/>
      <c r="K437" s="292"/>
      <c r="L437" s="292"/>
      <c r="M437" s="292"/>
      <c r="N437" s="292"/>
      <c r="O437" s="292"/>
      <c r="P437" s="292"/>
      <c r="Q437" s="292"/>
      <c r="R437" s="292"/>
      <c r="S437" s="292"/>
      <c r="T437" s="292"/>
      <c r="U437" s="292"/>
      <c r="V437" s="292"/>
      <c r="W437" s="292"/>
      <c r="X437" s="292"/>
      <c r="Y437" s="292"/>
      <c r="Z437" s="292"/>
    </row>
    <row r="438" spans="1:26" ht="15.75" customHeight="1" x14ac:dyDescent="0.2">
      <c r="A438" s="292"/>
      <c r="B438" s="221"/>
      <c r="C438" s="295"/>
      <c r="D438" s="295"/>
      <c r="E438" s="296"/>
      <c r="F438" s="296"/>
      <c r="G438" s="297"/>
      <c r="H438" s="292"/>
      <c r="I438" s="292"/>
      <c r="J438" s="292"/>
      <c r="K438" s="292"/>
      <c r="L438" s="292"/>
      <c r="M438" s="292"/>
      <c r="N438" s="292"/>
      <c r="O438" s="292"/>
      <c r="P438" s="292"/>
      <c r="Q438" s="292"/>
      <c r="R438" s="292"/>
      <c r="S438" s="292"/>
      <c r="T438" s="292"/>
      <c r="U438" s="292"/>
      <c r="V438" s="292"/>
      <c r="W438" s="292"/>
      <c r="X438" s="292"/>
      <c r="Y438" s="292"/>
      <c r="Z438" s="292"/>
    </row>
    <row r="439" spans="1:26" ht="15.75" customHeight="1" x14ac:dyDescent="0.2">
      <c r="A439" s="292"/>
      <c r="B439" s="221"/>
      <c r="C439" s="295"/>
      <c r="D439" s="295"/>
      <c r="E439" s="296"/>
      <c r="F439" s="296"/>
      <c r="G439" s="297"/>
      <c r="H439" s="292"/>
      <c r="I439" s="292"/>
      <c r="J439" s="292"/>
      <c r="K439" s="292"/>
      <c r="L439" s="29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</row>
    <row r="440" spans="1:26" ht="15.75" customHeight="1" x14ac:dyDescent="0.2">
      <c r="A440" s="292"/>
      <c r="B440" s="221"/>
      <c r="C440" s="295"/>
      <c r="D440" s="295"/>
      <c r="E440" s="296"/>
      <c r="F440" s="296"/>
      <c r="G440" s="297"/>
      <c r="H440" s="292"/>
      <c r="I440" s="292"/>
      <c r="J440" s="292"/>
      <c r="K440" s="292"/>
      <c r="L440" s="29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</row>
    <row r="441" spans="1:26" ht="15.75" customHeight="1" x14ac:dyDescent="0.2">
      <c r="A441" s="292"/>
      <c r="B441" s="221"/>
      <c r="C441" s="295"/>
      <c r="D441" s="295"/>
      <c r="E441" s="296"/>
      <c r="F441" s="296"/>
      <c r="G441" s="297"/>
      <c r="H441" s="292"/>
      <c r="I441" s="292"/>
      <c r="J441" s="292"/>
      <c r="K441" s="292"/>
      <c r="L441" s="29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</row>
    <row r="442" spans="1:26" ht="15.75" customHeight="1" x14ac:dyDescent="0.2">
      <c r="A442" s="292"/>
      <c r="B442" s="221"/>
      <c r="C442" s="295"/>
      <c r="D442" s="295"/>
      <c r="E442" s="296"/>
      <c r="F442" s="296"/>
      <c r="G442" s="297"/>
      <c r="H442" s="292"/>
      <c r="I442" s="292"/>
      <c r="J442" s="292"/>
      <c r="K442" s="292"/>
      <c r="L442" s="292"/>
      <c r="M442" s="292"/>
      <c r="N442" s="292"/>
      <c r="O442" s="292"/>
      <c r="P442" s="292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</row>
    <row r="443" spans="1:26" ht="15.75" customHeight="1" x14ac:dyDescent="0.2">
      <c r="A443" s="292"/>
      <c r="B443" s="221"/>
      <c r="C443" s="295"/>
      <c r="D443" s="295"/>
      <c r="E443" s="296"/>
      <c r="F443" s="296"/>
      <c r="G443" s="297"/>
      <c r="H443" s="292"/>
      <c r="I443" s="292"/>
      <c r="J443" s="292"/>
      <c r="K443" s="292"/>
      <c r="L443" s="292"/>
      <c r="M443" s="292"/>
      <c r="N443" s="292"/>
      <c r="O443" s="292"/>
      <c r="P443" s="292"/>
      <c r="Q443" s="292"/>
      <c r="R443" s="292"/>
      <c r="S443" s="292"/>
      <c r="T443" s="292"/>
      <c r="U443" s="292"/>
      <c r="V443" s="292"/>
      <c r="W443" s="292"/>
      <c r="X443" s="292"/>
      <c r="Y443" s="292"/>
      <c r="Z443" s="292"/>
    </row>
    <row r="444" spans="1:26" ht="15.75" customHeight="1" x14ac:dyDescent="0.2">
      <c r="A444" s="292"/>
      <c r="B444" s="221"/>
      <c r="C444" s="295"/>
      <c r="D444" s="295"/>
      <c r="E444" s="296"/>
      <c r="F444" s="296"/>
      <c r="G444" s="297"/>
      <c r="H444" s="292"/>
      <c r="I444" s="292"/>
      <c r="J444" s="292"/>
      <c r="K444" s="292"/>
      <c r="L444" s="292"/>
      <c r="M444" s="292"/>
      <c r="N444" s="292"/>
      <c r="O444" s="292"/>
      <c r="P444" s="292"/>
      <c r="Q444" s="292"/>
      <c r="R444" s="292"/>
      <c r="S444" s="292"/>
      <c r="T444" s="292"/>
      <c r="U444" s="292"/>
      <c r="V444" s="292"/>
      <c r="W444" s="292"/>
      <c r="X444" s="292"/>
      <c r="Y444" s="292"/>
      <c r="Z444" s="292"/>
    </row>
    <row r="445" spans="1:26" ht="15.75" customHeight="1" x14ac:dyDescent="0.2">
      <c r="A445" s="292"/>
      <c r="B445" s="221"/>
      <c r="C445" s="295"/>
      <c r="D445" s="295"/>
      <c r="E445" s="296"/>
      <c r="F445" s="296"/>
      <c r="G445" s="297"/>
      <c r="H445" s="292"/>
      <c r="I445" s="292"/>
      <c r="J445" s="292"/>
      <c r="K445" s="292"/>
      <c r="L445" s="292"/>
      <c r="M445" s="292"/>
      <c r="N445" s="292"/>
      <c r="O445" s="292"/>
      <c r="P445" s="292"/>
      <c r="Q445" s="292"/>
      <c r="R445" s="292"/>
      <c r="S445" s="292"/>
      <c r="T445" s="292"/>
      <c r="U445" s="292"/>
      <c r="V445" s="292"/>
      <c r="W445" s="292"/>
      <c r="X445" s="292"/>
      <c r="Y445" s="292"/>
      <c r="Z445" s="292"/>
    </row>
    <row r="446" spans="1:26" ht="15.75" customHeight="1" x14ac:dyDescent="0.2">
      <c r="A446" s="292"/>
      <c r="B446" s="221"/>
      <c r="C446" s="295"/>
      <c r="D446" s="295"/>
      <c r="E446" s="296"/>
      <c r="F446" s="296"/>
      <c r="G446" s="297"/>
      <c r="H446" s="292"/>
      <c r="I446" s="292"/>
      <c r="J446" s="292"/>
      <c r="K446" s="292"/>
      <c r="L446" s="292"/>
      <c r="M446" s="292"/>
      <c r="N446" s="292"/>
      <c r="O446" s="292"/>
      <c r="P446" s="292"/>
      <c r="Q446" s="292"/>
      <c r="R446" s="292"/>
      <c r="S446" s="292"/>
      <c r="T446" s="292"/>
      <c r="U446" s="292"/>
      <c r="V446" s="292"/>
      <c r="W446" s="292"/>
      <c r="X446" s="292"/>
      <c r="Y446" s="292"/>
      <c r="Z446" s="292"/>
    </row>
    <row r="447" spans="1:26" ht="15.75" customHeight="1" x14ac:dyDescent="0.2">
      <c r="A447" s="292"/>
      <c r="B447" s="221"/>
      <c r="C447" s="295"/>
      <c r="D447" s="295"/>
      <c r="E447" s="296"/>
      <c r="F447" s="296"/>
      <c r="G447" s="297"/>
      <c r="H447" s="292"/>
      <c r="I447" s="292"/>
      <c r="J447" s="292"/>
      <c r="K447" s="292"/>
      <c r="L447" s="292"/>
      <c r="M447" s="292"/>
      <c r="N447" s="292"/>
      <c r="O447" s="292"/>
      <c r="P447" s="292"/>
      <c r="Q447" s="292"/>
      <c r="R447" s="292"/>
      <c r="S447" s="292"/>
      <c r="T447" s="292"/>
      <c r="U447" s="292"/>
      <c r="V447" s="292"/>
      <c r="W447" s="292"/>
      <c r="X447" s="292"/>
      <c r="Y447" s="292"/>
      <c r="Z447" s="292"/>
    </row>
    <row r="448" spans="1:26" ht="15.75" customHeight="1" x14ac:dyDescent="0.2">
      <c r="A448" s="292"/>
      <c r="B448" s="221"/>
      <c r="C448" s="295"/>
      <c r="D448" s="295"/>
      <c r="E448" s="296"/>
      <c r="F448" s="296"/>
      <c r="G448" s="297"/>
      <c r="H448" s="292"/>
      <c r="I448" s="292"/>
      <c r="J448" s="292"/>
      <c r="K448" s="292"/>
      <c r="L448" s="292"/>
      <c r="M448" s="292"/>
      <c r="N448" s="292"/>
      <c r="O448" s="292"/>
      <c r="P448" s="292"/>
      <c r="Q448" s="292"/>
      <c r="R448" s="292"/>
      <c r="S448" s="292"/>
      <c r="T448" s="292"/>
      <c r="U448" s="292"/>
      <c r="V448" s="292"/>
      <c r="W448" s="292"/>
      <c r="X448" s="292"/>
      <c r="Y448" s="292"/>
      <c r="Z448" s="292"/>
    </row>
    <row r="449" spans="1:26" ht="15.75" customHeight="1" x14ac:dyDescent="0.2">
      <c r="A449" s="292"/>
      <c r="B449" s="221"/>
      <c r="C449" s="295"/>
      <c r="D449" s="295"/>
      <c r="E449" s="296"/>
      <c r="F449" s="296"/>
      <c r="G449" s="297"/>
      <c r="H449" s="292"/>
      <c r="I449" s="292"/>
      <c r="J449" s="292"/>
      <c r="K449" s="292"/>
      <c r="L449" s="292"/>
      <c r="M449" s="292"/>
      <c r="N449" s="292"/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</row>
    <row r="450" spans="1:26" ht="15.75" customHeight="1" x14ac:dyDescent="0.2">
      <c r="A450" s="292"/>
      <c r="B450" s="221"/>
      <c r="C450" s="295"/>
      <c r="D450" s="295"/>
      <c r="E450" s="296"/>
      <c r="F450" s="296"/>
      <c r="G450" s="297"/>
      <c r="H450" s="292"/>
      <c r="I450" s="292"/>
      <c r="J450" s="292"/>
      <c r="K450" s="292"/>
      <c r="L450" s="292"/>
      <c r="M450" s="292"/>
      <c r="N450" s="292"/>
      <c r="O450" s="292"/>
      <c r="P450" s="292"/>
      <c r="Q450" s="292"/>
      <c r="R450" s="292"/>
      <c r="S450" s="292"/>
      <c r="T450" s="292"/>
      <c r="U450" s="292"/>
      <c r="V450" s="292"/>
      <c r="W450" s="292"/>
      <c r="X450" s="292"/>
      <c r="Y450" s="292"/>
      <c r="Z450" s="292"/>
    </row>
    <row r="451" spans="1:26" ht="15.75" customHeight="1" x14ac:dyDescent="0.2">
      <c r="A451" s="292"/>
      <c r="B451" s="221"/>
      <c r="C451" s="295"/>
      <c r="D451" s="295"/>
      <c r="E451" s="296"/>
      <c r="F451" s="296"/>
      <c r="G451" s="297"/>
      <c r="H451" s="292"/>
      <c r="I451" s="292"/>
      <c r="J451" s="292"/>
      <c r="K451" s="292"/>
      <c r="L451" s="292"/>
      <c r="M451" s="292"/>
      <c r="N451" s="292"/>
      <c r="O451" s="292"/>
      <c r="P451" s="292"/>
      <c r="Q451" s="292"/>
      <c r="R451" s="292"/>
      <c r="S451" s="292"/>
      <c r="T451" s="292"/>
      <c r="U451" s="292"/>
      <c r="V451" s="292"/>
      <c r="W451" s="292"/>
      <c r="X451" s="292"/>
      <c r="Y451" s="292"/>
      <c r="Z451" s="292"/>
    </row>
    <row r="452" spans="1:26" ht="15.75" customHeight="1" x14ac:dyDescent="0.2">
      <c r="A452" s="292"/>
      <c r="B452" s="221"/>
      <c r="C452" s="295"/>
      <c r="D452" s="295"/>
      <c r="E452" s="296"/>
      <c r="F452" s="296"/>
      <c r="G452" s="297"/>
      <c r="H452" s="292"/>
      <c r="I452" s="292"/>
      <c r="J452" s="292"/>
      <c r="K452" s="292"/>
      <c r="L452" s="292"/>
      <c r="M452" s="292"/>
      <c r="N452" s="292"/>
      <c r="O452" s="292"/>
      <c r="P452" s="292"/>
      <c r="Q452" s="292"/>
      <c r="R452" s="292"/>
      <c r="S452" s="292"/>
      <c r="T452" s="292"/>
      <c r="U452" s="292"/>
      <c r="V452" s="292"/>
      <c r="W452" s="292"/>
      <c r="X452" s="292"/>
      <c r="Y452" s="292"/>
      <c r="Z452" s="292"/>
    </row>
    <row r="453" spans="1:26" ht="15.75" customHeight="1" x14ac:dyDescent="0.2">
      <c r="A453" s="292"/>
      <c r="B453" s="221"/>
      <c r="C453" s="295"/>
      <c r="D453" s="295"/>
      <c r="E453" s="296"/>
      <c r="F453" s="296"/>
      <c r="G453" s="297"/>
      <c r="H453" s="292"/>
      <c r="I453" s="292"/>
      <c r="J453" s="292"/>
      <c r="K453" s="292"/>
      <c r="L453" s="292"/>
      <c r="M453" s="292"/>
      <c r="N453" s="292"/>
      <c r="O453" s="292"/>
      <c r="P453" s="292"/>
      <c r="Q453" s="292"/>
      <c r="R453" s="292"/>
      <c r="S453" s="292"/>
      <c r="T453" s="292"/>
      <c r="U453" s="292"/>
      <c r="V453" s="292"/>
      <c r="W453" s="292"/>
      <c r="X453" s="292"/>
      <c r="Y453" s="292"/>
      <c r="Z453" s="292"/>
    </row>
    <row r="454" spans="1:26" ht="15.75" customHeight="1" x14ac:dyDescent="0.2">
      <c r="A454" s="292"/>
      <c r="B454" s="221"/>
      <c r="C454" s="295"/>
      <c r="D454" s="295"/>
      <c r="E454" s="296"/>
      <c r="F454" s="296"/>
      <c r="G454" s="297"/>
      <c r="H454" s="292"/>
      <c r="I454" s="292"/>
      <c r="J454" s="292"/>
      <c r="K454" s="292"/>
      <c r="L454" s="292"/>
      <c r="M454" s="292"/>
      <c r="N454" s="292"/>
      <c r="O454" s="292"/>
      <c r="P454" s="292"/>
      <c r="Q454" s="292"/>
      <c r="R454" s="292"/>
      <c r="S454" s="292"/>
      <c r="T454" s="292"/>
      <c r="U454" s="292"/>
      <c r="V454" s="292"/>
      <c r="W454" s="292"/>
      <c r="X454" s="292"/>
      <c r="Y454" s="292"/>
      <c r="Z454" s="292"/>
    </row>
    <row r="455" spans="1:26" ht="15.75" customHeight="1" x14ac:dyDescent="0.2">
      <c r="A455" s="292"/>
      <c r="B455" s="221"/>
      <c r="C455" s="295"/>
      <c r="D455" s="295"/>
      <c r="E455" s="296"/>
      <c r="F455" s="296"/>
      <c r="G455" s="297"/>
      <c r="H455" s="292"/>
      <c r="I455" s="292"/>
      <c r="J455" s="292"/>
      <c r="K455" s="292"/>
      <c r="L455" s="292"/>
      <c r="M455" s="292"/>
      <c r="N455" s="292"/>
      <c r="O455" s="292"/>
      <c r="P455" s="292"/>
      <c r="Q455" s="292"/>
      <c r="R455" s="292"/>
      <c r="S455" s="292"/>
      <c r="T455" s="292"/>
      <c r="U455" s="292"/>
      <c r="V455" s="292"/>
      <c r="W455" s="292"/>
      <c r="X455" s="292"/>
      <c r="Y455" s="292"/>
      <c r="Z455" s="292"/>
    </row>
    <row r="456" spans="1:26" ht="15.75" customHeight="1" x14ac:dyDescent="0.2">
      <c r="A456" s="292"/>
      <c r="B456" s="221"/>
      <c r="C456" s="295"/>
      <c r="D456" s="295"/>
      <c r="E456" s="296"/>
      <c r="F456" s="296"/>
      <c r="G456" s="297"/>
      <c r="H456" s="292"/>
      <c r="I456" s="292"/>
      <c r="J456" s="292"/>
      <c r="K456" s="292"/>
      <c r="L456" s="292"/>
      <c r="M456" s="292"/>
      <c r="N456" s="292"/>
      <c r="O456" s="292"/>
      <c r="P456" s="292"/>
      <c r="Q456" s="292"/>
      <c r="R456" s="292"/>
      <c r="S456" s="292"/>
      <c r="T456" s="292"/>
      <c r="U456" s="292"/>
      <c r="V456" s="292"/>
      <c r="W456" s="292"/>
      <c r="X456" s="292"/>
      <c r="Y456" s="292"/>
      <c r="Z456" s="292"/>
    </row>
    <row r="457" spans="1:26" ht="15.75" customHeight="1" x14ac:dyDescent="0.2">
      <c r="A457" s="292"/>
      <c r="B457" s="221"/>
      <c r="C457" s="295"/>
      <c r="D457" s="295"/>
      <c r="E457" s="296"/>
      <c r="F457" s="296"/>
      <c r="G457" s="297"/>
      <c r="H457" s="292"/>
      <c r="I457" s="292"/>
      <c r="J457" s="292"/>
      <c r="K457" s="292"/>
      <c r="L457" s="292"/>
      <c r="M457" s="292"/>
      <c r="N457" s="292"/>
      <c r="O457" s="292"/>
      <c r="P457" s="292"/>
      <c r="Q457" s="292"/>
      <c r="R457" s="292"/>
      <c r="S457" s="292"/>
      <c r="T457" s="292"/>
      <c r="U457" s="292"/>
      <c r="V457" s="292"/>
      <c r="W457" s="292"/>
      <c r="X457" s="292"/>
      <c r="Y457" s="292"/>
      <c r="Z457" s="292"/>
    </row>
    <row r="458" spans="1:26" ht="15.75" customHeight="1" x14ac:dyDescent="0.2">
      <c r="A458" s="292"/>
      <c r="B458" s="221"/>
      <c r="C458" s="295"/>
      <c r="D458" s="295"/>
      <c r="E458" s="296"/>
      <c r="F458" s="296"/>
      <c r="G458" s="297"/>
      <c r="H458" s="292"/>
      <c r="I458" s="292"/>
      <c r="J458" s="292"/>
      <c r="K458" s="292"/>
      <c r="L458" s="292"/>
      <c r="M458" s="292"/>
      <c r="N458" s="292"/>
      <c r="O458" s="292"/>
      <c r="P458" s="292"/>
      <c r="Q458" s="292"/>
      <c r="R458" s="292"/>
      <c r="S458" s="292"/>
      <c r="T458" s="292"/>
      <c r="U458" s="292"/>
      <c r="V458" s="292"/>
      <c r="W458" s="292"/>
      <c r="X458" s="292"/>
      <c r="Y458" s="292"/>
      <c r="Z458" s="292"/>
    </row>
    <row r="459" spans="1:26" ht="15.75" customHeight="1" x14ac:dyDescent="0.2">
      <c r="A459" s="292"/>
      <c r="B459" s="221"/>
      <c r="C459" s="295"/>
      <c r="D459" s="295"/>
      <c r="E459" s="296"/>
      <c r="F459" s="296"/>
      <c r="G459" s="297"/>
      <c r="H459" s="292"/>
      <c r="I459" s="292"/>
      <c r="J459" s="292"/>
      <c r="K459" s="292"/>
      <c r="L459" s="292"/>
      <c r="M459" s="292"/>
      <c r="N459" s="292"/>
      <c r="O459" s="292"/>
      <c r="P459" s="292"/>
      <c r="Q459" s="292"/>
      <c r="R459" s="292"/>
      <c r="S459" s="292"/>
      <c r="T459" s="292"/>
      <c r="U459" s="292"/>
      <c r="V459" s="292"/>
      <c r="W459" s="292"/>
      <c r="X459" s="292"/>
      <c r="Y459" s="292"/>
      <c r="Z459" s="292"/>
    </row>
    <row r="460" spans="1:26" ht="15.75" customHeight="1" x14ac:dyDescent="0.2">
      <c r="A460" s="292"/>
      <c r="B460" s="221"/>
      <c r="C460" s="295"/>
      <c r="D460" s="295"/>
      <c r="E460" s="296"/>
      <c r="F460" s="296"/>
      <c r="G460" s="297"/>
      <c r="H460" s="292"/>
      <c r="I460" s="292"/>
      <c r="J460" s="292"/>
      <c r="K460" s="292"/>
      <c r="L460" s="292"/>
      <c r="M460" s="292"/>
      <c r="N460" s="292"/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92"/>
    </row>
    <row r="461" spans="1:26" ht="15.75" customHeight="1" x14ac:dyDescent="0.2">
      <c r="A461" s="292"/>
      <c r="B461" s="221"/>
      <c r="C461" s="295"/>
      <c r="D461" s="295"/>
      <c r="E461" s="296"/>
      <c r="F461" s="296"/>
      <c r="G461" s="297"/>
      <c r="H461" s="292"/>
      <c r="I461" s="292"/>
      <c r="J461" s="292"/>
      <c r="K461" s="292"/>
      <c r="L461" s="292"/>
      <c r="M461" s="292"/>
      <c r="N461" s="292"/>
      <c r="O461" s="292"/>
      <c r="P461" s="292"/>
      <c r="Q461" s="292"/>
      <c r="R461" s="292"/>
      <c r="S461" s="292"/>
      <c r="T461" s="292"/>
      <c r="U461" s="292"/>
      <c r="V461" s="292"/>
      <c r="W461" s="292"/>
      <c r="X461" s="292"/>
      <c r="Y461" s="292"/>
      <c r="Z461" s="292"/>
    </row>
    <row r="462" spans="1:26" ht="15.75" customHeight="1" x14ac:dyDescent="0.2">
      <c r="A462" s="292"/>
      <c r="B462" s="221"/>
      <c r="C462" s="295"/>
      <c r="D462" s="295"/>
      <c r="E462" s="296"/>
      <c r="F462" s="296"/>
      <c r="G462" s="297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2"/>
      <c r="Y462" s="292"/>
      <c r="Z462" s="292"/>
    </row>
    <row r="463" spans="1:26" ht="15.75" customHeight="1" x14ac:dyDescent="0.2">
      <c r="A463" s="292"/>
      <c r="B463" s="221"/>
      <c r="C463" s="295"/>
      <c r="D463" s="295"/>
      <c r="E463" s="296"/>
      <c r="F463" s="296"/>
      <c r="G463" s="297"/>
      <c r="H463" s="292"/>
      <c r="I463" s="292"/>
      <c r="J463" s="292"/>
      <c r="K463" s="292"/>
      <c r="L463" s="292"/>
      <c r="M463" s="292"/>
      <c r="N463" s="292"/>
      <c r="O463" s="292"/>
      <c r="P463" s="292"/>
      <c r="Q463" s="292"/>
      <c r="R463" s="292"/>
      <c r="S463" s="292"/>
      <c r="T463" s="292"/>
      <c r="U463" s="292"/>
      <c r="V463" s="292"/>
      <c r="W463" s="292"/>
      <c r="X463" s="292"/>
      <c r="Y463" s="292"/>
      <c r="Z463" s="292"/>
    </row>
    <row r="464" spans="1:26" ht="15.75" customHeight="1" x14ac:dyDescent="0.2">
      <c r="A464" s="292"/>
      <c r="B464" s="221"/>
      <c r="C464" s="295"/>
      <c r="D464" s="295"/>
      <c r="E464" s="296"/>
      <c r="F464" s="296"/>
      <c r="G464" s="297"/>
      <c r="H464" s="292"/>
      <c r="I464" s="292"/>
      <c r="J464" s="292"/>
      <c r="K464" s="292"/>
      <c r="L464" s="292"/>
      <c r="M464" s="292"/>
      <c r="N464" s="292"/>
      <c r="O464" s="292"/>
      <c r="P464" s="292"/>
      <c r="Q464" s="292"/>
      <c r="R464" s="292"/>
      <c r="S464" s="292"/>
      <c r="T464" s="292"/>
      <c r="U464" s="292"/>
      <c r="V464" s="292"/>
      <c r="W464" s="292"/>
      <c r="X464" s="292"/>
      <c r="Y464" s="292"/>
      <c r="Z464" s="292"/>
    </row>
    <row r="465" spans="1:26" ht="15.75" customHeight="1" x14ac:dyDescent="0.2">
      <c r="A465" s="292"/>
      <c r="B465" s="221"/>
      <c r="C465" s="295"/>
      <c r="D465" s="295"/>
      <c r="E465" s="296"/>
      <c r="F465" s="296"/>
      <c r="G465" s="297"/>
      <c r="H465" s="292"/>
      <c r="I465" s="292"/>
      <c r="J465" s="292"/>
      <c r="K465" s="292"/>
      <c r="L465" s="292"/>
      <c r="M465" s="292"/>
      <c r="N465" s="292"/>
      <c r="O465" s="292"/>
      <c r="P465" s="292"/>
      <c r="Q465" s="292"/>
      <c r="R465" s="292"/>
      <c r="S465" s="292"/>
      <c r="T465" s="292"/>
      <c r="U465" s="292"/>
      <c r="V465" s="292"/>
      <c r="W465" s="292"/>
      <c r="X465" s="292"/>
      <c r="Y465" s="292"/>
      <c r="Z465" s="292"/>
    </row>
    <row r="466" spans="1:26" ht="15.75" customHeight="1" x14ac:dyDescent="0.2">
      <c r="A466" s="292"/>
      <c r="B466" s="221"/>
      <c r="C466" s="295"/>
      <c r="D466" s="295"/>
      <c r="E466" s="296"/>
      <c r="F466" s="296"/>
      <c r="G466" s="297"/>
      <c r="H466" s="292"/>
      <c r="I466" s="292"/>
      <c r="J466" s="292"/>
      <c r="K466" s="292"/>
      <c r="L466" s="292"/>
      <c r="M466" s="292"/>
      <c r="N466" s="292"/>
      <c r="O466" s="292"/>
      <c r="P466" s="292"/>
      <c r="Q466" s="292"/>
      <c r="R466" s="292"/>
      <c r="S466" s="292"/>
      <c r="T466" s="292"/>
      <c r="U466" s="292"/>
      <c r="V466" s="292"/>
      <c r="W466" s="292"/>
      <c r="X466" s="292"/>
      <c r="Y466" s="292"/>
      <c r="Z466" s="292"/>
    </row>
    <row r="467" spans="1:26" ht="15.75" customHeight="1" x14ac:dyDescent="0.2">
      <c r="A467" s="292"/>
      <c r="B467" s="221"/>
      <c r="C467" s="295"/>
      <c r="D467" s="295"/>
      <c r="E467" s="296"/>
      <c r="F467" s="296"/>
      <c r="G467" s="297"/>
      <c r="H467" s="292"/>
      <c r="I467" s="292"/>
      <c r="J467" s="292"/>
      <c r="K467" s="292"/>
      <c r="L467" s="292"/>
      <c r="M467" s="292"/>
      <c r="N467" s="292"/>
      <c r="O467" s="292"/>
      <c r="P467" s="292"/>
      <c r="Q467" s="292"/>
      <c r="R467" s="292"/>
      <c r="S467" s="292"/>
      <c r="T467" s="292"/>
      <c r="U467" s="292"/>
      <c r="V467" s="292"/>
      <c r="W467" s="292"/>
      <c r="X467" s="292"/>
      <c r="Y467" s="292"/>
      <c r="Z467" s="292"/>
    </row>
    <row r="468" spans="1:26" ht="15.75" customHeight="1" x14ac:dyDescent="0.2">
      <c r="A468" s="292"/>
      <c r="B468" s="221"/>
      <c r="C468" s="295"/>
      <c r="D468" s="295"/>
      <c r="E468" s="296"/>
      <c r="F468" s="296"/>
      <c r="G468" s="297"/>
      <c r="H468" s="292"/>
      <c r="I468" s="292"/>
      <c r="J468" s="292"/>
      <c r="K468" s="292"/>
      <c r="L468" s="292"/>
      <c r="M468" s="292"/>
      <c r="N468" s="292"/>
      <c r="O468" s="292"/>
      <c r="P468" s="292"/>
      <c r="Q468" s="292"/>
      <c r="R468" s="292"/>
      <c r="S468" s="292"/>
      <c r="T468" s="292"/>
      <c r="U468" s="292"/>
      <c r="V468" s="292"/>
      <c r="W468" s="292"/>
      <c r="X468" s="292"/>
      <c r="Y468" s="292"/>
      <c r="Z468" s="292"/>
    </row>
    <row r="469" spans="1:26" ht="15.75" customHeight="1" x14ac:dyDescent="0.2">
      <c r="A469" s="292"/>
      <c r="B469" s="221"/>
      <c r="C469" s="295"/>
      <c r="D469" s="295"/>
      <c r="E469" s="296"/>
      <c r="F469" s="296"/>
      <c r="G469" s="297"/>
      <c r="H469" s="292"/>
      <c r="I469" s="292"/>
      <c r="J469" s="292"/>
      <c r="K469" s="292"/>
      <c r="L469" s="292"/>
      <c r="M469" s="292"/>
      <c r="N469" s="292"/>
      <c r="O469" s="292"/>
      <c r="P469" s="292"/>
      <c r="Q469" s="292"/>
      <c r="R469" s="292"/>
      <c r="S469" s="292"/>
      <c r="T469" s="292"/>
      <c r="U469" s="292"/>
      <c r="V469" s="292"/>
      <c r="W469" s="292"/>
      <c r="X469" s="292"/>
      <c r="Y469" s="292"/>
      <c r="Z469" s="292"/>
    </row>
    <row r="470" spans="1:26" ht="15.75" customHeight="1" x14ac:dyDescent="0.2">
      <c r="A470" s="292"/>
      <c r="B470" s="221"/>
      <c r="C470" s="295"/>
      <c r="D470" s="295"/>
      <c r="E470" s="296"/>
      <c r="F470" s="296"/>
      <c r="G470" s="297"/>
      <c r="H470" s="292"/>
      <c r="I470" s="292"/>
      <c r="J470" s="292"/>
      <c r="K470" s="292"/>
      <c r="L470" s="292"/>
      <c r="M470" s="292"/>
      <c r="N470" s="292"/>
      <c r="O470" s="292"/>
      <c r="P470" s="292"/>
      <c r="Q470" s="292"/>
      <c r="R470" s="292"/>
      <c r="S470" s="292"/>
      <c r="T470" s="292"/>
      <c r="U470" s="292"/>
      <c r="V470" s="292"/>
      <c r="W470" s="292"/>
      <c r="X470" s="292"/>
      <c r="Y470" s="292"/>
      <c r="Z470" s="292"/>
    </row>
    <row r="471" spans="1:26" ht="15.75" customHeight="1" x14ac:dyDescent="0.2">
      <c r="A471" s="292"/>
      <c r="B471" s="221"/>
      <c r="C471" s="295"/>
      <c r="D471" s="295"/>
      <c r="E471" s="296"/>
      <c r="F471" s="296"/>
      <c r="G471" s="297"/>
      <c r="H471" s="292"/>
      <c r="I471" s="292"/>
      <c r="J471" s="292"/>
      <c r="K471" s="292"/>
      <c r="L471" s="292"/>
      <c r="M471" s="292"/>
      <c r="N471" s="292"/>
      <c r="O471" s="292"/>
      <c r="P471" s="292"/>
      <c r="Q471" s="292"/>
      <c r="R471" s="292"/>
      <c r="S471" s="292"/>
      <c r="T471" s="292"/>
      <c r="U471" s="292"/>
      <c r="V471" s="292"/>
      <c r="W471" s="292"/>
      <c r="X471" s="292"/>
      <c r="Y471" s="292"/>
      <c r="Z471" s="292"/>
    </row>
    <row r="472" spans="1:26" ht="15.75" customHeight="1" x14ac:dyDescent="0.2">
      <c r="A472" s="292"/>
      <c r="B472" s="221"/>
      <c r="C472" s="295"/>
      <c r="D472" s="295"/>
      <c r="E472" s="296"/>
      <c r="F472" s="296"/>
      <c r="G472" s="297"/>
      <c r="H472" s="292"/>
      <c r="I472" s="292"/>
      <c r="J472" s="292"/>
      <c r="K472" s="292"/>
      <c r="L472" s="292"/>
      <c r="M472" s="292"/>
      <c r="N472" s="292"/>
      <c r="O472" s="292"/>
      <c r="P472" s="292"/>
      <c r="Q472" s="292"/>
      <c r="R472" s="292"/>
      <c r="S472" s="292"/>
      <c r="T472" s="292"/>
      <c r="U472" s="292"/>
      <c r="V472" s="292"/>
      <c r="W472" s="292"/>
      <c r="X472" s="292"/>
      <c r="Y472" s="292"/>
      <c r="Z472" s="292"/>
    </row>
    <row r="473" spans="1:26" ht="15.75" customHeight="1" x14ac:dyDescent="0.2">
      <c r="A473" s="292"/>
      <c r="B473" s="221"/>
      <c r="C473" s="295"/>
      <c r="D473" s="295"/>
      <c r="E473" s="296"/>
      <c r="F473" s="296"/>
      <c r="G473" s="297"/>
      <c r="H473" s="292"/>
      <c r="I473" s="292"/>
      <c r="J473" s="292"/>
      <c r="K473" s="292"/>
      <c r="L473" s="292"/>
      <c r="M473" s="292"/>
      <c r="N473" s="292"/>
      <c r="O473" s="292"/>
      <c r="P473" s="292"/>
      <c r="Q473" s="292"/>
      <c r="R473" s="292"/>
      <c r="S473" s="292"/>
      <c r="T473" s="292"/>
      <c r="U473" s="292"/>
      <c r="V473" s="292"/>
      <c r="W473" s="292"/>
      <c r="X473" s="292"/>
      <c r="Y473" s="292"/>
      <c r="Z473" s="292"/>
    </row>
    <row r="474" spans="1:26" ht="15.75" customHeight="1" x14ac:dyDescent="0.2">
      <c r="A474" s="292"/>
      <c r="B474" s="221"/>
      <c r="C474" s="295"/>
      <c r="D474" s="295"/>
      <c r="E474" s="296"/>
      <c r="F474" s="296"/>
      <c r="G474" s="297"/>
      <c r="H474" s="292"/>
      <c r="I474" s="292"/>
      <c r="J474" s="292"/>
      <c r="K474" s="292"/>
      <c r="L474" s="292"/>
      <c r="M474" s="292"/>
      <c r="N474" s="292"/>
      <c r="O474" s="292"/>
      <c r="P474" s="292"/>
      <c r="Q474" s="292"/>
      <c r="R474" s="292"/>
      <c r="S474" s="292"/>
      <c r="T474" s="292"/>
      <c r="U474" s="292"/>
      <c r="V474" s="292"/>
      <c r="W474" s="292"/>
      <c r="X474" s="292"/>
      <c r="Y474" s="292"/>
      <c r="Z474" s="292"/>
    </row>
    <row r="475" spans="1:26" ht="15.75" customHeight="1" x14ac:dyDescent="0.2">
      <c r="A475" s="292"/>
      <c r="B475" s="221"/>
      <c r="C475" s="295"/>
      <c r="D475" s="295"/>
      <c r="E475" s="296"/>
      <c r="F475" s="296"/>
      <c r="G475" s="297"/>
      <c r="H475" s="292"/>
      <c r="I475" s="292"/>
      <c r="J475" s="292"/>
      <c r="K475" s="292"/>
      <c r="L475" s="29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</row>
    <row r="476" spans="1:26" ht="15.75" customHeight="1" x14ac:dyDescent="0.2">
      <c r="A476" s="292"/>
      <c r="B476" s="221"/>
      <c r="C476" s="295"/>
      <c r="D476" s="295"/>
      <c r="E476" s="296"/>
      <c r="F476" s="296"/>
      <c r="G476" s="297"/>
      <c r="H476" s="292"/>
      <c r="I476" s="292"/>
      <c r="J476" s="292"/>
      <c r="K476" s="292"/>
      <c r="L476" s="29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</row>
    <row r="477" spans="1:26" ht="15.75" customHeight="1" x14ac:dyDescent="0.2">
      <c r="A477" s="292"/>
      <c r="B477" s="221"/>
      <c r="C477" s="295"/>
      <c r="D477" s="295"/>
      <c r="E477" s="296"/>
      <c r="F477" s="296"/>
      <c r="G477" s="297"/>
      <c r="H477" s="292"/>
      <c r="I477" s="292"/>
      <c r="J477" s="292"/>
      <c r="K477" s="292"/>
      <c r="L477" s="29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</row>
    <row r="478" spans="1:26" ht="15.75" customHeight="1" x14ac:dyDescent="0.2">
      <c r="A478" s="292"/>
      <c r="B478" s="221"/>
      <c r="C478" s="295"/>
      <c r="D478" s="295"/>
      <c r="E478" s="296"/>
      <c r="F478" s="296"/>
      <c r="G478" s="297"/>
      <c r="H478" s="292"/>
      <c r="I478" s="292"/>
      <c r="J478" s="292"/>
      <c r="K478" s="292"/>
      <c r="L478" s="292"/>
      <c r="M478" s="292"/>
      <c r="N478" s="292"/>
      <c r="O478" s="292"/>
      <c r="P478" s="292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</row>
    <row r="479" spans="1:26" ht="15.75" customHeight="1" x14ac:dyDescent="0.2">
      <c r="A479" s="292"/>
      <c r="B479" s="221"/>
      <c r="C479" s="295"/>
      <c r="D479" s="295"/>
      <c r="E479" s="296"/>
      <c r="F479" s="296"/>
      <c r="G479" s="297"/>
      <c r="H479" s="292"/>
      <c r="I479" s="292"/>
      <c r="J479" s="292"/>
      <c r="K479" s="292"/>
      <c r="L479" s="292"/>
      <c r="M479" s="292"/>
      <c r="N479" s="292"/>
      <c r="O479" s="292"/>
      <c r="P479" s="292"/>
      <c r="Q479" s="292"/>
      <c r="R479" s="292"/>
      <c r="S479" s="292"/>
      <c r="T479" s="292"/>
      <c r="U479" s="292"/>
      <c r="V479" s="292"/>
      <c r="W479" s="292"/>
      <c r="X479" s="292"/>
      <c r="Y479" s="292"/>
      <c r="Z479" s="292"/>
    </row>
    <row r="480" spans="1:26" ht="15.75" customHeight="1" x14ac:dyDescent="0.2">
      <c r="A480" s="292"/>
      <c r="B480" s="221"/>
      <c r="C480" s="295"/>
      <c r="D480" s="295"/>
      <c r="E480" s="296"/>
      <c r="F480" s="296"/>
      <c r="G480" s="297"/>
      <c r="H480" s="292"/>
      <c r="I480" s="292"/>
      <c r="J480" s="292"/>
      <c r="K480" s="292"/>
      <c r="L480" s="292"/>
      <c r="M480" s="292"/>
      <c r="N480" s="292"/>
      <c r="O480" s="292"/>
      <c r="P480" s="292"/>
      <c r="Q480" s="292"/>
      <c r="R480" s="292"/>
      <c r="S480" s="292"/>
      <c r="T480" s="292"/>
      <c r="U480" s="292"/>
      <c r="V480" s="292"/>
      <c r="W480" s="292"/>
      <c r="X480" s="292"/>
      <c r="Y480" s="292"/>
      <c r="Z480" s="292"/>
    </row>
    <row r="481" spans="1:26" ht="15.75" customHeight="1" x14ac:dyDescent="0.2">
      <c r="A481" s="292"/>
      <c r="B481" s="221"/>
      <c r="C481" s="295"/>
      <c r="D481" s="295"/>
      <c r="E481" s="296"/>
      <c r="F481" s="296"/>
      <c r="G481" s="297"/>
      <c r="H481" s="292"/>
      <c r="I481" s="292"/>
      <c r="J481" s="292"/>
      <c r="K481" s="292"/>
      <c r="L481" s="292"/>
      <c r="M481" s="292"/>
      <c r="N481" s="292"/>
      <c r="O481" s="292"/>
      <c r="P481" s="292"/>
      <c r="Q481" s="292"/>
      <c r="R481" s="292"/>
      <c r="S481" s="292"/>
      <c r="T481" s="292"/>
      <c r="U481" s="292"/>
      <c r="V481" s="292"/>
      <c r="W481" s="292"/>
      <c r="X481" s="292"/>
      <c r="Y481" s="292"/>
      <c r="Z481" s="292"/>
    </row>
    <row r="482" spans="1:26" ht="15.75" customHeight="1" x14ac:dyDescent="0.2">
      <c r="A482" s="292"/>
      <c r="B482" s="221"/>
      <c r="C482" s="295"/>
      <c r="D482" s="295"/>
      <c r="E482" s="296"/>
      <c r="F482" s="296"/>
      <c r="G482" s="297"/>
      <c r="H482" s="292"/>
      <c r="I482" s="292"/>
      <c r="J482" s="292"/>
      <c r="K482" s="292"/>
      <c r="L482" s="292"/>
      <c r="M482" s="292"/>
      <c r="N482" s="292"/>
      <c r="O482" s="292"/>
      <c r="P482" s="292"/>
      <c r="Q482" s="292"/>
      <c r="R482" s="292"/>
      <c r="S482" s="292"/>
      <c r="T482" s="292"/>
      <c r="U482" s="292"/>
      <c r="V482" s="292"/>
      <c r="W482" s="292"/>
      <c r="X482" s="292"/>
      <c r="Y482" s="292"/>
      <c r="Z482" s="292"/>
    </row>
    <row r="483" spans="1:26" ht="15.75" customHeight="1" x14ac:dyDescent="0.2">
      <c r="A483" s="292"/>
      <c r="B483" s="221"/>
      <c r="C483" s="295"/>
      <c r="D483" s="295"/>
      <c r="E483" s="296"/>
      <c r="F483" s="296"/>
      <c r="G483" s="297"/>
      <c r="H483" s="292"/>
      <c r="I483" s="292"/>
      <c r="J483" s="292"/>
      <c r="K483" s="292"/>
      <c r="L483" s="292"/>
      <c r="M483" s="292"/>
      <c r="N483" s="292"/>
      <c r="O483" s="292"/>
      <c r="P483" s="292"/>
      <c r="Q483" s="292"/>
      <c r="R483" s="292"/>
      <c r="S483" s="292"/>
      <c r="T483" s="292"/>
      <c r="U483" s="292"/>
      <c r="V483" s="292"/>
      <c r="W483" s="292"/>
      <c r="X483" s="292"/>
      <c r="Y483" s="292"/>
      <c r="Z483" s="292"/>
    </row>
    <row r="484" spans="1:26" ht="15.75" customHeight="1" x14ac:dyDescent="0.2">
      <c r="A484" s="292"/>
      <c r="B484" s="221"/>
      <c r="C484" s="295"/>
      <c r="D484" s="295"/>
      <c r="E484" s="296"/>
      <c r="F484" s="296"/>
      <c r="G484" s="297"/>
      <c r="H484" s="292"/>
      <c r="I484" s="292"/>
      <c r="J484" s="292"/>
      <c r="K484" s="292"/>
      <c r="L484" s="292"/>
      <c r="M484" s="292"/>
      <c r="N484" s="292"/>
      <c r="O484" s="292"/>
      <c r="P484" s="292"/>
      <c r="Q484" s="292"/>
      <c r="R484" s="292"/>
      <c r="S484" s="292"/>
      <c r="T484" s="292"/>
      <c r="U484" s="292"/>
      <c r="V484" s="292"/>
      <c r="W484" s="292"/>
      <c r="X484" s="292"/>
      <c r="Y484" s="292"/>
      <c r="Z484" s="292"/>
    </row>
    <row r="485" spans="1:26" ht="15.75" customHeight="1" x14ac:dyDescent="0.2">
      <c r="A485" s="292"/>
      <c r="B485" s="221"/>
      <c r="C485" s="295"/>
      <c r="D485" s="295"/>
      <c r="E485" s="296"/>
      <c r="F485" s="296"/>
      <c r="G485" s="297"/>
      <c r="H485" s="292"/>
      <c r="I485" s="292"/>
      <c r="J485" s="292"/>
      <c r="K485" s="292"/>
      <c r="L485" s="292"/>
      <c r="M485" s="292"/>
      <c r="N485" s="292"/>
      <c r="O485" s="292"/>
      <c r="P485" s="292"/>
      <c r="Q485" s="292"/>
      <c r="R485" s="292"/>
      <c r="S485" s="292"/>
      <c r="T485" s="292"/>
      <c r="U485" s="292"/>
      <c r="V485" s="292"/>
      <c r="W485" s="292"/>
      <c r="X485" s="292"/>
      <c r="Y485" s="292"/>
      <c r="Z485" s="292"/>
    </row>
    <row r="486" spans="1:26" ht="15.75" customHeight="1" x14ac:dyDescent="0.2">
      <c r="A486" s="292"/>
      <c r="B486" s="221"/>
      <c r="C486" s="295"/>
      <c r="D486" s="295"/>
      <c r="E486" s="296"/>
      <c r="F486" s="296"/>
      <c r="G486" s="297"/>
      <c r="H486" s="292"/>
      <c r="I486" s="292"/>
      <c r="J486" s="292"/>
      <c r="K486" s="292"/>
      <c r="L486" s="292"/>
      <c r="M486" s="292"/>
      <c r="N486" s="292"/>
      <c r="O486" s="292"/>
      <c r="P486" s="292"/>
      <c r="Q486" s="292"/>
      <c r="R486" s="292"/>
      <c r="S486" s="292"/>
      <c r="T486" s="292"/>
      <c r="U486" s="292"/>
      <c r="V486" s="292"/>
      <c r="W486" s="292"/>
      <c r="X486" s="292"/>
      <c r="Y486" s="292"/>
      <c r="Z486" s="292"/>
    </row>
    <row r="487" spans="1:26" ht="15.75" customHeight="1" x14ac:dyDescent="0.2">
      <c r="A487" s="292"/>
      <c r="B487" s="221"/>
      <c r="C487" s="295"/>
      <c r="D487" s="295"/>
      <c r="E487" s="296"/>
      <c r="F487" s="296"/>
      <c r="G487" s="297"/>
      <c r="H487" s="292"/>
      <c r="I487" s="292"/>
      <c r="J487" s="292"/>
      <c r="K487" s="292"/>
      <c r="L487" s="292"/>
      <c r="M487" s="292"/>
      <c r="N487" s="292"/>
      <c r="O487" s="292"/>
      <c r="P487" s="292"/>
      <c r="Q487" s="292"/>
      <c r="R487" s="292"/>
      <c r="S487" s="292"/>
      <c r="T487" s="292"/>
      <c r="U487" s="292"/>
      <c r="V487" s="292"/>
      <c r="W487" s="292"/>
      <c r="X487" s="292"/>
      <c r="Y487" s="292"/>
      <c r="Z487" s="292"/>
    </row>
    <row r="488" spans="1:26" ht="15.75" customHeight="1" x14ac:dyDescent="0.2">
      <c r="A488" s="292"/>
      <c r="B488" s="221"/>
      <c r="C488" s="295"/>
      <c r="D488" s="295"/>
      <c r="E488" s="296"/>
      <c r="F488" s="296"/>
      <c r="G488" s="297"/>
      <c r="H488" s="292"/>
      <c r="I488" s="292"/>
      <c r="J488" s="292"/>
      <c r="K488" s="292"/>
      <c r="L488" s="292"/>
      <c r="M488" s="292"/>
      <c r="N488" s="292"/>
      <c r="O488" s="292"/>
      <c r="P488" s="292"/>
      <c r="Q488" s="292"/>
      <c r="R488" s="292"/>
      <c r="S488" s="292"/>
      <c r="T488" s="292"/>
      <c r="U488" s="292"/>
      <c r="V488" s="292"/>
      <c r="W488" s="292"/>
      <c r="X488" s="292"/>
      <c r="Y488" s="292"/>
      <c r="Z488" s="292"/>
    </row>
    <row r="489" spans="1:26" ht="15.75" customHeight="1" x14ac:dyDescent="0.2">
      <c r="A489" s="292"/>
      <c r="B489" s="221"/>
      <c r="C489" s="295"/>
      <c r="D489" s="295"/>
      <c r="E489" s="296"/>
      <c r="F489" s="296"/>
      <c r="G489" s="297"/>
      <c r="H489" s="292"/>
      <c r="I489" s="292"/>
      <c r="J489" s="292"/>
      <c r="K489" s="292"/>
      <c r="L489" s="292"/>
      <c r="M489" s="292"/>
      <c r="N489" s="292"/>
      <c r="O489" s="292"/>
      <c r="P489" s="292"/>
      <c r="Q489" s="292"/>
      <c r="R489" s="292"/>
      <c r="S489" s="292"/>
      <c r="T489" s="292"/>
      <c r="U489" s="292"/>
      <c r="V489" s="292"/>
      <c r="W489" s="292"/>
      <c r="X489" s="292"/>
      <c r="Y489" s="292"/>
      <c r="Z489" s="292"/>
    </row>
    <row r="490" spans="1:26" ht="15.75" customHeight="1" x14ac:dyDescent="0.2">
      <c r="A490" s="292"/>
      <c r="B490" s="221"/>
      <c r="C490" s="295"/>
      <c r="D490" s="295"/>
      <c r="E490" s="296"/>
      <c r="F490" s="296"/>
      <c r="G490" s="297"/>
      <c r="H490" s="292"/>
      <c r="I490" s="292"/>
      <c r="J490" s="292"/>
      <c r="K490" s="292"/>
      <c r="L490" s="292"/>
      <c r="M490" s="292"/>
      <c r="N490" s="292"/>
      <c r="O490" s="292"/>
      <c r="P490" s="292"/>
      <c r="Q490" s="292"/>
      <c r="R490" s="292"/>
      <c r="S490" s="292"/>
      <c r="T490" s="292"/>
      <c r="U490" s="292"/>
      <c r="V490" s="292"/>
      <c r="W490" s="292"/>
      <c r="X490" s="292"/>
      <c r="Y490" s="292"/>
      <c r="Z490" s="292"/>
    </row>
    <row r="491" spans="1:26" ht="15.75" customHeight="1" x14ac:dyDescent="0.2">
      <c r="A491" s="292"/>
      <c r="B491" s="221"/>
      <c r="C491" s="295"/>
      <c r="D491" s="295"/>
      <c r="E491" s="296"/>
      <c r="F491" s="296"/>
      <c r="G491" s="297"/>
      <c r="H491" s="292"/>
      <c r="I491" s="292"/>
      <c r="J491" s="292"/>
      <c r="K491" s="292"/>
      <c r="L491" s="292"/>
      <c r="M491" s="292"/>
      <c r="N491" s="292"/>
      <c r="O491" s="292"/>
      <c r="P491" s="292"/>
      <c r="Q491" s="292"/>
      <c r="R491" s="292"/>
      <c r="S491" s="292"/>
      <c r="T491" s="292"/>
      <c r="U491" s="292"/>
      <c r="V491" s="292"/>
      <c r="W491" s="292"/>
      <c r="X491" s="292"/>
      <c r="Y491" s="292"/>
      <c r="Z491" s="292"/>
    </row>
    <row r="492" spans="1:26" ht="15.75" customHeight="1" x14ac:dyDescent="0.2">
      <c r="A492" s="292"/>
      <c r="B492" s="221"/>
      <c r="C492" s="295"/>
      <c r="D492" s="295"/>
      <c r="E492" s="296"/>
      <c r="F492" s="296"/>
      <c r="G492" s="297"/>
      <c r="H492" s="292"/>
      <c r="I492" s="292"/>
      <c r="J492" s="292"/>
      <c r="K492" s="292"/>
      <c r="L492" s="29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</row>
    <row r="493" spans="1:26" ht="15.75" customHeight="1" x14ac:dyDescent="0.2">
      <c r="A493" s="292"/>
      <c r="B493" s="221"/>
      <c r="C493" s="295"/>
      <c r="D493" s="295"/>
      <c r="E493" s="296"/>
      <c r="F493" s="296"/>
      <c r="G493" s="297"/>
      <c r="H493" s="292"/>
      <c r="I493" s="292"/>
      <c r="J493" s="292"/>
      <c r="K493" s="292"/>
      <c r="L493" s="29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</row>
    <row r="494" spans="1:26" ht="15.75" customHeight="1" x14ac:dyDescent="0.2">
      <c r="A494" s="292"/>
      <c r="B494" s="221"/>
      <c r="C494" s="295"/>
      <c r="D494" s="295"/>
      <c r="E494" s="296"/>
      <c r="F494" s="296"/>
      <c r="G494" s="297"/>
      <c r="H494" s="292"/>
      <c r="I494" s="292"/>
      <c r="J494" s="292"/>
      <c r="K494" s="292"/>
      <c r="L494" s="29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</row>
    <row r="495" spans="1:26" ht="15.75" customHeight="1" x14ac:dyDescent="0.2">
      <c r="A495" s="292"/>
      <c r="B495" s="221"/>
      <c r="C495" s="295"/>
      <c r="D495" s="295"/>
      <c r="E495" s="296"/>
      <c r="F495" s="296"/>
      <c r="G495" s="297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</row>
    <row r="496" spans="1:26" ht="15.75" customHeight="1" x14ac:dyDescent="0.2">
      <c r="A496" s="292"/>
      <c r="B496" s="221"/>
      <c r="C496" s="295"/>
      <c r="D496" s="295"/>
      <c r="E496" s="296"/>
      <c r="F496" s="296"/>
      <c r="G496" s="297"/>
      <c r="H496" s="292"/>
      <c r="I496" s="292"/>
      <c r="J496" s="292"/>
      <c r="K496" s="292"/>
      <c r="L496" s="292"/>
      <c r="M496" s="292"/>
      <c r="N496" s="292"/>
      <c r="O496" s="292"/>
      <c r="P496" s="292"/>
      <c r="Q496" s="292"/>
      <c r="R496" s="292"/>
      <c r="S496" s="292"/>
      <c r="T496" s="292"/>
      <c r="U496" s="292"/>
      <c r="V496" s="292"/>
      <c r="W496" s="292"/>
      <c r="X496" s="292"/>
      <c r="Y496" s="292"/>
      <c r="Z496" s="292"/>
    </row>
    <row r="497" spans="1:26" ht="15.75" customHeight="1" x14ac:dyDescent="0.2">
      <c r="A497" s="292"/>
      <c r="B497" s="221"/>
      <c r="C497" s="295"/>
      <c r="D497" s="295"/>
      <c r="E497" s="296"/>
      <c r="F497" s="296"/>
      <c r="G497" s="297"/>
      <c r="H497" s="292"/>
      <c r="I497" s="292"/>
      <c r="J497" s="292"/>
      <c r="K497" s="292"/>
      <c r="L497" s="292"/>
      <c r="M497" s="292"/>
      <c r="N497" s="292"/>
      <c r="O497" s="292"/>
      <c r="P497" s="292"/>
      <c r="Q497" s="292"/>
      <c r="R497" s="292"/>
      <c r="S497" s="292"/>
      <c r="T497" s="292"/>
      <c r="U497" s="292"/>
      <c r="V497" s="292"/>
      <c r="W497" s="292"/>
      <c r="X497" s="292"/>
      <c r="Y497" s="292"/>
      <c r="Z497" s="292"/>
    </row>
    <row r="498" spans="1:26" ht="15.75" customHeight="1" x14ac:dyDescent="0.2">
      <c r="A498" s="292"/>
      <c r="B498" s="221"/>
      <c r="C498" s="295"/>
      <c r="D498" s="295"/>
      <c r="E498" s="296"/>
      <c r="F498" s="296"/>
      <c r="G498" s="297"/>
      <c r="H498" s="292"/>
      <c r="I498" s="292"/>
      <c r="J498" s="292"/>
      <c r="K498" s="292"/>
      <c r="L498" s="292"/>
      <c r="M498" s="292"/>
      <c r="N498" s="292"/>
      <c r="O498" s="292"/>
      <c r="P498" s="292"/>
      <c r="Q498" s="292"/>
      <c r="R498" s="292"/>
      <c r="S498" s="292"/>
      <c r="T498" s="292"/>
      <c r="U498" s="292"/>
      <c r="V498" s="292"/>
      <c r="W498" s="292"/>
      <c r="X498" s="292"/>
      <c r="Y498" s="292"/>
      <c r="Z498" s="292"/>
    </row>
    <row r="499" spans="1:26" ht="15.75" customHeight="1" x14ac:dyDescent="0.2">
      <c r="A499" s="292"/>
      <c r="B499" s="221"/>
      <c r="C499" s="295"/>
      <c r="D499" s="295"/>
      <c r="E499" s="296"/>
      <c r="F499" s="296"/>
      <c r="G499" s="297"/>
      <c r="H499" s="292"/>
      <c r="I499" s="292"/>
      <c r="J499" s="292"/>
      <c r="K499" s="292"/>
      <c r="L499" s="292"/>
      <c r="M499" s="292"/>
      <c r="N499" s="292"/>
      <c r="O499" s="292"/>
      <c r="P499" s="292"/>
      <c r="Q499" s="292"/>
      <c r="R499" s="292"/>
      <c r="S499" s="292"/>
      <c r="T499" s="292"/>
      <c r="U499" s="292"/>
      <c r="V499" s="292"/>
      <c r="W499" s="292"/>
      <c r="X499" s="292"/>
      <c r="Y499" s="292"/>
      <c r="Z499" s="292"/>
    </row>
    <row r="500" spans="1:26" ht="15.75" customHeight="1" x14ac:dyDescent="0.2">
      <c r="A500" s="292"/>
      <c r="B500" s="221"/>
      <c r="C500" s="295"/>
      <c r="D500" s="295"/>
      <c r="E500" s="296"/>
      <c r="F500" s="296"/>
      <c r="G500" s="297"/>
      <c r="H500" s="292"/>
      <c r="I500" s="292"/>
      <c r="J500" s="292"/>
      <c r="K500" s="292"/>
      <c r="L500" s="292"/>
      <c r="M500" s="292"/>
      <c r="N500" s="292"/>
      <c r="O500" s="292"/>
      <c r="P500" s="292"/>
      <c r="Q500" s="292"/>
      <c r="R500" s="292"/>
      <c r="S500" s="292"/>
      <c r="T500" s="292"/>
      <c r="U500" s="292"/>
      <c r="V500" s="292"/>
      <c r="W500" s="292"/>
      <c r="X500" s="292"/>
      <c r="Y500" s="292"/>
      <c r="Z500" s="292"/>
    </row>
    <row r="501" spans="1:26" ht="15.75" customHeight="1" x14ac:dyDescent="0.2">
      <c r="A501" s="292"/>
      <c r="B501" s="221"/>
      <c r="C501" s="295"/>
      <c r="D501" s="295"/>
      <c r="E501" s="296"/>
      <c r="F501" s="296"/>
      <c r="G501" s="297"/>
      <c r="H501" s="292"/>
      <c r="I501" s="292"/>
      <c r="J501" s="292"/>
      <c r="K501" s="292"/>
      <c r="L501" s="292"/>
      <c r="M501" s="292"/>
      <c r="N501" s="292"/>
      <c r="O501" s="292"/>
      <c r="P501" s="292"/>
      <c r="Q501" s="292"/>
      <c r="R501" s="292"/>
      <c r="S501" s="292"/>
      <c r="T501" s="292"/>
      <c r="U501" s="292"/>
      <c r="V501" s="292"/>
      <c r="W501" s="292"/>
      <c r="X501" s="292"/>
      <c r="Y501" s="292"/>
      <c r="Z501" s="292"/>
    </row>
    <row r="502" spans="1:26" ht="15.75" customHeight="1" x14ac:dyDescent="0.2">
      <c r="A502" s="292"/>
      <c r="B502" s="221"/>
      <c r="C502" s="295"/>
      <c r="D502" s="295"/>
      <c r="E502" s="296"/>
      <c r="F502" s="296"/>
      <c r="G502" s="297"/>
      <c r="H502" s="292"/>
      <c r="I502" s="292"/>
      <c r="J502" s="292"/>
      <c r="K502" s="292"/>
      <c r="L502" s="292"/>
      <c r="M502" s="292"/>
      <c r="N502" s="292"/>
      <c r="O502" s="292"/>
      <c r="P502" s="292"/>
      <c r="Q502" s="292"/>
      <c r="R502" s="292"/>
      <c r="S502" s="292"/>
      <c r="T502" s="292"/>
      <c r="U502" s="292"/>
      <c r="V502" s="292"/>
      <c r="W502" s="292"/>
      <c r="X502" s="292"/>
      <c r="Y502" s="292"/>
      <c r="Z502" s="292"/>
    </row>
    <row r="503" spans="1:26" ht="15.75" customHeight="1" x14ac:dyDescent="0.2">
      <c r="A503" s="292"/>
      <c r="B503" s="221"/>
      <c r="C503" s="295"/>
      <c r="D503" s="295"/>
      <c r="E503" s="296"/>
      <c r="F503" s="296"/>
      <c r="G503" s="297"/>
      <c r="H503" s="292"/>
      <c r="I503" s="292"/>
      <c r="J503" s="292"/>
      <c r="K503" s="292"/>
      <c r="L503" s="292"/>
      <c r="M503" s="292"/>
      <c r="N503" s="292"/>
      <c r="O503" s="292"/>
      <c r="P503" s="292"/>
      <c r="Q503" s="292"/>
      <c r="R503" s="292"/>
      <c r="S503" s="292"/>
      <c r="T503" s="292"/>
      <c r="U503" s="292"/>
      <c r="V503" s="292"/>
      <c r="W503" s="292"/>
      <c r="X503" s="292"/>
      <c r="Y503" s="292"/>
      <c r="Z503" s="292"/>
    </row>
    <row r="504" spans="1:26" ht="15.75" customHeight="1" x14ac:dyDescent="0.2">
      <c r="A504" s="292"/>
      <c r="B504" s="221"/>
      <c r="C504" s="295"/>
      <c r="D504" s="295"/>
      <c r="E504" s="296"/>
      <c r="F504" s="296"/>
      <c r="G504" s="297"/>
      <c r="H504" s="292"/>
      <c r="I504" s="292"/>
      <c r="J504" s="292"/>
      <c r="K504" s="292"/>
      <c r="L504" s="292"/>
      <c r="M504" s="292"/>
      <c r="N504" s="292"/>
      <c r="O504" s="292"/>
      <c r="P504" s="292"/>
      <c r="Q504" s="292"/>
      <c r="R504" s="292"/>
      <c r="S504" s="292"/>
      <c r="T504" s="292"/>
      <c r="U504" s="292"/>
      <c r="V504" s="292"/>
      <c r="W504" s="292"/>
      <c r="X504" s="292"/>
      <c r="Y504" s="292"/>
      <c r="Z504" s="292"/>
    </row>
    <row r="505" spans="1:26" ht="15.75" customHeight="1" x14ac:dyDescent="0.2">
      <c r="A505" s="292"/>
      <c r="B505" s="221"/>
      <c r="C505" s="295"/>
      <c r="D505" s="295"/>
      <c r="E505" s="296"/>
      <c r="F505" s="296"/>
      <c r="G505" s="297"/>
      <c r="H505" s="292"/>
      <c r="I505" s="292"/>
      <c r="J505" s="292"/>
      <c r="K505" s="292"/>
      <c r="L505" s="292"/>
      <c r="M505" s="292"/>
      <c r="N505" s="292"/>
      <c r="O505" s="292"/>
      <c r="P505" s="292"/>
      <c r="Q505" s="292"/>
      <c r="R505" s="292"/>
      <c r="S505" s="292"/>
      <c r="T505" s="292"/>
      <c r="U505" s="292"/>
      <c r="V505" s="292"/>
      <c r="W505" s="292"/>
      <c r="X505" s="292"/>
      <c r="Y505" s="292"/>
      <c r="Z505" s="292"/>
    </row>
    <row r="506" spans="1:26" ht="15.75" customHeight="1" x14ac:dyDescent="0.2">
      <c r="A506" s="292"/>
      <c r="B506" s="221"/>
      <c r="C506" s="295"/>
      <c r="D506" s="295"/>
      <c r="E506" s="296"/>
      <c r="F506" s="296"/>
      <c r="G506" s="297"/>
      <c r="H506" s="292"/>
      <c r="I506" s="292"/>
      <c r="J506" s="292"/>
      <c r="K506" s="292"/>
      <c r="L506" s="292"/>
      <c r="M506" s="292"/>
      <c r="N506" s="292"/>
      <c r="O506" s="292"/>
      <c r="P506" s="292"/>
      <c r="Q506" s="292"/>
      <c r="R506" s="292"/>
      <c r="S506" s="292"/>
      <c r="T506" s="292"/>
      <c r="U506" s="292"/>
      <c r="V506" s="292"/>
      <c r="W506" s="292"/>
      <c r="X506" s="292"/>
      <c r="Y506" s="292"/>
      <c r="Z506" s="292"/>
    </row>
    <row r="507" spans="1:26" ht="15.75" customHeight="1" x14ac:dyDescent="0.2">
      <c r="A507" s="292"/>
      <c r="B507" s="221"/>
      <c r="C507" s="295"/>
      <c r="D507" s="295"/>
      <c r="E507" s="296"/>
      <c r="F507" s="296"/>
      <c r="G507" s="297"/>
      <c r="H507" s="292"/>
      <c r="I507" s="292"/>
      <c r="J507" s="292"/>
      <c r="K507" s="292"/>
      <c r="L507" s="292"/>
      <c r="M507" s="292"/>
      <c r="N507" s="292"/>
      <c r="O507" s="292"/>
      <c r="P507" s="292"/>
      <c r="Q507" s="292"/>
      <c r="R507" s="292"/>
      <c r="S507" s="292"/>
      <c r="T507" s="292"/>
      <c r="U507" s="292"/>
      <c r="V507" s="292"/>
      <c r="W507" s="292"/>
      <c r="X507" s="292"/>
      <c r="Y507" s="292"/>
      <c r="Z507" s="292"/>
    </row>
    <row r="508" spans="1:26" ht="15.75" customHeight="1" x14ac:dyDescent="0.2">
      <c r="A508" s="292"/>
      <c r="B508" s="221"/>
      <c r="C508" s="295"/>
      <c r="D508" s="295"/>
      <c r="E508" s="296"/>
      <c r="F508" s="296"/>
      <c r="G508" s="297"/>
      <c r="H508" s="292"/>
      <c r="I508" s="292"/>
      <c r="J508" s="292"/>
      <c r="K508" s="292"/>
      <c r="L508" s="292"/>
      <c r="M508" s="292"/>
      <c r="N508" s="292"/>
      <c r="O508" s="292"/>
      <c r="P508" s="292"/>
      <c r="Q508" s="292"/>
      <c r="R508" s="292"/>
      <c r="S508" s="292"/>
      <c r="T508" s="292"/>
      <c r="U508" s="292"/>
      <c r="V508" s="292"/>
      <c r="W508" s="292"/>
      <c r="X508" s="292"/>
      <c r="Y508" s="292"/>
      <c r="Z508" s="292"/>
    </row>
    <row r="509" spans="1:26" ht="15.75" customHeight="1" x14ac:dyDescent="0.2">
      <c r="A509" s="292"/>
      <c r="B509" s="221"/>
      <c r="C509" s="295"/>
      <c r="D509" s="295"/>
      <c r="E509" s="296"/>
      <c r="F509" s="296"/>
      <c r="G509" s="297"/>
      <c r="H509" s="292"/>
      <c r="I509" s="292"/>
      <c r="J509" s="292"/>
      <c r="K509" s="292"/>
      <c r="L509" s="292"/>
      <c r="M509" s="292"/>
      <c r="N509" s="292"/>
      <c r="O509" s="292"/>
      <c r="P509" s="292"/>
      <c r="Q509" s="292"/>
      <c r="R509" s="292"/>
      <c r="S509" s="292"/>
      <c r="T509" s="292"/>
      <c r="U509" s="292"/>
      <c r="V509" s="292"/>
      <c r="W509" s="292"/>
      <c r="X509" s="292"/>
      <c r="Y509" s="292"/>
      <c r="Z509" s="292"/>
    </row>
    <row r="510" spans="1:26" ht="15.75" customHeight="1" x14ac:dyDescent="0.2">
      <c r="A510" s="292"/>
      <c r="B510" s="221"/>
      <c r="C510" s="295"/>
      <c r="D510" s="295"/>
      <c r="E510" s="296"/>
      <c r="F510" s="296"/>
      <c r="G510" s="297"/>
      <c r="H510" s="292"/>
      <c r="I510" s="292"/>
      <c r="J510" s="292"/>
      <c r="K510" s="292"/>
      <c r="L510" s="292"/>
      <c r="M510" s="292"/>
      <c r="N510" s="292"/>
      <c r="O510" s="292"/>
      <c r="P510" s="292"/>
      <c r="Q510" s="292"/>
      <c r="R510" s="292"/>
      <c r="S510" s="292"/>
      <c r="T510" s="292"/>
      <c r="U510" s="292"/>
      <c r="V510" s="292"/>
      <c r="W510" s="292"/>
      <c r="X510" s="292"/>
      <c r="Y510" s="292"/>
      <c r="Z510" s="292"/>
    </row>
    <row r="511" spans="1:26" ht="15.75" customHeight="1" x14ac:dyDescent="0.2">
      <c r="A511" s="292"/>
      <c r="B511" s="221"/>
      <c r="C511" s="295"/>
      <c r="D511" s="295"/>
      <c r="E511" s="296"/>
      <c r="F511" s="296"/>
      <c r="G511" s="297"/>
      <c r="H511" s="292"/>
      <c r="I511" s="292"/>
      <c r="J511" s="292"/>
      <c r="K511" s="292"/>
      <c r="L511" s="292"/>
      <c r="M511" s="292"/>
      <c r="N511" s="292"/>
      <c r="O511" s="292"/>
      <c r="P511" s="292"/>
      <c r="Q511" s="292"/>
      <c r="R511" s="292"/>
      <c r="S511" s="292"/>
      <c r="T511" s="292"/>
      <c r="U511" s="292"/>
      <c r="V511" s="292"/>
      <c r="W511" s="292"/>
      <c r="X511" s="292"/>
      <c r="Y511" s="292"/>
      <c r="Z511" s="292"/>
    </row>
    <row r="512" spans="1:26" ht="15.75" customHeight="1" x14ac:dyDescent="0.2">
      <c r="A512" s="292"/>
      <c r="B512" s="221"/>
      <c r="C512" s="295"/>
      <c r="D512" s="295"/>
      <c r="E512" s="296"/>
      <c r="F512" s="296"/>
      <c r="G512" s="297"/>
      <c r="H512" s="292"/>
      <c r="I512" s="292"/>
      <c r="J512" s="292"/>
      <c r="K512" s="292"/>
      <c r="L512" s="292"/>
      <c r="M512" s="292"/>
      <c r="N512" s="292"/>
      <c r="O512" s="292"/>
      <c r="P512" s="292"/>
      <c r="Q512" s="292"/>
      <c r="R512" s="292"/>
      <c r="S512" s="292"/>
      <c r="T512" s="292"/>
      <c r="U512" s="292"/>
      <c r="V512" s="292"/>
      <c r="W512" s="292"/>
      <c r="X512" s="292"/>
      <c r="Y512" s="292"/>
      <c r="Z512" s="292"/>
    </row>
    <row r="513" spans="1:26" ht="15.75" customHeight="1" x14ac:dyDescent="0.2">
      <c r="A513" s="292"/>
      <c r="B513" s="221"/>
      <c r="C513" s="295"/>
      <c r="D513" s="295"/>
      <c r="E513" s="296"/>
      <c r="F513" s="296"/>
      <c r="G513" s="297"/>
      <c r="H513" s="292"/>
      <c r="I513" s="292"/>
      <c r="J513" s="292"/>
      <c r="K513" s="292"/>
      <c r="L513" s="292"/>
      <c r="M513" s="292"/>
      <c r="N513" s="292"/>
      <c r="O513" s="292"/>
      <c r="P513" s="292"/>
      <c r="Q513" s="292"/>
      <c r="R513" s="292"/>
      <c r="S513" s="292"/>
      <c r="T513" s="292"/>
      <c r="U513" s="292"/>
      <c r="V513" s="292"/>
      <c r="W513" s="292"/>
      <c r="X513" s="292"/>
      <c r="Y513" s="292"/>
      <c r="Z513" s="292"/>
    </row>
    <row r="514" spans="1:26" ht="15.75" customHeight="1" x14ac:dyDescent="0.2">
      <c r="A514" s="292"/>
      <c r="B514" s="221"/>
      <c r="C514" s="295"/>
      <c r="D514" s="295"/>
      <c r="E514" s="296"/>
      <c r="F514" s="296"/>
      <c r="G514" s="297"/>
      <c r="H514" s="292"/>
      <c r="I514" s="292"/>
      <c r="J514" s="292"/>
      <c r="K514" s="292"/>
      <c r="L514" s="292"/>
      <c r="M514" s="292"/>
      <c r="N514" s="292"/>
      <c r="O514" s="292"/>
      <c r="P514" s="292"/>
      <c r="Q514" s="292"/>
      <c r="R514" s="292"/>
      <c r="S514" s="292"/>
      <c r="T514" s="292"/>
      <c r="U514" s="292"/>
      <c r="V514" s="292"/>
      <c r="W514" s="292"/>
      <c r="X514" s="292"/>
      <c r="Y514" s="292"/>
      <c r="Z514" s="292"/>
    </row>
    <row r="515" spans="1:26" ht="15.75" customHeight="1" x14ac:dyDescent="0.2">
      <c r="A515" s="292"/>
      <c r="B515" s="221"/>
      <c r="C515" s="295"/>
      <c r="D515" s="295"/>
      <c r="E515" s="296"/>
      <c r="F515" s="296"/>
      <c r="G515" s="297"/>
      <c r="H515" s="292"/>
      <c r="I515" s="292"/>
      <c r="J515" s="292"/>
      <c r="K515" s="292"/>
      <c r="L515" s="292"/>
      <c r="M515" s="292"/>
      <c r="N515" s="292"/>
      <c r="O515" s="292"/>
      <c r="P515" s="292"/>
      <c r="Q515" s="292"/>
      <c r="R515" s="292"/>
      <c r="S515" s="292"/>
      <c r="T515" s="292"/>
      <c r="U515" s="292"/>
      <c r="V515" s="292"/>
      <c r="W515" s="292"/>
      <c r="X515" s="292"/>
      <c r="Y515" s="292"/>
      <c r="Z515" s="292"/>
    </row>
    <row r="516" spans="1:26" ht="15.75" customHeight="1" x14ac:dyDescent="0.2">
      <c r="A516" s="292"/>
      <c r="B516" s="221"/>
      <c r="C516" s="295"/>
      <c r="D516" s="295"/>
      <c r="E516" s="296"/>
      <c r="F516" s="296"/>
      <c r="G516" s="297"/>
      <c r="H516" s="292"/>
      <c r="I516" s="292"/>
      <c r="J516" s="292"/>
      <c r="K516" s="292"/>
      <c r="L516" s="292"/>
      <c r="M516" s="292"/>
      <c r="N516" s="292"/>
      <c r="O516" s="292"/>
      <c r="P516" s="292"/>
      <c r="Q516" s="292"/>
      <c r="R516" s="292"/>
      <c r="S516" s="292"/>
      <c r="T516" s="292"/>
      <c r="U516" s="292"/>
      <c r="V516" s="292"/>
      <c r="W516" s="292"/>
      <c r="X516" s="292"/>
      <c r="Y516" s="292"/>
      <c r="Z516" s="292"/>
    </row>
    <row r="517" spans="1:26" ht="15.75" customHeight="1" x14ac:dyDescent="0.2">
      <c r="A517" s="292"/>
      <c r="B517" s="221"/>
      <c r="C517" s="295"/>
      <c r="D517" s="295"/>
      <c r="E517" s="296"/>
      <c r="F517" s="296"/>
      <c r="G517" s="297"/>
      <c r="H517" s="292"/>
      <c r="I517" s="292"/>
      <c r="J517" s="292"/>
      <c r="K517" s="292"/>
      <c r="L517" s="292"/>
      <c r="M517" s="292"/>
      <c r="N517" s="292"/>
      <c r="O517" s="292"/>
      <c r="P517" s="292"/>
      <c r="Q517" s="292"/>
      <c r="R517" s="292"/>
      <c r="S517" s="292"/>
      <c r="T517" s="292"/>
      <c r="U517" s="292"/>
      <c r="V517" s="292"/>
      <c r="W517" s="292"/>
      <c r="X517" s="292"/>
      <c r="Y517" s="292"/>
      <c r="Z517" s="292"/>
    </row>
    <row r="518" spans="1:26" ht="15.75" customHeight="1" x14ac:dyDescent="0.2">
      <c r="A518" s="292"/>
      <c r="B518" s="221"/>
      <c r="C518" s="295"/>
      <c r="D518" s="295"/>
      <c r="E518" s="296"/>
      <c r="F518" s="296"/>
      <c r="G518" s="297"/>
      <c r="H518" s="292"/>
      <c r="I518" s="292"/>
      <c r="J518" s="292"/>
      <c r="K518" s="292"/>
      <c r="L518" s="292"/>
      <c r="M518" s="292"/>
      <c r="N518" s="292"/>
      <c r="O518" s="292"/>
      <c r="P518" s="292"/>
      <c r="Q518" s="292"/>
      <c r="R518" s="292"/>
      <c r="S518" s="292"/>
      <c r="T518" s="292"/>
      <c r="U518" s="292"/>
      <c r="V518" s="292"/>
      <c r="W518" s="292"/>
      <c r="X518" s="292"/>
      <c r="Y518" s="292"/>
      <c r="Z518" s="292"/>
    </row>
    <row r="519" spans="1:26" ht="15.75" customHeight="1" x14ac:dyDescent="0.2">
      <c r="A519" s="292"/>
      <c r="B519" s="221"/>
      <c r="C519" s="295"/>
      <c r="D519" s="295"/>
      <c r="E519" s="296"/>
      <c r="F519" s="296"/>
      <c r="G519" s="297"/>
      <c r="H519" s="292"/>
      <c r="I519" s="292"/>
      <c r="J519" s="292"/>
      <c r="K519" s="292"/>
      <c r="L519" s="292"/>
      <c r="M519" s="292"/>
      <c r="N519" s="292"/>
      <c r="O519" s="292"/>
      <c r="P519" s="292"/>
      <c r="Q519" s="292"/>
      <c r="R519" s="292"/>
      <c r="S519" s="292"/>
      <c r="T519" s="292"/>
      <c r="U519" s="292"/>
      <c r="V519" s="292"/>
      <c r="W519" s="292"/>
      <c r="X519" s="292"/>
      <c r="Y519" s="292"/>
      <c r="Z519" s="292"/>
    </row>
    <row r="520" spans="1:26" ht="15.75" customHeight="1" x14ac:dyDescent="0.2">
      <c r="A520" s="292"/>
      <c r="B520" s="221"/>
      <c r="C520" s="295"/>
      <c r="D520" s="295"/>
      <c r="E520" s="296"/>
      <c r="F520" s="296"/>
      <c r="G520" s="297"/>
      <c r="H520" s="292"/>
      <c r="I520" s="292"/>
      <c r="J520" s="292"/>
      <c r="K520" s="292"/>
      <c r="L520" s="292"/>
      <c r="M520" s="292"/>
      <c r="N520" s="292"/>
      <c r="O520" s="292"/>
      <c r="P520" s="292"/>
      <c r="Q520" s="292"/>
      <c r="R520" s="292"/>
      <c r="S520" s="292"/>
      <c r="T520" s="292"/>
      <c r="U520" s="292"/>
      <c r="V520" s="292"/>
      <c r="W520" s="292"/>
      <c r="X520" s="292"/>
      <c r="Y520" s="292"/>
      <c r="Z520" s="292"/>
    </row>
    <row r="521" spans="1:26" ht="15.75" customHeight="1" x14ac:dyDescent="0.2">
      <c r="A521" s="292"/>
      <c r="B521" s="221"/>
      <c r="C521" s="295"/>
      <c r="D521" s="295"/>
      <c r="E521" s="296"/>
      <c r="F521" s="296"/>
      <c r="G521" s="297"/>
      <c r="H521" s="292"/>
      <c r="I521" s="292"/>
      <c r="J521" s="292"/>
      <c r="K521" s="292"/>
      <c r="L521" s="292"/>
      <c r="M521" s="292"/>
      <c r="N521" s="292"/>
      <c r="O521" s="292"/>
      <c r="P521" s="292"/>
      <c r="Q521" s="292"/>
      <c r="R521" s="292"/>
      <c r="S521" s="292"/>
      <c r="T521" s="292"/>
      <c r="U521" s="292"/>
      <c r="V521" s="292"/>
      <c r="W521" s="292"/>
      <c r="X521" s="292"/>
      <c r="Y521" s="292"/>
      <c r="Z521" s="292"/>
    </row>
    <row r="522" spans="1:26" ht="15.75" customHeight="1" x14ac:dyDescent="0.2">
      <c r="A522" s="292"/>
      <c r="B522" s="221"/>
      <c r="C522" s="295"/>
      <c r="D522" s="295"/>
      <c r="E522" s="296"/>
      <c r="F522" s="296"/>
      <c r="G522" s="297"/>
      <c r="H522" s="292"/>
      <c r="I522" s="292"/>
      <c r="J522" s="292"/>
      <c r="K522" s="292"/>
      <c r="L522" s="292"/>
      <c r="M522" s="292"/>
      <c r="N522" s="292"/>
      <c r="O522" s="292"/>
      <c r="P522" s="292"/>
      <c r="Q522" s="292"/>
      <c r="R522" s="292"/>
      <c r="S522" s="292"/>
      <c r="T522" s="292"/>
      <c r="U522" s="292"/>
      <c r="V522" s="292"/>
      <c r="W522" s="292"/>
      <c r="X522" s="292"/>
      <c r="Y522" s="292"/>
      <c r="Z522" s="292"/>
    </row>
    <row r="523" spans="1:26" ht="15.75" customHeight="1" x14ac:dyDescent="0.2">
      <c r="A523" s="292"/>
      <c r="B523" s="221"/>
      <c r="C523" s="295"/>
      <c r="D523" s="295"/>
      <c r="E523" s="296"/>
      <c r="F523" s="296"/>
      <c r="G523" s="297"/>
      <c r="H523" s="292"/>
      <c r="I523" s="292"/>
      <c r="J523" s="292"/>
      <c r="K523" s="292"/>
      <c r="L523" s="292"/>
      <c r="M523" s="292"/>
      <c r="N523" s="292"/>
      <c r="O523" s="292"/>
      <c r="P523" s="292"/>
      <c r="Q523" s="292"/>
      <c r="R523" s="292"/>
      <c r="S523" s="292"/>
      <c r="T523" s="292"/>
      <c r="U523" s="292"/>
      <c r="V523" s="292"/>
      <c r="W523" s="292"/>
      <c r="X523" s="292"/>
      <c r="Y523" s="292"/>
      <c r="Z523" s="292"/>
    </row>
    <row r="524" spans="1:26" ht="15.75" customHeight="1" x14ac:dyDescent="0.2">
      <c r="A524" s="292"/>
      <c r="B524" s="221"/>
      <c r="C524" s="295"/>
      <c r="D524" s="295"/>
      <c r="E524" s="296"/>
      <c r="F524" s="296"/>
      <c r="G524" s="297"/>
      <c r="H524" s="292"/>
      <c r="I524" s="292"/>
      <c r="J524" s="292"/>
      <c r="K524" s="292"/>
      <c r="L524" s="292"/>
      <c r="M524" s="292"/>
      <c r="N524" s="292"/>
      <c r="O524" s="292"/>
      <c r="P524" s="292"/>
      <c r="Q524" s="292"/>
      <c r="R524" s="292"/>
      <c r="S524" s="292"/>
      <c r="T524" s="292"/>
      <c r="U524" s="292"/>
      <c r="V524" s="292"/>
      <c r="W524" s="292"/>
      <c r="X524" s="292"/>
      <c r="Y524" s="292"/>
      <c r="Z524" s="292"/>
    </row>
    <row r="525" spans="1:26" ht="15.75" customHeight="1" x14ac:dyDescent="0.2">
      <c r="A525" s="292"/>
      <c r="B525" s="221"/>
      <c r="C525" s="295"/>
      <c r="D525" s="295"/>
      <c r="E525" s="296"/>
      <c r="F525" s="296"/>
      <c r="G525" s="297"/>
      <c r="H525" s="292"/>
      <c r="I525" s="292"/>
      <c r="J525" s="292"/>
      <c r="K525" s="292"/>
      <c r="L525" s="292"/>
      <c r="M525" s="292"/>
      <c r="N525" s="292"/>
      <c r="O525" s="292"/>
      <c r="P525" s="292"/>
      <c r="Q525" s="292"/>
      <c r="R525" s="292"/>
      <c r="S525" s="292"/>
      <c r="T525" s="292"/>
      <c r="U525" s="292"/>
      <c r="V525" s="292"/>
      <c r="W525" s="292"/>
      <c r="X525" s="292"/>
      <c r="Y525" s="292"/>
      <c r="Z525" s="292"/>
    </row>
    <row r="526" spans="1:26" ht="15.75" customHeight="1" x14ac:dyDescent="0.2">
      <c r="A526" s="292"/>
      <c r="B526" s="221"/>
      <c r="C526" s="295"/>
      <c r="D526" s="295"/>
      <c r="E526" s="296"/>
      <c r="F526" s="296"/>
      <c r="G526" s="297"/>
      <c r="H526" s="292"/>
      <c r="I526" s="292"/>
      <c r="J526" s="292"/>
      <c r="K526" s="292"/>
      <c r="L526" s="292"/>
      <c r="M526" s="292"/>
      <c r="N526" s="292"/>
      <c r="O526" s="292"/>
      <c r="P526" s="292"/>
      <c r="Q526" s="292"/>
      <c r="R526" s="292"/>
      <c r="S526" s="292"/>
      <c r="T526" s="292"/>
      <c r="U526" s="292"/>
      <c r="V526" s="292"/>
      <c r="W526" s="292"/>
      <c r="X526" s="292"/>
      <c r="Y526" s="292"/>
      <c r="Z526" s="292"/>
    </row>
    <row r="527" spans="1:26" ht="15.75" customHeight="1" x14ac:dyDescent="0.2">
      <c r="A527" s="292"/>
      <c r="B527" s="221"/>
      <c r="C527" s="295"/>
      <c r="D527" s="295"/>
      <c r="E527" s="296"/>
      <c r="F527" s="296"/>
      <c r="G527" s="297"/>
      <c r="H527" s="292"/>
      <c r="I527" s="292"/>
      <c r="J527" s="292"/>
      <c r="K527" s="292"/>
      <c r="L527" s="292"/>
      <c r="M527" s="292"/>
      <c r="N527" s="292"/>
      <c r="O527" s="292"/>
      <c r="P527" s="292"/>
      <c r="Q527" s="292"/>
      <c r="R527" s="292"/>
      <c r="S527" s="292"/>
      <c r="T527" s="292"/>
      <c r="U527" s="292"/>
      <c r="V527" s="292"/>
      <c r="W527" s="292"/>
      <c r="X527" s="292"/>
      <c r="Y527" s="292"/>
      <c r="Z527" s="292"/>
    </row>
    <row r="528" spans="1:26" ht="15.75" customHeight="1" x14ac:dyDescent="0.2">
      <c r="A528" s="292"/>
      <c r="B528" s="221"/>
      <c r="C528" s="295"/>
      <c r="D528" s="295"/>
      <c r="E528" s="296"/>
      <c r="F528" s="296"/>
      <c r="G528" s="297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</row>
    <row r="529" spans="1:26" ht="15.75" customHeight="1" x14ac:dyDescent="0.2">
      <c r="A529" s="292"/>
      <c r="B529" s="221"/>
      <c r="C529" s="295"/>
      <c r="D529" s="295"/>
      <c r="E529" s="296"/>
      <c r="F529" s="296"/>
      <c r="G529" s="297"/>
      <c r="H529" s="292"/>
      <c r="I529" s="292"/>
      <c r="J529" s="292"/>
      <c r="K529" s="292"/>
      <c r="L529" s="29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</row>
    <row r="530" spans="1:26" ht="15.75" customHeight="1" x14ac:dyDescent="0.2">
      <c r="A530" s="292"/>
      <c r="B530" s="221"/>
      <c r="C530" s="295"/>
      <c r="D530" s="295"/>
      <c r="E530" s="296"/>
      <c r="F530" s="296"/>
      <c r="G530" s="297"/>
      <c r="H530" s="292"/>
      <c r="I530" s="292"/>
      <c r="J530" s="292"/>
      <c r="K530" s="292"/>
      <c r="L530" s="29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</row>
    <row r="531" spans="1:26" ht="15.75" customHeight="1" x14ac:dyDescent="0.2">
      <c r="A531" s="292"/>
      <c r="B531" s="221"/>
      <c r="C531" s="295"/>
      <c r="D531" s="295"/>
      <c r="E531" s="296"/>
      <c r="F531" s="296"/>
      <c r="G531" s="297"/>
      <c r="H531" s="292"/>
      <c r="I531" s="292"/>
      <c r="J531" s="292"/>
      <c r="K531" s="292"/>
      <c r="L531" s="292"/>
      <c r="M531" s="292"/>
      <c r="N531" s="292"/>
      <c r="O531" s="292"/>
      <c r="P531" s="292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</row>
    <row r="532" spans="1:26" ht="15.75" customHeight="1" x14ac:dyDescent="0.2">
      <c r="A532" s="292"/>
      <c r="B532" s="221"/>
      <c r="C532" s="295"/>
      <c r="D532" s="295"/>
      <c r="E532" s="296"/>
      <c r="F532" s="296"/>
      <c r="G532" s="297"/>
      <c r="H532" s="292"/>
      <c r="I532" s="292"/>
      <c r="J532" s="292"/>
      <c r="K532" s="292"/>
      <c r="L532" s="292"/>
      <c r="M532" s="292"/>
      <c r="N532" s="292"/>
      <c r="O532" s="292"/>
      <c r="P532" s="292"/>
      <c r="Q532" s="292"/>
      <c r="R532" s="292"/>
      <c r="S532" s="292"/>
      <c r="T532" s="292"/>
      <c r="U532" s="292"/>
      <c r="V532" s="292"/>
      <c r="W532" s="292"/>
      <c r="X532" s="292"/>
      <c r="Y532" s="292"/>
      <c r="Z532" s="292"/>
    </row>
    <row r="533" spans="1:26" ht="15.75" customHeight="1" x14ac:dyDescent="0.2">
      <c r="A533" s="292"/>
      <c r="B533" s="221"/>
      <c r="C533" s="295"/>
      <c r="D533" s="295"/>
      <c r="E533" s="296"/>
      <c r="F533" s="296"/>
      <c r="G533" s="297"/>
      <c r="H533" s="292"/>
      <c r="I533" s="292"/>
      <c r="J533" s="292"/>
      <c r="K533" s="292"/>
      <c r="L533" s="292"/>
      <c r="M533" s="292"/>
      <c r="N533" s="292"/>
      <c r="O533" s="292"/>
      <c r="P533" s="292"/>
      <c r="Q533" s="292"/>
      <c r="R533" s="292"/>
      <c r="S533" s="292"/>
      <c r="T533" s="292"/>
      <c r="U533" s="292"/>
      <c r="V533" s="292"/>
      <c r="W533" s="292"/>
      <c r="X533" s="292"/>
      <c r="Y533" s="292"/>
      <c r="Z533" s="292"/>
    </row>
    <row r="534" spans="1:26" ht="15.75" customHeight="1" x14ac:dyDescent="0.2">
      <c r="A534" s="292"/>
      <c r="B534" s="221"/>
      <c r="C534" s="295"/>
      <c r="D534" s="295"/>
      <c r="E534" s="296"/>
      <c r="F534" s="296"/>
      <c r="G534" s="297"/>
      <c r="H534" s="292"/>
      <c r="I534" s="292"/>
      <c r="J534" s="292"/>
      <c r="K534" s="292"/>
      <c r="L534" s="292"/>
      <c r="M534" s="292"/>
      <c r="N534" s="292"/>
      <c r="O534" s="292"/>
      <c r="P534" s="292"/>
      <c r="Q534" s="292"/>
      <c r="R534" s="292"/>
      <c r="S534" s="292"/>
      <c r="T534" s="292"/>
      <c r="U534" s="292"/>
      <c r="V534" s="292"/>
      <c r="W534" s="292"/>
      <c r="X534" s="292"/>
      <c r="Y534" s="292"/>
      <c r="Z534" s="292"/>
    </row>
    <row r="535" spans="1:26" ht="15.75" customHeight="1" x14ac:dyDescent="0.2">
      <c r="A535" s="292"/>
      <c r="B535" s="221"/>
      <c r="C535" s="295"/>
      <c r="D535" s="295"/>
      <c r="E535" s="296"/>
      <c r="F535" s="296"/>
      <c r="G535" s="297"/>
      <c r="H535" s="292"/>
      <c r="I535" s="292"/>
      <c r="J535" s="292"/>
      <c r="K535" s="292"/>
      <c r="L535" s="292"/>
      <c r="M535" s="292"/>
      <c r="N535" s="292"/>
      <c r="O535" s="292"/>
      <c r="P535" s="292"/>
      <c r="Q535" s="292"/>
      <c r="R535" s="292"/>
      <c r="S535" s="292"/>
      <c r="T535" s="292"/>
      <c r="U535" s="292"/>
      <c r="V535" s="292"/>
      <c r="W535" s="292"/>
      <c r="X535" s="292"/>
      <c r="Y535" s="292"/>
      <c r="Z535" s="292"/>
    </row>
    <row r="536" spans="1:26" ht="15.75" customHeight="1" x14ac:dyDescent="0.2">
      <c r="A536" s="292"/>
      <c r="B536" s="221"/>
      <c r="C536" s="295"/>
      <c r="D536" s="295"/>
      <c r="E536" s="296"/>
      <c r="F536" s="296"/>
      <c r="G536" s="297"/>
      <c r="H536" s="292"/>
      <c r="I536" s="292"/>
      <c r="J536" s="292"/>
      <c r="K536" s="292"/>
      <c r="L536" s="292"/>
      <c r="M536" s="292"/>
      <c r="N536" s="292"/>
      <c r="O536" s="292"/>
      <c r="P536" s="292"/>
      <c r="Q536" s="292"/>
      <c r="R536" s="292"/>
      <c r="S536" s="292"/>
      <c r="T536" s="292"/>
      <c r="U536" s="292"/>
      <c r="V536" s="292"/>
      <c r="W536" s="292"/>
      <c r="X536" s="292"/>
      <c r="Y536" s="292"/>
      <c r="Z536" s="292"/>
    </row>
    <row r="537" spans="1:26" ht="15.75" customHeight="1" x14ac:dyDescent="0.2">
      <c r="A537" s="292"/>
      <c r="B537" s="221"/>
      <c r="C537" s="295"/>
      <c r="D537" s="295"/>
      <c r="E537" s="296"/>
      <c r="F537" s="296"/>
      <c r="G537" s="297"/>
      <c r="H537" s="292"/>
      <c r="I537" s="292"/>
      <c r="J537" s="292"/>
      <c r="K537" s="292"/>
      <c r="L537" s="292"/>
      <c r="M537" s="292"/>
      <c r="N537" s="292"/>
      <c r="O537" s="292"/>
      <c r="P537" s="292"/>
      <c r="Q537" s="292"/>
      <c r="R537" s="292"/>
      <c r="S537" s="292"/>
      <c r="T537" s="292"/>
      <c r="U537" s="292"/>
      <c r="V537" s="292"/>
      <c r="W537" s="292"/>
      <c r="X537" s="292"/>
      <c r="Y537" s="292"/>
      <c r="Z537" s="292"/>
    </row>
    <row r="538" spans="1:26" ht="15.75" customHeight="1" x14ac:dyDescent="0.2">
      <c r="A538" s="292"/>
      <c r="B538" s="221"/>
      <c r="C538" s="295"/>
      <c r="D538" s="295"/>
      <c r="E538" s="296"/>
      <c r="F538" s="296"/>
      <c r="G538" s="297"/>
      <c r="H538" s="292"/>
      <c r="I538" s="292"/>
      <c r="J538" s="292"/>
      <c r="K538" s="292"/>
      <c r="L538" s="292"/>
      <c r="M538" s="292"/>
      <c r="N538" s="292"/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</row>
    <row r="539" spans="1:26" ht="15.75" customHeight="1" x14ac:dyDescent="0.2">
      <c r="A539" s="292"/>
      <c r="B539" s="221"/>
      <c r="C539" s="295"/>
      <c r="D539" s="295"/>
      <c r="E539" s="296"/>
      <c r="F539" s="296"/>
      <c r="G539" s="297"/>
      <c r="H539" s="292"/>
      <c r="I539" s="292"/>
      <c r="J539" s="292"/>
      <c r="K539" s="292"/>
      <c r="L539" s="292"/>
      <c r="M539" s="292"/>
      <c r="N539" s="292"/>
      <c r="O539" s="292"/>
      <c r="P539" s="292"/>
      <c r="Q539" s="292"/>
      <c r="R539" s="292"/>
      <c r="S539" s="292"/>
      <c r="T539" s="292"/>
      <c r="U539" s="292"/>
      <c r="V539" s="292"/>
      <c r="W539" s="292"/>
      <c r="X539" s="292"/>
      <c r="Y539" s="292"/>
      <c r="Z539" s="292"/>
    </row>
    <row r="540" spans="1:26" ht="15.75" customHeight="1" x14ac:dyDescent="0.2">
      <c r="A540" s="292"/>
      <c r="B540" s="221"/>
      <c r="C540" s="295"/>
      <c r="D540" s="295"/>
      <c r="E540" s="296"/>
      <c r="F540" s="296"/>
      <c r="G540" s="297"/>
      <c r="H540" s="292"/>
      <c r="I540" s="292"/>
      <c r="J540" s="292"/>
      <c r="K540" s="292"/>
      <c r="L540" s="292"/>
      <c r="M540" s="292"/>
      <c r="N540" s="292"/>
      <c r="O540" s="292"/>
      <c r="P540" s="292"/>
      <c r="Q540" s="292"/>
      <c r="R540" s="292"/>
      <c r="S540" s="292"/>
      <c r="T540" s="292"/>
      <c r="U540" s="292"/>
      <c r="V540" s="292"/>
      <c r="W540" s="292"/>
      <c r="X540" s="292"/>
      <c r="Y540" s="292"/>
      <c r="Z540" s="292"/>
    </row>
    <row r="541" spans="1:26" ht="15.75" customHeight="1" x14ac:dyDescent="0.2">
      <c r="A541" s="292"/>
      <c r="B541" s="221"/>
      <c r="C541" s="295"/>
      <c r="D541" s="295"/>
      <c r="E541" s="296"/>
      <c r="F541" s="296"/>
      <c r="G541" s="297"/>
      <c r="H541" s="292"/>
      <c r="I541" s="292"/>
      <c r="J541" s="292"/>
      <c r="K541" s="292"/>
      <c r="L541" s="292"/>
      <c r="M541" s="292"/>
      <c r="N541" s="292"/>
      <c r="O541" s="292"/>
      <c r="P541" s="292"/>
      <c r="Q541" s="292"/>
      <c r="R541" s="292"/>
      <c r="S541" s="292"/>
      <c r="T541" s="292"/>
      <c r="U541" s="292"/>
      <c r="V541" s="292"/>
      <c r="W541" s="292"/>
      <c r="X541" s="292"/>
      <c r="Y541" s="292"/>
      <c r="Z541" s="292"/>
    </row>
    <row r="542" spans="1:26" ht="15.75" customHeight="1" x14ac:dyDescent="0.2">
      <c r="A542" s="292"/>
      <c r="B542" s="221"/>
      <c r="C542" s="295"/>
      <c r="D542" s="295"/>
      <c r="E542" s="296"/>
      <c r="F542" s="296"/>
      <c r="G542" s="297"/>
      <c r="H542" s="292"/>
      <c r="I542" s="292"/>
      <c r="J542" s="292"/>
      <c r="K542" s="292"/>
      <c r="L542" s="292"/>
      <c r="M542" s="292"/>
      <c r="N542" s="292"/>
      <c r="O542" s="292"/>
      <c r="P542" s="292"/>
      <c r="Q542" s="292"/>
      <c r="R542" s="292"/>
      <c r="S542" s="292"/>
      <c r="T542" s="292"/>
      <c r="U542" s="292"/>
      <c r="V542" s="292"/>
      <c r="W542" s="292"/>
      <c r="X542" s="292"/>
      <c r="Y542" s="292"/>
      <c r="Z542" s="292"/>
    </row>
    <row r="543" spans="1:26" ht="15.75" customHeight="1" x14ac:dyDescent="0.2">
      <c r="A543" s="292"/>
      <c r="B543" s="221"/>
      <c r="C543" s="295"/>
      <c r="D543" s="295"/>
      <c r="E543" s="296"/>
      <c r="F543" s="296"/>
      <c r="G543" s="297"/>
      <c r="H543" s="292"/>
      <c r="I543" s="292"/>
      <c r="J543" s="292"/>
      <c r="K543" s="292"/>
      <c r="L543" s="292"/>
      <c r="M543" s="292"/>
      <c r="N543" s="292"/>
      <c r="O543" s="292"/>
      <c r="P543" s="292"/>
      <c r="Q543" s="292"/>
      <c r="R543" s="292"/>
      <c r="S543" s="292"/>
      <c r="T543" s="292"/>
      <c r="U543" s="292"/>
      <c r="V543" s="292"/>
      <c r="W543" s="292"/>
      <c r="X543" s="292"/>
      <c r="Y543" s="292"/>
      <c r="Z543" s="292"/>
    </row>
    <row r="544" spans="1:26" ht="15.75" customHeight="1" x14ac:dyDescent="0.2">
      <c r="A544" s="292"/>
      <c r="B544" s="221"/>
      <c r="C544" s="295"/>
      <c r="D544" s="295"/>
      <c r="E544" s="296"/>
      <c r="F544" s="296"/>
      <c r="G544" s="297"/>
      <c r="H544" s="292"/>
      <c r="I544" s="292"/>
      <c r="J544" s="292"/>
      <c r="K544" s="292"/>
      <c r="L544" s="292"/>
      <c r="M544" s="292"/>
      <c r="N544" s="292"/>
      <c r="O544" s="292"/>
      <c r="P544" s="292"/>
      <c r="Q544" s="292"/>
      <c r="R544" s="292"/>
      <c r="S544" s="292"/>
      <c r="T544" s="292"/>
      <c r="U544" s="292"/>
      <c r="V544" s="292"/>
      <c r="W544" s="292"/>
      <c r="X544" s="292"/>
      <c r="Y544" s="292"/>
      <c r="Z544" s="292"/>
    </row>
    <row r="545" spans="1:26" ht="15.75" customHeight="1" x14ac:dyDescent="0.2">
      <c r="A545" s="292"/>
      <c r="B545" s="221"/>
      <c r="C545" s="295"/>
      <c r="D545" s="295"/>
      <c r="E545" s="296"/>
      <c r="F545" s="296"/>
      <c r="G545" s="297"/>
      <c r="H545" s="292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</row>
    <row r="546" spans="1:26" ht="15.75" customHeight="1" x14ac:dyDescent="0.2">
      <c r="A546" s="292"/>
      <c r="B546" s="221"/>
      <c r="C546" s="295"/>
      <c r="D546" s="295"/>
      <c r="E546" s="296"/>
      <c r="F546" s="296"/>
      <c r="G546" s="297"/>
      <c r="H546" s="292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</row>
    <row r="547" spans="1:26" ht="15.75" customHeight="1" x14ac:dyDescent="0.2">
      <c r="A547" s="292"/>
      <c r="B547" s="221"/>
      <c r="C547" s="295"/>
      <c r="D547" s="295"/>
      <c r="E547" s="296"/>
      <c r="F547" s="296"/>
      <c r="G547" s="297"/>
      <c r="H547" s="292"/>
      <c r="I547" s="292"/>
      <c r="J547" s="292"/>
      <c r="K547" s="292"/>
      <c r="L547" s="29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</row>
    <row r="548" spans="1:26" ht="15.75" customHeight="1" x14ac:dyDescent="0.2">
      <c r="A548" s="292"/>
      <c r="B548" s="221"/>
      <c r="C548" s="295"/>
      <c r="D548" s="295"/>
      <c r="E548" s="296"/>
      <c r="F548" s="296"/>
      <c r="G548" s="297"/>
      <c r="H548" s="292"/>
      <c r="I548" s="292"/>
      <c r="J548" s="292"/>
      <c r="K548" s="292"/>
      <c r="L548" s="292"/>
      <c r="M548" s="292"/>
      <c r="N548" s="292"/>
      <c r="O548" s="292"/>
      <c r="P548" s="292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</row>
    <row r="549" spans="1:26" ht="15.75" customHeight="1" x14ac:dyDescent="0.2">
      <c r="A549" s="292"/>
      <c r="B549" s="221"/>
      <c r="C549" s="295"/>
      <c r="D549" s="295"/>
      <c r="E549" s="296"/>
      <c r="F549" s="296"/>
      <c r="G549" s="297"/>
      <c r="H549" s="292"/>
      <c r="I549" s="292"/>
      <c r="J549" s="292"/>
      <c r="K549" s="292"/>
      <c r="L549" s="292"/>
      <c r="M549" s="292"/>
      <c r="N549" s="292"/>
      <c r="O549" s="292"/>
      <c r="P549" s="292"/>
      <c r="Q549" s="292"/>
      <c r="R549" s="292"/>
      <c r="S549" s="292"/>
      <c r="T549" s="292"/>
      <c r="U549" s="292"/>
      <c r="V549" s="292"/>
      <c r="W549" s="292"/>
      <c r="X549" s="292"/>
      <c r="Y549" s="292"/>
      <c r="Z549" s="292"/>
    </row>
    <row r="550" spans="1:26" ht="15.75" customHeight="1" x14ac:dyDescent="0.2">
      <c r="A550" s="292"/>
      <c r="B550" s="221"/>
      <c r="C550" s="295"/>
      <c r="D550" s="295"/>
      <c r="E550" s="296"/>
      <c r="F550" s="296"/>
      <c r="G550" s="297"/>
      <c r="H550" s="292"/>
      <c r="I550" s="292"/>
      <c r="J550" s="292"/>
      <c r="K550" s="292"/>
      <c r="L550" s="292"/>
      <c r="M550" s="292"/>
      <c r="N550" s="292"/>
      <c r="O550" s="292"/>
      <c r="P550" s="292"/>
      <c r="Q550" s="292"/>
      <c r="R550" s="292"/>
      <c r="S550" s="292"/>
      <c r="T550" s="292"/>
      <c r="U550" s="292"/>
      <c r="V550" s="292"/>
      <c r="W550" s="292"/>
      <c r="X550" s="292"/>
      <c r="Y550" s="292"/>
      <c r="Z550" s="292"/>
    </row>
    <row r="551" spans="1:26" ht="15.75" customHeight="1" x14ac:dyDescent="0.2">
      <c r="A551" s="292"/>
      <c r="B551" s="221"/>
      <c r="C551" s="295"/>
      <c r="D551" s="295"/>
      <c r="E551" s="296"/>
      <c r="F551" s="296"/>
      <c r="G551" s="297"/>
      <c r="H551" s="292"/>
      <c r="I551" s="292"/>
      <c r="J551" s="292"/>
      <c r="K551" s="292"/>
      <c r="L551" s="292"/>
      <c r="M551" s="292"/>
      <c r="N551" s="292"/>
      <c r="O551" s="292"/>
      <c r="P551" s="292"/>
      <c r="Q551" s="292"/>
      <c r="R551" s="292"/>
      <c r="S551" s="292"/>
      <c r="T551" s="292"/>
      <c r="U551" s="292"/>
      <c r="V551" s="292"/>
      <c r="W551" s="292"/>
      <c r="X551" s="292"/>
      <c r="Y551" s="292"/>
      <c r="Z551" s="292"/>
    </row>
    <row r="552" spans="1:26" ht="15.75" customHeight="1" x14ac:dyDescent="0.2">
      <c r="A552" s="292"/>
      <c r="B552" s="221"/>
      <c r="C552" s="295"/>
      <c r="D552" s="295"/>
      <c r="E552" s="296"/>
      <c r="F552" s="296"/>
      <c r="G552" s="297"/>
      <c r="H552" s="292"/>
      <c r="I552" s="292"/>
      <c r="J552" s="292"/>
      <c r="K552" s="292"/>
      <c r="L552" s="292"/>
      <c r="M552" s="292"/>
      <c r="N552" s="292"/>
      <c r="O552" s="292"/>
      <c r="P552" s="292"/>
      <c r="Q552" s="292"/>
      <c r="R552" s="292"/>
      <c r="S552" s="292"/>
      <c r="T552" s="292"/>
      <c r="U552" s="292"/>
      <c r="V552" s="292"/>
      <c r="W552" s="292"/>
      <c r="X552" s="292"/>
      <c r="Y552" s="292"/>
      <c r="Z552" s="292"/>
    </row>
    <row r="553" spans="1:26" ht="15.75" customHeight="1" x14ac:dyDescent="0.2">
      <c r="A553" s="292"/>
      <c r="B553" s="221"/>
      <c r="C553" s="295"/>
      <c r="D553" s="295"/>
      <c r="E553" s="296"/>
      <c r="F553" s="296"/>
      <c r="G553" s="297"/>
      <c r="H553" s="292"/>
      <c r="I553" s="292"/>
      <c r="J553" s="292"/>
      <c r="K553" s="292"/>
      <c r="L553" s="292"/>
      <c r="M553" s="292"/>
      <c r="N553" s="292"/>
      <c r="O553" s="292"/>
      <c r="P553" s="292"/>
      <c r="Q553" s="292"/>
      <c r="R553" s="292"/>
      <c r="S553" s="292"/>
      <c r="T553" s="292"/>
      <c r="U553" s="292"/>
      <c r="V553" s="292"/>
      <c r="W553" s="292"/>
      <c r="X553" s="292"/>
      <c r="Y553" s="292"/>
      <c r="Z553" s="292"/>
    </row>
    <row r="554" spans="1:26" ht="15.75" customHeight="1" x14ac:dyDescent="0.2">
      <c r="A554" s="292"/>
      <c r="B554" s="221"/>
      <c r="C554" s="295"/>
      <c r="D554" s="295"/>
      <c r="E554" s="296"/>
      <c r="F554" s="296"/>
      <c r="G554" s="297"/>
      <c r="H554" s="292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</row>
    <row r="555" spans="1:26" ht="15.75" customHeight="1" x14ac:dyDescent="0.2">
      <c r="A555" s="292"/>
      <c r="B555" s="221"/>
      <c r="C555" s="295"/>
      <c r="D555" s="295"/>
      <c r="E555" s="296"/>
      <c r="F555" s="296"/>
      <c r="G555" s="297"/>
      <c r="H555" s="292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</row>
    <row r="556" spans="1:26" ht="15.75" customHeight="1" x14ac:dyDescent="0.2">
      <c r="A556" s="292"/>
      <c r="B556" s="221"/>
      <c r="C556" s="295"/>
      <c r="D556" s="295"/>
      <c r="E556" s="296"/>
      <c r="F556" s="296"/>
      <c r="G556" s="297"/>
      <c r="H556" s="292"/>
      <c r="I556" s="292"/>
      <c r="J556" s="292"/>
      <c r="K556" s="292"/>
      <c r="L556" s="292"/>
      <c r="M556" s="292"/>
      <c r="N556" s="292"/>
      <c r="O556" s="292"/>
      <c r="P556" s="292"/>
      <c r="Q556" s="292"/>
      <c r="R556" s="292"/>
      <c r="S556" s="292"/>
      <c r="T556" s="292"/>
      <c r="U556" s="292"/>
      <c r="V556" s="292"/>
      <c r="W556" s="292"/>
      <c r="X556" s="292"/>
      <c r="Y556" s="292"/>
      <c r="Z556" s="292"/>
    </row>
    <row r="557" spans="1:26" ht="15.75" customHeight="1" x14ac:dyDescent="0.2">
      <c r="A557" s="292"/>
      <c r="B557" s="221"/>
      <c r="C557" s="295"/>
      <c r="D557" s="295"/>
      <c r="E557" s="296"/>
      <c r="F557" s="296"/>
      <c r="G557" s="297"/>
      <c r="H557" s="292"/>
      <c r="I557" s="292"/>
      <c r="J557" s="292"/>
      <c r="K557" s="292"/>
      <c r="L557" s="292"/>
      <c r="M557" s="292"/>
      <c r="N557" s="292"/>
      <c r="O557" s="292"/>
      <c r="P557" s="292"/>
      <c r="Q557" s="292"/>
      <c r="R557" s="292"/>
      <c r="S557" s="292"/>
      <c r="T557" s="292"/>
      <c r="U557" s="292"/>
      <c r="V557" s="292"/>
      <c r="W557" s="292"/>
      <c r="X557" s="292"/>
      <c r="Y557" s="292"/>
      <c r="Z557" s="292"/>
    </row>
    <row r="558" spans="1:26" ht="15.75" customHeight="1" x14ac:dyDescent="0.2">
      <c r="A558" s="292"/>
      <c r="B558" s="221"/>
      <c r="C558" s="295"/>
      <c r="D558" s="295"/>
      <c r="E558" s="296"/>
      <c r="F558" s="296"/>
      <c r="G558" s="297"/>
      <c r="H558" s="292"/>
      <c r="I558" s="292"/>
      <c r="J558" s="292"/>
      <c r="K558" s="292"/>
      <c r="L558" s="292"/>
      <c r="M558" s="292"/>
      <c r="N558" s="292"/>
      <c r="O558" s="292"/>
      <c r="P558" s="292"/>
      <c r="Q558" s="292"/>
      <c r="R558" s="292"/>
      <c r="S558" s="292"/>
      <c r="T558" s="292"/>
      <c r="U558" s="292"/>
      <c r="V558" s="292"/>
      <c r="W558" s="292"/>
      <c r="X558" s="292"/>
      <c r="Y558" s="292"/>
      <c r="Z558" s="292"/>
    </row>
    <row r="559" spans="1:26" ht="15.75" customHeight="1" x14ac:dyDescent="0.2">
      <c r="A559" s="292"/>
      <c r="B559" s="221"/>
      <c r="C559" s="295"/>
      <c r="D559" s="295"/>
      <c r="E559" s="296"/>
      <c r="F559" s="296"/>
      <c r="G559" s="297"/>
      <c r="H559" s="292"/>
      <c r="I559" s="292"/>
      <c r="J559" s="292"/>
      <c r="K559" s="292"/>
      <c r="L559" s="292"/>
      <c r="M559" s="292"/>
      <c r="N559" s="292"/>
      <c r="O559" s="292"/>
      <c r="P559" s="292"/>
      <c r="Q559" s="292"/>
      <c r="R559" s="292"/>
      <c r="S559" s="292"/>
      <c r="T559" s="292"/>
      <c r="U559" s="292"/>
      <c r="V559" s="292"/>
      <c r="W559" s="292"/>
      <c r="X559" s="292"/>
      <c r="Y559" s="292"/>
      <c r="Z559" s="292"/>
    </row>
    <row r="560" spans="1:26" ht="15.75" customHeight="1" x14ac:dyDescent="0.2">
      <c r="A560" s="292"/>
      <c r="B560" s="221"/>
      <c r="C560" s="295"/>
      <c r="D560" s="295"/>
      <c r="E560" s="296"/>
      <c r="F560" s="296"/>
      <c r="G560" s="297"/>
      <c r="H560" s="292"/>
      <c r="I560" s="292"/>
      <c r="J560" s="292"/>
      <c r="K560" s="292"/>
      <c r="L560" s="292"/>
      <c r="M560" s="292"/>
      <c r="N560" s="292"/>
      <c r="O560" s="292"/>
      <c r="P560" s="292"/>
      <c r="Q560" s="292"/>
      <c r="R560" s="292"/>
      <c r="S560" s="292"/>
      <c r="T560" s="292"/>
      <c r="U560" s="292"/>
      <c r="V560" s="292"/>
      <c r="W560" s="292"/>
      <c r="X560" s="292"/>
      <c r="Y560" s="292"/>
      <c r="Z560" s="292"/>
    </row>
    <row r="561" spans="1:26" ht="15.75" customHeight="1" x14ac:dyDescent="0.2">
      <c r="A561" s="292"/>
      <c r="B561" s="221"/>
      <c r="C561" s="295"/>
      <c r="D561" s="295"/>
      <c r="E561" s="296"/>
      <c r="F561" s="296"/>
      <c r="G561" s="297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2"/>
      <c r="Y561" s="292"/>
      <c r="Z561" s="292"/>
    </row>
    <row r="562" spans="1:26" ht="15.75" customHeight="1" x14ac:dyDescent="0.2">
      <c r="A562" s="292"/>
      <c r="B562" s="221"/>
      <c r="C562" s="295"/>
      <c r="D562" s="295"/>
      <c r="E562" s="296"/>
      <c r="F562" s="296"/>
      <c r="G562" s="297"/>
      <c r="H562" s="292"/>
      <c r="I562" s="292"/>
      <c r="J562" s="292"/>
      <c r="K562" s="292"/>
      <c r="L562" s="292"/>
      <c r="M562" s="292"/>
      <c r="N562" s="292"/>
      <c r="O562" s="292"/>
      <c r="P562" s="292"/>
      <c r="Q562" s="292"/>
      <c r="R562" s="292"/>
      <c r="S562" s="292"/>
      <c r="T562" s="292"/>
      <c r="U562" s="292"/>
      <c r="V562" s="292"/>
      <c r="W562" s="292"/>
      <c r="X562" s="292"/>
      <c r="Y562" s="292"/>
      <c r="Z562" s="292"/>
    </row>
    <row r="563" spans="1:26" ht="15.75" customHeight="1" x14ac:dyDescent="0.2">
      <c r="A563" s="292"/>
      <c r="B563" s="221"/>
      <c r="C563" s="295"/>
      <c r="D563" s="295"/>
      <c r="E563" s="296"/>
      <c r="F563" s="296"/>
      <c r="G563" s="297"/>
      <c r="H563" s="292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</row>
    <row r="564" spans="1:26" ht="15.75" customHeight="1" x14ac:dyDescent="0.2">
      <c r="A564" s="292"/>
      <c r="B564" s="221"/>
      <c r="C564" s="295"/>
      <c r="D564" s="295"/>
      <c r="E564" s="296"/>
      <c r="F564" s="296"/>
      <c r="G564" s="297"/>
      <c r="H564" s="292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</row>
    <row r="565" spans="1:26" ht="15.75" customHeight="1" x14ac:dyDescent="0.2">
      <c r="A565" s="292"/>
      <c r="B565" s="221"/>
      <c r="C565" s="295"/>
      <c r="D565" s="295"/>
      <c r="E565" s="296"/>
      <c r="F565" s="296"/>
      <c r="G565" s="297"/>
      <c r="H565" s="292"/>
      <c r="I565" s="292"/>
      <c r="J565" s="292"/>
      <c r="K565" s="292"/>
      <c r="L565" s="292"/>
      <c r="M565" s="292"/>
      <c r="N565" s="292"/>
      <c r="O565" s="292"/>
      <c r="P565" s="292"/>
      <c r="Q565" s="292"/>
      <c r="R565" s="292"/>
      <c r="S565" s="292"/>
      <c r="T565" s="292"/>
      <c r="U565" s="292"/>
      <c r="V565" s="292"/>
      <c r="W565" s="292"/>
      <c r="X565" s="292"/>
      <c r="Y565" s="292"/>
      <c r="Z565" s="292"/>
    </row>
    <row r="566" spans="1:26" ht="15.75" customHeight="1" x14ac:dyDescent="0.2">
      <c r="A566" s="292"/>
      <c r="B566" s="221"/>
      <c r="C566" s="295"/>
      <c r="D566" s="295"/>
      <c r="E566" s="296"/>
      <c r="F566" s="296"/>
      <c r="G566" s="297"/>
      <c r="H566" s="292"/>
      <c r="I566" s="292"/>
      <c r="J566" s="292"/>
      <c r="K566" s="292"/>
      <c r="L566" s="292"/>
      <c r="M566" s="292"/>
      <c r="N566" s="292"/>
      <c r="O566" s="292"/>
      <c r="P566" s="292"/>
      <c r="Q566" s="292"/>
      <c r="R566" s="292"/>
      <c r="S566" s="292"/>
      <c r="T566" s="292"/>
      <c r="U566" s="292"/>
      <c r="V566" s="292"/>
      <c r="W566" s="292"/>
      <c r="X566" s="292"/>
      <c r="Y566" s="292"/>
      <c r="Z566" s="292"/>
    </row>
    <row r="567" spans="1:26" ht="15.75" customHeight="1" x14ac:dyDescent="0.2">
      <c r="A567" s="292"/>
      <c r="B567" s="221"/>
      <c r="C567" s="295"/>
      <c r="D567" s="295"/>
      <c r="E567" s="296"/>
      <c r="F567" s="296"/>
      <c r="G567" s="297"/>
      <c r="H567" s="292"/>
      <c r="I567" s="292"/>
      <c r="J567" s="292"/>
      <c r="K567" s="292"/>
      <c r="L567" s="292"/>
      <c r="M567" s="292"/>
      <c r="N567" s="292"/>
      <c r="O567" s="292"/>
      <c r="P567" s="292"/>
      <c r="Q567" s="292"/>
      <c r="R567" s="292"/>
      <c r="S567" s="292"/>
      <c r="T567" s="292"/>
      <c r="U567" s="292"/>
      <c r="V567" s="292"/>
      <c r="W567" s="292"/>
      <c r="X567" s="292"/>
      <c r="Y567" s="292"/>
      <c r="Z567" s="292"/>
    </row>
    <row r="568" spans="1:26" ht="15.75" customHeight="1" x14ac:dyDescent="0.2">
      <c r="A568" s="292"/>
      <c r="B568" s="221"/>
      <c r="C568" s="295"/>
      <c r="D568" s="295"/>
      <c r="E568" s="296"/>
      <c r="F568" s="296"/>
      <c r="G568" s="297"/>
      <c r="H568" s="292"/>
      <c r="I568" s="292"/>
      <c r="J568" s="292"/>
      <c r="K568" s="292"/>
      <c r="L568" s="292"/>
      <c r="M568" s="292"/>
      <c r="N568" s="292"/>
      <c r="O568" s="292"/>
      <c r="P568" s="292"/>
      <c r="Q568" s="292"/>
      <c r="R568" s="292"/>
      <c r="S568" s="292"/>
      <c r="T568" s="292"/>
      <c r="U568" s="292"/>
      <c r="V568" s="292"/>
      <c r="W568" s="292"/>
      <c r="X568" s="292"/>
      <c r="Y568" s="292"/>
      <c r="Z568" s="292"/>
    </row>
    <row r="569" spans="1:26" ht="15.75" customHeight="1" x14ac:dyDescent="0.2">
      <c r="A569" s="292"/>
      <c r="B569" s="221"/>
      <c r="C569" s="295"/>
      <c r="D569" s="295"/>
      <c r="E569" s="296"/>
      <c r="F569" s="296"/>
      <c r="G569" s="297"/>
      <c r="H569" s="292"/>
      <c r="I569" s="292"/>
      <c r="J569" s="292"/>
      <c r="K569" s="292"/>
      <c r="L569" s="292"/>
      <c r="M569" s="292"/>
      <c r="N569" s="292"/>
      <c r="O569" s="292"/>
      <c r="P569" s="292"/>
      <c r="Q569" s="292"/>
      <c r="R569" s="292"/>
      <c r="S569" s="292"/>
      <c r="T569" s="292"/>
      <c r="U569" s="292"/>
      <c r="V569" s="292"/>
      <c r="W569" s="292"/>
      <c r="X569" s="292"/>
      <c r="Y569" s="292"/>
      <c r="Z569" s="292"/>
    </row>
    <row r="570" spans="1:26" ht="15.75" customHeight="1" x14ac:dyDescent="0.2">
      <c r="A570" s="292"/>
      <c r="B570" s="221"/>
      <c r="C570" s="295"/>
      <c r="D570" s="295"/>
      <c r="E570" s="296"/>
      <c r="F570" s="296"/>
      <c r="G570" s="297"/>
      <c r="H570" s="292"/>
      <c r="I570" s="292"/>
      <c r="J570" s="292"/>
      <c r="K570" s="292"/>
      <c r="L570" s="292"/>
      <c r="M570" s="292"/>
      <c r="N570" s="292"/>
      <c r="O570" s="292"/>
      <c r="P570" s="292"/>
      <c r="Q570" s="292"/>
      <c r="R570" s="292"/>
      <c r="S570" s="292"/>
      <c r="T570" s="292"/>
      <c r="U570" s="292"/>
      <c r="V570" s="292"/>
      <c r="W570" s="292"/>
      <c r="X570" s="292"/>
      <c r="Y570" s="292"/>
      <c r="Z570" s="292"/>
    </row>
    <row r="571" spans="1:26" ht="15.75" customHeight="1" x14ac:dyDescent="0.2">
      <c r="A571" s="292"/>
      <c r="B571" s="221"/>
      <c r="C571" s="295"/>
      <c r="D571" s="295"/>
      <c r="E571" s="296"/>
      <c r="F571" s="296"/>
      <c r="G571" s="297"/>
      <c r="H571" s="292"/>
      <c r="I571" s="292"/>
      <c r="J571" s="292"/>
      <c r="K571" s="292"/>
      <c r="L571" s="292"/>
      <c r="M571" s="292"/>
      <c r="N571" s="292"/>
      <c r="O571" s="292"/>
      <c r="P571" s="292"/>
      <c r="Q571" s="292"/>
      <c r="R571" s="292"/>
      <c r="S571" s="292"/>
      <c r="T571" s="292"/>
      <c r="U571" s="292"/>
      <c r="V571" s="292"/>
      <c r="W571" s="292"/>
      <c r="X571" s="292"/>
      <c r="Y571" s="292"/>
      <c r="Z571" s="292"/>
    </row>
    <row r="572" spans="1:26" ht="15.75" customHeight="1" x14ac:dyDescent="0.2">
      <c r="A572" s="292"/>
      <c r="B572" s="221"/>
      <c r="C572" s="295"/>
      <c r="D572" s="295"/>
      <c r="E572" s="296"/>
      <c r="F572" s="296"/>
      <c r="G572" s="297"/>
      <c r="H572" s="292"/>
      <c r="I572" s="292"/>
      <c r="J572" s="292"/>
      <c r="K572" s="292"/>
      <c r="L572" s="292"/>
      <c r="M572" s="292"/>
      <c r="N572" s="292"/>
      <c r="O572" s="292"/>
      <c r="P572" s="292"/>
      <c r="Q572" s="292"/>
      <c r="R572" s="292"/>
      <c r="S572" s="292"/>
      <c r="T572" s="292"/>
      <c r="U572" s="292"/>
      <c r="V572" s="292"/>
      <c r="W572" s="292"/>
      <c r="X572" s="292"/>
      <c r="Y572" s="292"/>
      <c r="Z572" s="292"/>
    </row>
    <row r="573" spans="1:26" ht="15.75" customHeight="1" x14ac:dyDescent="0.2">
      <c r="A573" s="292"/>
      <c r="B573" s="221"/>
      <c r="C573" s="295"/>
      <c r="D573" s="295"/>
      <c r="E573" s="296"/>
      <c r="F573" s="296"/>
      <c r="G573" s="297"/>
      <c r="H573" s="292"/>
      <c r="I573" s="292"/>
      <c r="J573" s="292"/>
      <c r="K573" s="292"/>
      <c r="L573" s="292"/>
      <c r="M573" s="292"/>
      <c r="N573" s="292"/>
      <c r="O573" s="292"/>
      <c r="P573" s="292"/>
      <c r="Q573" s="292"/>
      <c r="R573" s="292"/>
      <c r="S573" s="292"/>
      <c r="T573" s="292"/>
      <c r="U573" s="292"/>
      <c r="V573" s="292"/>
      <c r="W573" s="292"/>
      <c r="X573" s="292"/>
      <c r="Y573" s="292"/>
      <c r="Z573" s="292"/>
    </row>
    <row r="574" spans="1:26" ht="15.75" customHeight="1" x14ac:dyDescent="0.2">
      <c r="A574" s="292"/>
      <c r="B574" s="221"/>
      <c r="C574" s="295"/>
      <c r="D574" s="295"/>
      <c r="E574" s="296"/>
      <c r="F574" s="296"/>
      <c r="G574" s="297"/>
      <c r="H574" s="292"/>
      <c r="I574" s="292"/>
      <c r="J574" s="292"/>
      <c r="K574" s="292"/>
      <c r="L574" s="292"/>
      <c r="M574" s="292"/>
      <c r="N574" s="292"/>
      <c r="O574" s="292"/>
      <c r="P574" s="292"/>
      <c r="Q574" s="292"/>
      <c r="R574" s="292"/>
      <c r="S574" s="292"/>
      <c r="T574" s="292"/>
      <c r="U574" s="292"/>
      <c r="V574" s="292"/>
      <c r="W574" s="292"/>
      <c r="X574" s="292"/>
      <c r="Y574" s="292"/>
      <c r="Z574" s="292"/>
    </row>
    <row r="575" spans="1:26" ht="15.75" customHeight="1" x14ac:dyDescent="0.2">
      <c r="A575" s="292"/>
      <c r="B575" s="221"/>
      <c r="C575" s="295"/>
      <c r="D575" s="295"/>
      <c r="E575" s="296"/>
      <c r="F575" s="296"/>
      <c r="G575" s="297"/>
      <c r="H575" s="292"/>
      <c r="I575" s="292"/>
      <c r="J575" s="292"/>
      <c r="K575" s="292"/>
      <c r="L575" s="292"/>
      <c r="M575" s="292"/>
      <c r="N575" s="292"/>
      <c r="O575" s="292"/>
      <c r="P575" s="292"/>
      <c r="Q575" s="292"/>
      <c r="R575" s="292"/>
      <c r="S575" s="292"/>
      <c r="T575" s="292"/>
      <c r="U575" s="292"/>
      <c r="V575" s="292"/>
      <c r="W575" s="292"/>
      <c r="X575" s="292"/>
      <c r="Y575" s="292"/>
      <c r="Z575" s="292"/>
    </row>
    <row r="576" spans="1:26" ht="15.75" customHeight="1" x14ac:dyDescent="0.2">
      <c r="A576" s="292"/>
      <c r="B576" s="221"/>
      <c r="C576" s="295"/>
      <c r="D576" s="295"/>
      <c r="E576" s="296"/>
      <c r="F576" s="296"/>
      <c r="G576" s="297"/>
      <c r="H576" s="292"/>
      <c r="I576" s="292"/>
      <c r="J576" s="292"/>
      <c r="K576" s="292"/>
      <c r="L576" s="292"/>
      <c r="M576" s="292"/>
      <c r="N576" s="292"/>
      <c r="O576" s="292"/>
      <c r="P576" s="292"/>
      <c r="Q576" s="292"/>
      <c r="R576" s="292"/>
      <c r="S576" s="292"/>
      <c r="T576" s="292"/>
      <c r="U576" s="292"/>
      <c r="V576" s="292"/>
      <c r="W576" s="292"/>
      <c r="X576" s="292"/>
      <c r="Y576" s="292"/>
      <c r="Z576" s="292"/>
    </row>
    <row r="577" spans="1:26" ht="15.75" customHeight="1" x14ac:dyDescent="0.2">
      <c r="A577" s="292"/>
      <c r="B577" s="221"/>
      <c r="C577" s="295"/>
      <c r="D577" s="295"/>
      <c r="E577" s="296"/>
      <c r="F577" s="296"/>
      <c r="G577" s="297"/>
      <c r="H577" s="292"/>
      <c r="I577" s="292"/>
      <c r="J577" s="292"/>
      <c r="K577" s="292"/>
      <c r="L577" s="292"/>
      <c r="M577" s="292"/>
      <c r="N577" s="292"/>
      <c r="O577" s="292"/>
      <c r="P577" s="292"/>
      <c r="Q577" s="292"/>
      <c r="R577" s="292"/>
      <c r="S577" s="292"/>
      <c r="T577" s="292"/>
      <c r="U577" s="292"/>
      <c r="V577" s="292"/>
      <c r="W577" s="292"/>
      <c r="X577" s="292"/>
      <c r="Y577" s="292"/>
      <c r="Z577" s="292"/>
    </row>
    <row r="578" spans="1:26" ht="15.75" customHeight="1" x14ac:dyDescent="0.2">
      <c r="A578" s="292"/>
      <c r="B578" s="221"/>
      <c r="C578" s="295"/>
      <c r="D578" s="295"/>
      <c r="E578" s="296"/>
      <c r="F578" s="296"/>
      <c r="G578" s="297"/>
      <c r="H578" s="292"/>
      <c r="I578" s="292"/>
      <c r="J578" s="292"/>
      <c r="K578" s="292"/>
      <c r="L578" s="292"/>
      <c r="M578" s="292"/>
      <c r="N578" s="292"/>
      <c r="O578" s="292"/>
      <c r="P578" s="292"/>
      <c r="Q578" s="292"/>
      <c r="R578" s="292"/>
      <c r="S578" s="292"/>
      <c r="T578" s="292"/>
      <c r="U578" s="292"/>
      <c r="V578" s="292"/>
      <c r="W578" s="292"/>
      <c r="X578" s="292"/>
      <c r="Y578" s="292"/>
      <c r="Z578" s="292"/>
    </row>
    <row r="579" spans="1:26" ht="15.75" customHeight="1" x14ac:dyDescent="0.2">
      <c r="A579" s="292"/>
      <c r="B579" s="221"/>
      <c r="C579" s="295"/>
      <c r="D579" s="295"/>
      <c r="E579" s="296"/>
      <c r="F579" s="296"/>
      <c r="G579" s="297"/>
      <c r="H579" s="292"/>
      <c r="I579" s="292"/>
      <c r="J579" s="292"/>
      <c r="K579" s="292"/>
      <c r="L579" s="292"/>
      <c r="M579" s="292"/>
      <c r="N579" s="292"/>
      <c r="O579" s="292"/>
      <c r="P579" s="292"/>
      <c r="Q579" s="292"/>
      <c r="R579" s="292"/>
      <c r="S579" s="292"/>
      <c r="T579" s="292"/>
      <c r="U579" s="292"/>
      <c r="V579" s="292"/>
      <c r="W579" s="292"/>
      <c r="X579" s="292"/>
      <c r="Y579" s="292"/>
      <c r="Z579" s="292"/>
    </row>
    <row r="580" spans="1:26" ht="15.75" customHeight="1" x14ac:dyDescent="0.2">
      <c r="A580" s="292"/>
      <c r="B580" s="221"/>
      <c r="C580" s="295"/>
      <c r="D580" s="295"/>
      <c r="E580" s="296"/>
      <c r="F580" s="296"/>
      <c r="G580" s="297"/>
      <c r="H580" s="292"/>
      <c r="I580" s="292"/>
      <c r="J580" s="292"/>
      <c r="K580" s="292"/>
      <c r="L580" s="292"/>
      <c r="M580" s="292"/>
      <c r="N580" s="292"/>
      <c r="O580" s="292"/>
      <c r="P580" s="292"/>
      <c r="Q580" s="292"/>
      <c r="R580" s="292"/>
      <c r="S580" s="292"/>
      <c r="T580" s="292"/>
      <c r="U580" s="292"/>
      <c r="V580" s="292"/>
      <c r="W580" s="292"/>
      <c r="X580" s="292"/>
      <c r="Y580" s="292"/>
      <c r="Z580" s="292"/>
    </row>
    <row r="581" spans="1:26" ht="15.75" customHeight="1" x14ac:dyDescent="0.2">
      <c r="A581" s="292"/>
      <c r="B581" s="221"/>
      <c r="C581" s="295"/>
      <c r="D581" s="295"/>
      <c r="E581" s="296"/>
      <c r="F581" s="296"/>
      <c r="G581" s="297"/>
      <c r="H581" s="292"/>
      <c r="I581" s="292"/>
      <c r="J581" s="292"/>
      <c r="K581" s="292"/>
      <c r="L581" s="29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</row>
    <row r="582" spans="1:26" ht="15.75" customHeight="1" x14ac:dyDescent="0.2">
      <c r="A582" s="292"/>
      <c r="B582" s="221"/>
      <c r="C582" s="295"/>
      <c r="D582" s="295"/>
      <c r="E582" s="296"/>
      <c r="F582" s="296"/>
      <c r="G582" s="297"/>
      <c r="H582" s="292"/>
      <c r="I582" s="292"/>
      <c r="J582" s="292"/>
      <c r="K582" s="292"/>
      <c r="L582" s="29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</row>
    <row r="583" spans="1:26" ht="15.75" customHeight="1" x14ac:dyDescent="0.2">
      <c r="A583" s="292"/>
      <c r="B583" s="221"/>
      <c r="C583" s="295"/>
      <c r="D583" s="295"/>
      <c r="E583" s="296"/>
      <c r="F583" s="296"/>
      <c r="G583" s="297"/>
      <c r="H583" s="292"/>
      <c r="I583" s="292"/>
      <c r="J583" s="292"/>
      <c r="K583" s="292"/>
      <c r="L583" s="29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</row>
    <row r="584" spans="1:26" ht="15.75" customHeight="1" x14ac:dyDescent="0.2">
      <c r="A584" s="292"/>
      <c r="B584" s="221"/>
      <c r="C584" s="295"/>
      <c r="D584" s="295"/>
      <c r="E584" s="296"/>
      <c r="F584" s="296"/>
      <c r="G584" s="297"/>
      <c r="H584" s="292"/>
      <c r="I584" s="292"/>
      <c r="J584" s="292"/>
      <c r="K584" s="292"/>
      <c r="L584" s="292"/>
      <c r="M584" s="292"/>
      <c r="N584" s="292"/>
      <c r="O584" s="292"/>
      <c r="P584" s="292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</row>
    <row r="585" spans="1:26" ht="15.75" customHeight="1" x14ac:dyDescent="0.2">
      <c r="A585" s="292"/>
      <c r="B585" s="221"/>
      <c r="C585" s="295"/>
      <c r="D585" s="295"/>
      <c r="E585" s="296"/>
      <c r="F585" s="296"/>
      <c r="G585" s="297"/>
      <c r="H585" s="292"/>
      <c r="I585" s="292"/>
      <c r="J585" s="292"/>
      <c r="K585" s="292"/>
      <c r="L585" s="292"/>
      <c r="M585" s="292"/>
      <c r="N585" s="292"/>
      <c r="O585" s="292"/>
      <c r="P585" s="292"/>
      <c r="Q585" s="292"/>
      <c r="R585" s="292"/>
      <c r="S585" s="292"/>
      <c r="T585" s="292"/>
      <c r="U585" s="292"/>
      <c r="V585" s="292"/>
      <c r="W585" s="292"/>
      <c r="X585" s="292"/>
      <c r="Y585" s="292"/>
      <c r="Z585" s="292"/>
    </row>
    <row r="586" spans="1:26" ht="15.75" customHeight="1" x14ac:dyDescent="0.2">
      <c r="A586" s="292"/>
      <c r="B586" s="221"/>
      <c r="C586" s="295"/>
      <c r="D586" s="295"/>
      <c r="E586" s="296"/>
      <c r="F586" s="296"/>
      <c r="G586" s="297"/>
      <c r="H586" s="292"/>
      <c r="I586" s="292"/>
      <c r="J586" s="292"/>
      <c r="K586" s="292"/>
      <c r="L586" s="292"/>
      <c r="M586" s="292"/>
      <c r="N586" s="292"/>
      <c r="O586" s="292"/>
      <c r="P586" s="292"/>
      <c r="Q586" s="292"/>
      <c r="R586" s="292"/>
      <c r="S586" s="292"/>
      <c r="T586" s="292"/>
      <c r="U586" s="292"/>
      <c r="V586" s="292"/>
      <c r="W586" s="292"/>
      <c r="X586" s="292"/>
      <c r="Y586" s="292"/>
      <c r="Z586" s="292"/>
    </row>
    <row r="587" spans="1:26" ht="15.75" customHeight="1" x14ac:dyDescent="0.2">
      <c r="A587" s="292"/>
      <c r="B587" s="221"/>
      <c r="C587" s="295"/>
      <c r="D587" s="295"/>
      <c r="E587" s="296"/>
      <c r="F587" s="296"/>
      <c r="G587" s="297"/>
      <c r="H587" s="292"/>
      <c r="I587" s="292"/>
      <c r="J587" s="292"/>
      <c r="K587" s="292"/>
      <c r="L587" s="292"/>
      <c r="M587" s="292"/>
      <c r="N587" s="292"/>
      <c r="O587" s="292"/>
      <c r="P587" s="292"/>
      <c r="Q587" s="292"/>
      <c r="R587" s="292"/>
      <c r="S587" s="292"/>
      <c r="T587" s="292"/>
      <c r="U587" s="292"/>
      <c r="V587" s="292"/>
      <c r="W587" s="292"/>
      <c r="X587" s="292"/>
      <c r="Y587" s="292"/>
      <c r="Z587" s="292"/>
    </row>
    <row r="588" spans="1:26" ht="15.75" customHeight="1" x14ac:dyDescent="0.2">
      <c r="A588" s="292"/>
      <c r="B588" s="221"/>
      <c r="C588" s="295"/>
      <c r="D588" s="295"/>
      <c r="E588" s="296"/>
      <c r="F588" s="296"/>
      <c r="G588" s="297"/>
      <c r="H588" s="292"/>
      <c r="I588" s="292"/>
      <c r="J588" s="292"/>
      <c r="K588" s="292"/>
      <c r="L588" s="292"/>
      <c r="M588" s="292"/>
      <c r="N588" s="292"/>
      <c r="O588" s="292"/>
      <c r="P588" s="292"/>
      <c r="Q588" s="292"/>
      <c r="R588" s="292"/>
      <c r="S588" s="292"/>
      <c r="T588" s="292"/>
      <c r="U588" s="292"/>
      <c r="V588" s="292"/>
      <c r="W588" s="292"/>
      <c r="X588" s="292"/>
      <c r="Y588" s="292"/>
      <c r="Z588" s="292"/>
    </row>
    <row r="589" spans="1:26" ht="15.75" customHeight="1" x14ac:dyDescent="0.2">
      <c r="A589" s="292"/>
      <c r="B589" s="221"/>
      <c r="C589" s="295"/>
      <c r="D589" s="295"/>
      <c r="E589" s="296"/>
      <c r="F589" s="296"/>
      <c r="G589" s="297"/>
      <c r="H589" s="292"/>
      <c r="I589" s="292"/>
      <c r="J589" s="292"/>
      <c r="K589" s="292"/>
      <c r="L589" s="292"/>
      <c r="M589" s="292"/>
      <c r="N589" s="292"/>
      <c r="O589" s="292"/>
      <c r="P589" s="292"/>
      <c r="Q589" s="292"/>
      <c r="R589" s="292"/>
      <c r="S589" s="292"/>
      <c r="T589" s="292"/>
      <c r="U589" s="292"/>
      <c r="V589" s="292"/>
      <c r="W589" s="292"/>
      <c r="X589" s="292"/>
      <c r="Y589" s="292"/>
      <c r="Z589" s="292"/>
    </row>
    <row r="590" spans="1:26" ht="15.75" customHeight="1" x14ac:dyDescent="0.2">
      <c r="A590" s="292"/>
      <c r="B590" s="221"/>
      <c r="C590" s="295"/>
      <c r="D590" s="295"/>
      <c r="E590" s="296"/>
      <c r="F590" s="296"/>
      <c r="G590" s="297"/>
      <c r="H590" s="292"/>
      <c r="I590" s="292"/>
      <c r="J590" s="292"/>
      <c r="K590" s="292"/>
      <c r="L590" s="292"/>
      <c r="M590" s="292"/>
      <c r="N590" s="292"/>
      <c r="O590" s="292"/>
      <c r="P590" s="292"/>
      <c r="Q590" s="292"/>
      <c r="R590" s="292"/>
      <c r="S590" s="292"/>
      <c r="T590" s="292"/>
      <c r="U590" s="292"/>
      <c r="V590" s="292"/>
      <c r="W590" s="292"/>
      <c r="X590" s="292"/>
      <c r="Y590" s="292"/>
      <c r="Z590" s="292"/>
    </row>
    <row r="591" spans="1:26" ht="15.75" customHeight="1" x14ac:dyDescent="0.2">
      <c r="A591" s="292"/>
      <c r="B591" s="221"/>
      <c r="C591" s="295"/>
      <c r="D591" s="295"/>
      <c r="E591" s="296"/>
      <c r="F591" s="296"/>
      <c r="G591" s="297"/>
      <c r="H591" s="292"/>
      <c r="I591" s="292"/>
      <c r="J591" s="292"/>
      <c r="K591" s="292"/>
      <c r="L591" s="292"/>
      <c r="M591" s="292"/>
      <c r="N591" s="292"/>
      <c r="O591" s="292"/>
      <c r="P591" s="292"/>
      <c r="Q591" s="292"/>
      <c r="R591" s="292"/>
      <c r="S591" s="292"/>
      <c r="T591" s="292"/>
      <c r="U591" s="292"/>
      <c r="V591" s="292"/>
      <c r="W591" s="292"/>
      <c r="X591" s="292"/>
      <c r="Y591" s="292"/>
      <c r="Z591" s="292"/>
    </row>
    <row r="592" spans="1:26" ht="15.75" customHeight="1" x14ac:dyDescent="0.2">
      <c r="A592" s="292"/>
      <c r="B592" s="221"/>
      <c r="C592" s="295"/>
      <c r="D592" s="295"/>
      <c r="E592" s="296"/>
      <c r="F592" s="296"/>
      <c r="G592" s="297"/>
      <c r="H592" s="292"/>
      <c r="I592" s="292"/>
      <c r="J592" s="292"/>
      <c r="K592" s="292"/>
      <c r="L592" s="292"/>
      <c r="M592" s="292"/>
      <c r="N592" s="292"/>
      <c r="O592" s="292"/>
      <c r="P592" s="292"/>
      <c r="Q592" s="292"/>
      <c r="R592" s="292"/>
      <c r="S592" s="292"/>
      <c r="T592" s="292"/>
      <c r="U592" s="292"/>
      <c r="V592" s="292"/>
      <c r="W592" s="292"/>
      <c r="X592" s="292"/>
      <c r="Y592" s="292"/>
      <c r="Z592" s="292"/>
    </row>
    <row r="593" spans="1:26" ht="15.75" customHeight="1" x14ac:dyDescent="0.2">
      <c r="A593" s="292"/>
      <c r="B593" s="221"/>
      <c r="C593" s="295"/>
      <c r="D593" s="295"/>
      <c r="E593" s="296"/>
      <c r="F593" s="296"/>
      <c r="G593" s="297"/>
      <c r="H593" s="292"/>
      <c r="I593" s="292"/>
      <c r="J593" s="292"/>
      <c r="K593" s="292"/>
      <c r="L593" s="292"/>
      <c r="M593" s="292"/>
      <c r="N593" s="292"/>
      <c r="O593" s="292"/>
      <c r="P593" s="292"/>
      <c r="Q593" s="292"/>
      <c r="R593" s="292"/>
      <c r="S593" s="292"/>
      <c r="T593" s="292"/>
      <c r="U593" s="292"/>
      <c r="V593" s="292"/>
      <c r="W593" s="292"/>
      <c r="X593" s="292"/>
      <c r="Y593" s="292"/>
      <c r="Z593" s="292"/>
    </row>
    <row r="594" spans="1:26" ht="15.75" customHeight="1" x14ac:dyDescent="0.2">
      <c r="A594" s="292"/>
      <c r="B594" s="221"/>
      <c r="C594" s="295"/>
      <c r="D594" s="295"/>
      <c r="E594" s="296"/>
      <c r="F594" s="296"/>
      <c r="G594" s="297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2"/>
      <c r="Y594" s="292"/>
      <c r="Z594" s="292"/>
    </row>
    <row r="595" spans="1:26" ht="15.75" customHeight="1" x14ac:dyDescent="0.2">
      <c r="A595" s="292"/>
      <c r="B595" s="221"/>
      <c r="C595" s="295"/>
      <c r="D595" s="295"/>
      <c r="E595" s="296"/>
      <c r="F595" s="296"/>
      <c r="G595" s="297"/>
      <c r="H595" s="292"/>
      <c r="I595" s="292"/>
      <c r="J595" s="292"/>
      <c r="K595" s="292"/>
      <c r="L595" s="292"/>
      <c r="M595" s="292"/>
      <c r="N595" s="292"/>
      <c r="O595" s="292"/>
      <c r="P595" s="292"/>
      <c r="Q595" s="292"/>
      <c r="R595" s="292"/>
      <c r="S595" s="292"/>
      <c r="T595" s="292"/>
      <c r="U595" s="292"/>
      <c r="V595" s="292"/>
      <c r="W595" s="292"/>
      <c r="X595" s="292"/>
      <c r="Y595" s="292"/>
      <c r="Z595" s="292"/>
    </row>
    <row r="596" spans="1:26" ht="15.75" customHeight="1" x14ac:dyDescent="0.2">
      <c r="A596" s="292"/>
      <c r="B596" s="221"/>
      <c r="C596" s="295"/>
      <c r="D596" s="295"/>
      <c r="E596" s="296"/>
      <c r="F596" s="296"/>
      <c r="G596" s="297"/>
      <c r="H596" s="292"/>
      <c r="I596" s="292"/>
      <c r="J596" s="292"/>
      <c r="K596" s="292"/>
      <c r="L596" s="292"/>
      <c r="M596" s="292"/>
      <c r="N596" s="292"/>
      <c r="O596" s="292"/>
      <c r="P596" s="292"/>
      <c r="Q596" s="292"/>
      <c r="R596" s="292"/>
      <c r="S596" s="292"/>
      <c r="T596" s="292"/>
      <c r="U596" s="292"/>
      <c r="V596" s="292"/>
      <c r="W596" s="292"/>
      <c r="X596" s="292"/>
      <c r="Y596" s="292"/>
      <c r="Z596" s="292"/>
    </row>
    <row r="597" spans="1:26" ht="15.75" customHeight="1" x14ac:dyDescent="0.2">
      <c r="A597" s="292"/>
      <c r="B597" s="221"/>
      <c r="C597" s="295"/>
      <c r="D597" s="295"/>
      <c r="E597" s="296"/>
      <c r="F597" s="296"/>
      <c r="G597" s="297"/>
      <c r="H597" s="292"/>
      <c r="I597" s="292"/>
      <c r="J597" s="292"/>
      <c r="K597" s="292"/>
      <c r="L597" s="292"/>
      <c r="M597" s="292"/>
      <c r="N597" s="292"/>
      <c r="O597" s="292"/>
      <c r="P597" s="292"/>
      <c r="Q597" s="292"/>
      <c r="R597" s="292"/>
      <c r="S597" s="292"/>
      <c r="T597" s="292"/>
      <c r="U597" s="292"/>
      <c r="V597" s="292"/>
      <c r="W597" s="292"/>
      <c r="X597" s="292"/>
      <c r="Y597" s="292"/>
      <c r="Z597" s="292"/>
    </row>
    <row r="598" spans="1:26" ht="15.75" customHeight="1" x14ac:dyDescent="0.2">
      <c r="A598" s="292"/>
      <c r="B598" s="221"/>
      <c r="C598" s="295"/>
      <c r="D598" s="295"/>
      <c r="E598" s="296"/>
      <c r="F598" s="296"/>
      <c r="G598" s="297"/>
      <c r="H598" s="292"/>
      <c r="I598" s="292"/>
      <c r="J598" s="292"/>
      <c r="K598" s="292"/>
      <c r="L598" s="292"/>
      <c r="M598" s="292"/>
      <c r="N598" s="292"/>
      <c r="O598" s="292"/>
      <c r="P598" s="292"/>
      <c r="Q598" s="292"/>
      <c r="R598" s="292"/>
      <c r="S598" s="292"/>
      <c r="T598" s="292"/>
      <c r="U598" s="292"/>
      <c r="V598" s="292"/>
      <c r="W598" s="292"/>
      <c r="X598" s="292"/>
      <c r="Y598" s="292"/>
      <c r="Z598" s="292"/>
    </row>
    <row r="599" spans="1:26" ht="15.75" customHeight="1" x14ac:dyDescent="0.2">
      <c r="A599" s="292"/>
      <c r="B599" s="221"/>
      <c r="C599" s="295"/>
      <c r="D599" s="295"/>
      <c r="E599" s="296"/>
      <c r="F599" s="296"/>
      <c r="G599" s="297"/>
      <c r="H599" s="292"/>
      <c r="I599" s="292"/>
      <c r="J599" s="292"/>
      <c r="K599" s="292"/>
      <c r="L599" s="292"/>
      <c r="M599" s="292"/>
      <c r="N599" s="292"/>
      <c r="O599" s="292"/>
      <c r="P599" s="292"/>
      <c r="Q599" s="292"/>
      <c r="R599" s="292"/>
      <c r="S599" s="292"/>
      <c r="T599" s="292"/>
      <c r="U599" s="292"/>
      <c r="V599" s="292"/>
      <c r="W599" s="292"/>
      <c r="X599" s="292"/>
      <c r="Y599" s="292"/>
      <c r="Z599" s="292"/>
    </row>
    <row r="600" spans="1:26" ht="15.75" customHeight="1" x14ac:dyDescent="0.2">
      <c r="A600" s="292"/>
      <c r="B600" s="221"/>
      <c r="C600" s="295"/>
      <c r="D600" s="295"/>
      <c r="E600" s="296"/>
      <c r="F600" s="296"/>
      <c r="G600" s="297"/>
      <c r="H600" s="292"/>
      <c r="I600" s="292"/>
      <c r="J600" s="292"/>
      <c r="K600" s="292"/>
      <c r="L600" s="292"/>
      <c r="M600" s="292"/>
      <c r="N600" s="292"/>
      <c r="O600" s="292"/>
      <c r="P600" s="292"/>
      <c r="Q600" s="292"/>
      <c r="R600" s="292"/>
      <c r="S600" s="292"/>
      <c r="T600" s="292"/>
      <c r="U600" s="292"/>
      <c r="V600" s="292"/>
      <c r="W600" s="292"/>
      <c r="X600" s="292"/>
      <c r="Y600" s="292"/>
      <c r="Z600" s="292"/>
    </row>
    <row r="601" spans="1:26" ht="15.75" customHeight="1" x14ac:dyDescent="0.2">
      <c r="A601" s="292"/>
      <c r="B601" s="221"/>
      <c r="C601" s="295"/>
      <c r="D601" s="295"/>
      <c r="E601" s="296"/>
      <c r="F601" s="296"/>
      <c r="G601" s="297"/>
      <c r="H601" s="292"/>
      <c r="I601" s="292"/>
      <c r="J601" s="292"/>
      <c r="K601" s="292"/>
      <c r="L601" s="292"/>
      <c r="M601" s="292"/>
      <c r="N601" s="292"/>
      <c r="O601" s="292"/>
      <c r="P601" s="292"/>
      <c r="Q601" s="292"/>
      <c r="R601" s="292"/>
      <c r="S601" s="292"/>
      <c r="T601" s="292"/>
      <c r="U601" s="292"/>
      <c r="V601" s="292"/>
      <c r="W601" s="292"/>
      <c r="X601" s="292"/>
      <c r="Y601" s="292"/>
      <c r="Z601" s="292"/>
    </row>
    <row r="602" spans="1:26" ht="15.75" customHeight="1" x14ac:dyDescent="0.2">
      <c r="A602" s="292"/>
      <c r="B602" s="221"/>
      <c r="C602" s="295"/>
      <c r="D602" s="295"/>
      <c r="E602" s="296"/>
      <c r="F602" s="296"/>
      <c r="G602" s="297"/>
      <c r="H602" s="292"/>
      <c r="I602" s="292"/>
      <c r="J602" s="292"/>
      <c r="K602" s="292"/>
      <c r="L602" s="292"/>
      <c r="M602" s="292"/>
      <c r="N602" s="292"/>
      <c r="O602" s="292"/>
      <c r="P602" s="292"/>
      <c r="Q602" s="292"/>
      <c r="R602" s="292"/>
      <c r="S602" s="292"/>
      <c r="T602" s="292"/>
      <c r="U602" s="292"/>
      <c r="V602" s="292"/>
      <c r="W602" s="292"/>
      <c r="X602" s="292"/>
      <c r="Y602" s="292"/>
      <c r="Z602" s="292"/>
    </row>
    <row r="603" spans="1:26" ht="15.75" customHeight="1" x14ac:dyDescent="0.2">
      <c r="A603" s="292"/>
      <c r="B603" s="221"/>
      <c r="C603" s="295"/>
      <c r="D603" s="295"/>
      <c r="E603" s="296"/>
      <c r="F603" s="296"/>
      <c r="G603" s="297"/>
      <c r="H603" s="292"/>
      <c r="I603" s="292"/>
      <c r="J603" s="292"/>
      <c r="K603" s="292"/>
      <c r="L603" s="292"/>
      <c r="M603" s="292"/>
      <c r="N603" s="292"/>
      <c r="O603" s="292"/>
      <c r="P603" s="292"/>
      <c r="Q603" s="292"/>
      <c r="R603" s="292"/>
      <c r="S603" s="292"/>
      <c r="T603" s="292"/>
      <c r="U603" s="292"/>
      <c r="V603" s="292"/>
      <c r="W603" s="292"/>
      <c r="X603" s="292"/>
      <c r="Y603" s="292"/>
      <c r="Z603" s="292"/>
    </row>
    <row r="604" spans="1:26" ht="15.75" customHeight="1" x14ac:dyDescent="0.2">
      <c r="A604" s="292"/>
      <c r="B604" s="221"/>
      <c r="C604" s="295"/>
      <c r="D604" s="295"/>
      <c r="E604" s="296"/>
      <c r="F604" s="296"/>
      <c r="G604" s="297"/>
      <c r="H604" s="292"/>
      <c r="I604" s="292"/>
      <c r="J604" s="292"/>
      <c r="K604" s="292"/>
      <c r="L604" s="292"/>
      <c r="M604" s="292"/>
      <c r="N604" s="292"/>
      <c r="O604" s="292"/>
      <c r="P604" s="292"/>
      <c r="Q604" s="292"/>
      <c r="R604" s="292"/>
      <c r="S604" s="292"/>
      <c r="T604" s="292"/>
      <c r="U604" s="292"/>
      <c r="V604" s="292"/>
      <c r="W604" s="292"/>
      <c r="X604" s="292"/>
      <c r="Y604" s="292"/>
      <c r="Z604" s="292"/>
    </row>
    <row r="605" spans="1:26" ht="15.75" customHeight="1" x14ac:dyDescent="0.2">
      <c r="A605" s="292"/>
      <c r="B605" s="221"/>
      <c r="C605" s="295"/>
      <c r="D605" s="295"/>
      <c r="E605" s="296"/>
      <c r="F605" s="296"/>
      <c r="G605" s="297"/>
      <c r="H605" s="292"/>
      <c r="I605" s="292"/>
      <c r="J605" s="292"/>
      <c r="K605" s="292"/>
      <c r="L605" s="292"/>
      <c r="M605" s="292"/>
      <c r="N605" s="292"/>
      <c r="O605" s="292"/>
      <c r="P605" s="292"/>
      <c r="Q605" s="292"/>
      <c r="R605" s="292"/>
      <c r="S605" s="292"/>
      <c r="T605" s="292"/>
      <c r="U605" s="292"/>
      <c r="V605" s="292"/>
      <c r="W605" s="292"/>
      <c r="X605" s="292"/>
      <c r="Y605" s="292"/>
      <c r="Z605" s="292"/>
    </row>
    <row r="606" spans="1:26" ht="15.75" customHeight="1" x14ac:dyDescent="0.2">
      <c r="A606" s="292"/>
      <c r="B606" s="221"/>
      <c r="C606" s="295"/>
      <c r="D606" s="295"/>
      <c r="E606" s="296"/>
      <c r="F606" s="296"/>
      <c r="G606" s="297"/>
      <c r="H606" s="292"/>
      <c r="I606" s="292"/>
      <c r="J606" s="292"/>
      <c r="K606" s="292"/>
      <c r="L606" s="292"/>
      <c r="M606" s="292"/>
      <c r="N606" s="292"/>
      <c r="O606" s="292"/>
      <c r="P606" s="292"/>
      <c r="Q606" s="292"/>
      <c r="R606" s="292"/>
      <c r="S606" s="292"/>
      <c r="T606" s="292"/>
      <c r="U606" s="292"/>
      <c r="V606" s="292"/>
      <c r="W606" s="292"/>
      <c r="X606" s="292"/>
      <c r="Y606" s="292"/>
      <c r="Z606" s="292"/>
    </row>
    <row r="607" spans="1:26" ht="15.75" customHeight="1" x14ac:dyDescent="0.2">
      <c r="A607" s="292"/>
      <c r="B607" s="221"/>
      <c r="C607" s="295"/>
      <c r="D607" s="295"/>
      <c r="E607" s="296"/>
      <c r="F607" s="296"/>
      <c r="G607" s="297"/>
      <c r="H607" s="292"/>
      <c r="I607" s="292"/>
      <c r="J607" s="292"/>
      <c r="K607" s="292"/>
      <c r="L607" s="292"/>
      <c r="M607" s="292"/>
      <c r="N607" s="292"/>
      <c r="O607" s="292"/>
      <c r="P607" s="292"/>
      <c r="Q607" s="292"/>
      <c r="R607" s="292"/>
      <c r="S607" s="292"/>
      <c r="T607" s="292"/>
      <c r="U607" s="292"/>
      <c r="V607" s="292"/>
      <c r="W607" s="292"/>
      <c r="X607" s="292"/>
      <c r="Y607" s="292"/>
      <c r="Z607" s="292"/>
    </row>
    <row r="608" spans="1:26" ht="15.75" customHeight="1" x14ac:dyDescent="0.2">
      <c r="A608" s="292"/>
      <c r="B608" s="221"/>
      <c r="C608" s="295"/>
      <c r="D608" s="295"/>
      <c r="E608" s="296"/>
      <c r="F608" s="296"/>
      <c r="G608" s="297"/>
      <c r="H608" s="292"/>
      <c r="I608" s="292"/>
      <c r="J608" s="292"/>
      <c r="K608" s="292"/>
      <c r="L608" s="292"/>
      <c r="M608" s="292"/>
      <c r="N608" s="292"/>
      <c r="O608" s="292"/>
      <c r="P608" s="292"/>
      <c r="Q608" s="292"/>
      <c r="R608" s="292"/>
      <c r="S608" s="292"/>
      <c r="T608" s="292"/>
      <c r="U608" s="292"/>
      <c r="V608" s="292"/>
      <c r="W608" s="292"/>
      <c r="X608" s="292"/>
      <c r="Y608" s="292"/>
      <c r="Z608" s="292"/>
    </row>
    <row r="609" spans="1:26" ht="15.75" customHeight="1" x14ac:dyDescent="0.2">
      <c r="A609" s="292"/>
      <c r="B609" s="221"/>
      <c r="C609" s="295"/>
      <c r="D609" s="295"/>
      <c r="E609" s="296"/>
      <c r="F609" s="296"/>
      <c r="G609" s="297"/>
      <c r="H609" s="292"/>
      <c r="I609" s="292"/>
      <c r="J609" s="292"/>
      <c r="K609" s="292"/>
      <c r="L609" s="292"/>
      <c r="M609" s="292"/>
      <c r="N609" s="292"/>
      <c r="O609" s="292"/>
      <c r="P609" s="292"/>
      <c r="Q609" s="292"/>
      <c r="R609" s="292"/>
      <c r="S609" s="292"/>
      <c r="T609" s="292"/>
      <c r="U609" s="292"/>
      <c r="V609" s="292"/>
      <c r="W609" s="292"/>
      <c r="X609" s="292"/>
      <c r="Y609" s="292"/>
      <c r="Z609" s="292"/>
    </row>
    <row r="610" spans="1:26" ht="15.75" customHeight="1" x14ac:dyDescent="0.2">
      <c r="A610" s="292"/>
      <c r="B610" s="221"/>
      <c r="C610" s="295"/>
      <c r="D610" s="295"/>
      <c r="E610" s="296"/>
      <c r="F610" s="296"/>
      <c r="G610" s="297"/>
      <c r="H610" s="292"/>
      <c r="I610" s="292"/>
      <c r="J610" s="292"/>
      <c r="K610" s="292"/>
      <c r="L610" s="292"/>
      <c r="M610" s="292"/>
      <c r="N610" s="292"/>
      <c r="O610" s="292"/>
      <c r="P610" s="292"/>
      <c r="Q610" s="292"/>
      <c r="R610" s="292"/>
      <c r="S610" s="292"/>
      <c r="T610" s="292"/>
      <c r="U610" s="292"/>
      <c r="V610" s="292"/>
      <c r="W610" s="292"/>
      <c r="X610" s="292"/>
      <c r="Y610" s="292"/>
      <c r="Z610" s="292"/>
    </row>
    <row r="611" spans="1:26" ht="15.75" customHeight="1" x14ac:dyDescent="0.2">
      <c r="A611" s="292"/>
      <c r="B611" s="221"/>
      <c r="C611" s="295"/>
      <c r="D611" s="295"/>
      <c r="E611" s="296"/>
      <c r="F611" s="296"/>
      <c r="G611" s="297"/>
      <c r="H611" s="292"/>
      <c r="I611" s="292"/>
      <c r="J611" s="292"/>
      <c r="K611" s="292"/>
      <c r="L611" s="292"/>
      <c r="M611" s="292"/>
      <c r="N611" s="292"/>
      <c r="O611" s="292"/>
      <c r="P611" s="292"/>
      <c r="Q611" s="292"/>
      <c r="R611" s="292"/>
      <c r="S611" s="292"/>
      <c r="T611" s="292"/>
      <c r="U611" s="292"/>
      <c r="V611" s="292"/>
      <c r="W611" s="292"/>
      <c r="X611" s="292"/>
      <c r="Y611" s="292"/>
      <c r="Z611" s="292"/>
    </row>
    <row r="612" spans="1:26" ht="15.75" customHeight="1" x14ac:dyDescent="0.2">
      <c r="A612" s="292"/>
      <c r="B612" s="221"/>
      <c r="C612" s="295"/>
      <c r="D612" s="295"/>
      <c r="E612" s="296"/>
      <c r="F612" s="296"/>
      <c r="G612" s="297"/>
      <c r="H612" s="292"/>
      <c r="I612" s="292"/>
      <c r="J612" s="292"/>
      <c r="K612" s="292"/>
      <c r="L612" s="292"/>
      <c r="M612" s="292"/>
      <c r="N612" s="292"/>
      <c r="O612" s="292"/>
      <c r="P612" s="292"/>
      <c r="Q612" s="292"/>
      <c r="R612" s="292"/>
      <c r="S612" s="292"/>
      <c r="T612" s="292"/>
      <c r="U612" s="292"/>
      <c r="V612" s="292"/>
      <c r="W612" s="292"/>
      <c r="X612" s="292"/>
      <c r="Y612" s="292"/>
      <c r="Z612" s="292"/>
    </row>
    <row r="613" spans="1:26" ht="15.75" customHeight="1" x14ac:dyDescent="0.2">
      <c r="A613" s="292"/>
      <c r="B613" s="221"/>
      <c r="C613" s="295"/>
      <c r="D613" s="295"/>
      <c r="E613" s="296"/>
      <c r="F613" s="296"/>
      <c r="G613" s="297"/>
      <c r="H613" s="292"/>
      <c r="I613" s="292"/>
      <c r="J613" s="292"/>
      <c r="K613" s="292"/>
      <c r="L613" s="292"/>
      <c r="M613" s="292"/>
      <c r="N613" s="292"/>
      <c r="O613" s="292"/>
      <c r="P613" s="292"/>
      <c r="Q613" s="292"/>
      <c r="R613" s="292"/>
      <c r="S613" s="292"/>
      <c r="T613" s="292"/>
      <c r="U613" s="292"/>
      <c r="V613" s="292"/>
      <c r="W613" s="292"/>
      <c r="X613" s="292"/>
      <c r="Y613" s="292"/>
      <c r="Z613" s="292"/>
    </row>
    <row r="614" spans="1:26" ht="15.75" customHeight="1" x14ac:dyDescent="0.2">
      <c r="A614" s="292"/>
      <c r="B614" s="221"/>
      <c r="C614" s="295"/>
      <c r="D614" s="295"/>
      <c r="E614" s="296"/>
      <c r="F614" s="296"/>
      <c r="G614" s="297"/>
      <c r="H614" s="292"/>
      <c r="I614" s="292"/>
      <c r="J614" s="292"/>
      <c r="K614" s="292"/>
      <c r="L614" s="292"/>
      <c r="M614" s="292"/>
      <c r="N614" s="292"/>
      <c r="O614" s="292"/>
      <c r="P614" s="292"/>
      <c r="Q614" s="292"/>
      <c r="R614" s="292"/>
      <c r="S614" s="292"/>
      <c r="T614" s="292"/>
      <c r="U614" s="292"/>
      <c r="V614" s="292"/>
      <c r="W614" s="292"/>
      <c r="X614" s="292"/>
      <c r="Y614" s="292"/>
      <c r="Z614" s="292"/>
    </row>
    <row r="615" spans="1:26" ht="15.75" customHeight="1" x14ac:dyDescent="0.2">
      <c r="A615" s="292"/>
      <c r="B615" s="221"/>
      <c r="C615" s="295"/>
      <c r="D615" s="295"/>
      <c r="E615" s="296"/>
      <c r="F615" s="296"/>
      <c r="G615" s="297"/>
      <c r="H615" s="292"/>
      <c r="I615" s="292"/>
      <c r="J615" s="292"/>
      <c r="K615" s="292"/>
      <c r="L615" s="292"/>
      <c r="M615" s="292"/>
      <c r="N615" s="292"/>
      <c r="O615" s="292"/>
      <c r="P615" s="292"/>
      <c r="Q615" s="292"/>
      <c r="R615" s="292"/>
      <c r="S615" s="292"/>
      <c r="T615" s="292"/>
      <c r="U615" s="292"/>
      <c r="V615" s="292"/>
      <c r="W615" s="292"/>
      <c r="X615" s="292"/>
      <c r="Y615" s="292"/>
      <c r="Z615" s="292"/>
    </row>
    <row r="616" spans="1:26" ht="15.75" customHeight="1" x14ac:dyDescent="0.2">
      <c r="A616" s="292"/>
      <c r="B616" s="221"/>
      <c r="C616" s="295"/>
      <c r="D616" s="295"/>
      <c r="E616" s="296"/>
      <c r="F616" s="296"/>
      <c r="G616" s="297"/>
      <c r="H616" s="292"/>
      <c r="I616" s="292"/>
      <c r="J616" s="292"/>
      <c r="K616" s="292"/>
      <c r="L616" s="292"/>
      <c r="M616" s="292"/>
      <c r="N616" s="292"/>
      <c r="O616" s="292"/>
      <c r="P616" s="292"/>
      <c r="Q616" s="292"/>
      <c r="R616" s="292"/>
      <c r="S616" s="292"/>
      <c r="T616" s="292"/>
      <c r="U616" s="292"/>
      <c r="V616" s="292"/>
      <c r="W616" s="292"/>
      <c r="X616" s="292"/>
      <c r="Y616" s="292"/>
      <c r="Z616" s="292"/>
    </row>
    <row r="617" spans="1:26" ht="15.75" customHeight="1" x14ac:dyDescent="0.2">
      <c r="A617" s="292"/>
      <c r="B617" s="221"/>
      <c r="C617" s="295"/>
      <c r="D617" s="295"/>
      <c r="E617" s="296"/>
      <c r="F617" s="296"/>
      <c r="G617" s="297"/>
      <c r="H617" s="292"/>
      <c r="I617" s="292"/>
      <c r="J617" s="292"/>
      <c r="K617" s="292"/>
      <c r="L617" s="292"/>
      <c r="M617" s="292"/>
      <c r="N617" s="292"/>
      <c r="O617" s="292"/>
      <c r="P617" s="292"/>
      <c r="Q617" s="292"/>
      <c r="R617" s="292"/>
      <c r="S617" s="292"/>
      <c r="T617" s="292"/>
      <c r="U617" s="292"/>
      <c r="V617" s="292"/>
      <c r="W617" s="292"/>
      <c r="X617" s="292"/>
      <c r="Y617" s="292"/>
      <c r="Z617" s="292"/>
    </row>
    <row r="618" spans="1:26" ht="15.75" customHeight="1" x14ac:dyDescent="0.2">
      <c r="A618" s="292"/>
      <c r="B618" s="221"/>
      <c r="C618" s="295"/>
      <c r="D618" s="295"/>
      <c r="E618" s="296"/>
      <c r="F618" s="296"/>
      <c r="G618" s="297"/>
      <c r="H618" s="292"/>
      <c r="I618" s="292"/>
      <c r="J618" s="292"/>
      <c r="K618" s="292"/>
      <c r="L618" s="292"/>
      <c r="M618" s="292"/>
      <c r="N618" s="292"/>
      <c r="O618" s="292"/>
      <c r="P618" s="292"/>
      <c r="Q618" s="292"/>
      <c r="R618" s="292"/>
      <c r="S618" s="292"/>
      <c r="T618" s="292"/>
      <c r="U618" s="292"/>
      <c r="V618" s="292"/>
      <c r="W618" s="292"/>
      <c r="X618" s="292"/>
      <c r="Y618" s="292"/>
      <c r="Z618" s="292"/>
    </row>
    <row r="619" spans="1:26" ht="15.75" customHeight="1" x14ac:dyDescent="0.2">
      <c r="A619" s="292"/>
      <c r="B619" s="221"/>
      <c r="C619" s="295"/>
      <c r="D619" s="295"/>
      <c r="E619" s="296"/>
      <c r="F619" s="296"/>
      <c r="G619" s="297"/>
      <c r="H619" s="292"/>
      <c r="I619" s="292"/>
      <c r="J619" s="292"/>
      <c r="K619" s="292"/>
      <c r="L619" s="292"/>
      <c r="M619" s="292"/>
      <c r="N619" s="292"/>
      <c r="O619" s="292"/>
      <c r="P619" s="292"/>
      <c r="Q619" s="292"/>
      <c r="R619" s="292"/>
      <c r="S619" s="292"/>
      <c r="T619" s="292"/>
      <c r="U619" s="292"/>
      <c r="V619" s="292"/>
      <c r="W619" s="292"/>
      <c r="X619" s="292"/>
      <c r="Y619" s="292"/>
      <c r="Z619" s="292"/>
    </row>
    <row r="620" spans="1:26" ht="15.75" customHeight="1" x14ac:dyDescent="0.2">
      <c r="A620" s="292"/>
      <c r="B620" s="221"/>
      <c r="C620" s="295"/>
      <c r="D620" s="295"/>
      <c r="E620" s="296"/>
      <c r="F620" s="296"/>
      <c r="G620" s="297"/>
      <c r="H620" s="292"/>
      <c r="I620" s="292"/>
      <c r="J620" s="292"/>
      <c r="K620" s="292"/>
      <c r="L620" s="292"/>
      <c r="M620" s="292"/>
      <c r="N620" s="292"/>
      <c r="O620" s="292"/>
      <c r="P620" s="292"/>
      <c r="Q620" s="292"/>
      <c r="R620" s="292"/>
      <c r="S620" s="292"/>
      <c r="T620" s="292"/>
      <c r="U620" s="292"/>
      <c r="V620" s="292"/>
      <c r="W620" s="292"/>
      <c r="X620" s="292"/>
      <c r="Y620" s="292"/>
      <c r="Z620" s="292"/>
    </row>
    <row r="621" spans="1:26" ht="15.75" customHeight="1" x14ac:dyDescent="0.2">
      <c r="A621" s="292"/>
      <c r="B621" s="221"/>
      <c r="C621" s="295"/>
      <c r="D621" s="295"/>
      <c r="E621" s="296"/>
      <c r="F621" s="296"/>
      <c r="G621" s="297"/>
      <c r="H621" s="292"/>
      <c r="I621" s="292"/>
      <c r="J621" s="292"/>
      <c r="K621" s="292"/>
      <c r="L621" s="292"/>
      <c r="M621" s="292"/>
      <c r="N621" s="292"/>
      <c r="O621" s="292"/>
      <c r="P621" s="292"/>
      <c r="Q621" s="292"/>
      <c r="R621" s="292"/>
      <c r="S621" s="292"/>
      <c r="T621" s="292"/>
      <c r="U621" s="292"/>
      <c r="V621" s="292"/>
      <c r="W621" s="292"/>
      <c r="X621" s="292"/>
      <c r="Y621" s="292"/>
      <c r="Z621" s="292"/>
    </row>
    <row r="622" spans="1:26" ht="15.75" customHeight="1" x14ac:dyDescent="0.2">
      <c r="A622" s="292"/>
      <c r="B622" s="221"/>
      <c r="C622" s="295"/>
      <c r="D622" s="295"/>
      <c r="E622" s="296"/>
      <c r="F622" s="296"/>
      <c r="G622" s="297"/>
      <c r="H622" s="292"/>
      <c r="I622" s="292"/>
      <c r="J622" s="292"/>
      <c r="K622" s="292"/>
      <c r="L622" s="292"/>
      <c r="M622" s="292"/>
      <c r="N622" s="292"/>
      <c r="O622" s="292"/>
      <c r="P622" s="292"/>
      <c r="Q622" s="292"/>
      <c r="R622" s="292"/>
      <c r="S622" s="292"/>
      <c r="T622" s="292"/>
      <c r="U622" s="292"/>
      <c r="V622" s="292"/>
      <c r="W622" s="292"/>
      <c r="X622" s="292"/>
      <c r="Y622" s="292"/>
      <c r="Z622" s="292"/>
    </row>
    <row r="623" spans="1:26" ht="15.75" customHeight="1" x14ac:dyDescent="0.2">
      <c r="A623" s="292"/>
      <c r="B623" s="221"/>
      <c r="C623" s="295"/>
      <c r="D623" s="295"/>
      <c r="E623" s="296"/>
      <c r="F623" s="296"/>
      <c r="G623" s="297"/>
      <c r="H623" s="292"/>
      <c r="I623" s="292"/>
      <c r="J623" s="292"/>
      <c r="K623" s="292"/>
      <c r="L623" s="292"/>
      <c r="M623" s="292"/>
      <c r="N623" s="292"/>
      <c r="O623" s="292"/>
      <c r="P623" s="292"/>
      <c r="Q623" s="292"/>
      <c r="R623" s="292"/>
      <c r="S623" s="292"/>
      <c r="T623" s="292"/>
      <c r="U623" s="292"/>
      <c r="V623" s="292"/>
      <c r="W623" s="292"/>
      <c r="X623" s="292"/>
      <c r="Y623" s="292"/>
      <c r="Z623" s="292"/>
    </row>
    <row r="624" spans="1:26" ht="15.75" customHeight="1" x14ac:dyDescent="0.2">
      <c r="A624" s="292"/>
      <c r="B624" s="221"/>
      <c r="C624" s="295"/>
      <c r="D624" s="295"/>
      <c r="E624" s="296"/>
      <c r="F624" s="296"/>
      <c r="G624" s="297"/>
      <c r="H624" s="292"/>
      <c r="I624" s="292"/>
      <c r="J624" s="292"/>
      <c r="K624" s="292"/>
      <c r="L624" s="292"/>
      <c r="M624" s="292"/>
      <c r="N624" s="292"/>
      <c r="O624" s="292"/>
      <c r="P624" s="292"/>
      <c r="Q624" s="292"/>
      <c r="R624" s="292"/>
      <c r="S624" s="292"/>
      <c r="T624" s="292"/>
      <c r="U624" s="292"/>
      <c r="V624" s="292"/>
      <c r="W624" s="292"/>
      <c r="X624" s="292"/>
      <c r="Y624" s="292"/>
      <c r="Z624" s="292"/>
    </row>
    <row r="625" spans="1:26" ht="15.75" customHeight="1" x14ac:dyDescent="0.2">
      <c r="A625" s="292"/>
      <c r="B625" s="221"/>
      <c r="C625" s="295"/>
      <c r="D625" s="295"/>
      <c r="E625" s="296"/>
      <c r="F625" s="296"/>
      <c r="G625" s="297"/>
      <c r="H625" s="292"/>
      <c r="I625" s="292"/>
      <c r="J625" s="292"/>
      <c r="K625" s="292"/>
      <c r="L625" s="292"/>
      <c r="M625" s="292"/>
      <c r="N625" s="292"/>
      <c r="O625" s="292"/>
      <c r="P625" s="292"/>
      <c r="Q625" s="292"/>
      <c r="R625" s="292"/>
      <c r="S625" s="292"/>
      <c r="T625" s="292"/>
      <c r="U625" s="292"/>
      <c r="V625" s="292"/>
      <c r="W625" s="292"/>
      <c r="X625" s="292"/>
      <c r="Y625" s="292"/>
      <c r="Z625" s="292"/>
    </row>
    <row r="626" spans="1:26" ht="15.75" customHeight="1" x14ac:dyDescent="0.2">
      <c r="A626" s="292"/>
      <c r="B626" s="221"/>
      <c r="C626" s="295"/>
      <c r="D626" s="295"/>
      <c r="E626" s="296"/>
      <c r="F626" s="296"/>
      <c r="G626" s="297"/>
      <c r="H626" s="292"/>
      <c r="I626" s="292"/>
      <c r="J626" s="292"/>
      <c r="K626" s="292"/>
      <c r="L626" s="292"/>
      <c r="M626" s="292"/>
      <c r="N626" s="292"/>
      <c r="O626" s="292"/>
      <c r="P626" s="292"/>
      <c r="Q626" s="292"/>
      <c r="R626" s="292"/>
      <c r="S626" s="292"/>
      <c r="T626" s="292"/>
      <c r="U626" s="292"/>
      <c r="V626" s="292"/>
      <c r="W626" s="292"/>
      <c r="X626" s="292"/>
      <c r="Y626" s="292"/>
      <c r="Z626" s="292"/>
    </row>
    <row r="627" spans="1:26" ht="15.75" customHeight="1" x14ac:dyDescent="0.2">
      <c r="A627" s="292"/>
      <c r="B627" s="221"/>
      <c r="C627" s="295"/>
      <c r="D627" s="295"/>
      <c r="E627" s="296"/>
      <c r="F627" s="296"/>
      <c r="G627" s="297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</row>
    <row r="628" spans="1:26" ht="15.75" customHeight="1" x14ac:dyDescent="0.2">
      <c r="A628" s="292"/>
      <c r="B628" s="221"/>
      <c r="C628" s="295"/>
      <c r="D628" s="295"/>
      <c r="E628" s="296"/>
      <c r="F628" s="296"/>
      <c r="G628" s="297"/>
      <c r="H628" s="292"/>
      <c r="I628" s="292"/>
      <c r="J628" s="292"/>
      <c r="K628" s="292"/>
      <c r="L628" s="292"/>
      <c r="M628" s="292"/>
      <c r="N628" s="292"/>
      <c r="O628" s="292"/>
      <c r="P628" s="292"/>
      <c r="Q628" s="292"/>
      <c r="R628" s="292"/>
      <c r="S628" s="292"/>
      <c r="T628" s="292"/>
      <c r="U628" s="292"/>
      <c r="V628" s="292"/>
      <c r="W628" s="292"/>
      <c r="X628" s="292"/>
      <c r="Y628" s="292"/>
      <c r="Z628" s="292"/>
    </row>
    <row r="629" spans="1:26" ht="15.75" customHeight="1" x14ac:dyDescent="0.2">
      <c r="A629" s="292"/>
      <c r="B629" s="221"/>
      <c r="C629" s="295"/>
      <c r="D629" s="295"/>
      <c r="E629" s="296"/>
      <c r="F629" s="296"/>
      <c r="G629" s="297"/>
      <c r="H629" s="292"/>
      <c r="I629" s="292"/>
      <c r="J629" s="292"/>
      <c r="K629" s="292"/>
      <c r="L629" s="292"/>
      <c r="M629" s="292"/>
      <c r="N629" s="292"/>
      <c r="O629" s="292"/>
      <c r="P629" s="292"/>
      <c r="Q629" s="292"/>
      <c r="R629" s="292"/>
      <c r="S629" s="292"/>
      <c r="T629" s="292"/>
      <c r="U629" s="292"/>
      <c r="V629" s="292"/>
      <c r="W629" s="292"/>
      <c r="X629" s="292"/>
      <c r="Y629" s="292"/>
      <c r="Z629" s="292"/>
    </row>
    <row r="630" spans="1:26" ht="15.75" customHeight="1" x14ac:dyDescent="0.2">
      <c r="A630" s="292"/>
      <c r="B630" s="221"/>
      <c r="C630" s="295"/>
      <c r="D630" s="295"/>
      <c r="E630" s="296"/>
      <c r="F630" s="296"/>
      <c r="G630" s="297"/>
      <c r="H630" s="292"/>
      <c r="I630" s="292"/>
      <c r="J630" s="292"/>
      <c r="K630" s="292"/>
      <c r="L630" s="292"/>
      <c r="M630" s="292"/>
      <c r="N630" s="292"/>
      <c r="O630" s="292"/>
      <c r="P630" s="292"/>
      <c r="Q630" s="292"/>
      <c r="R630" s="292"/>
      <c r="S630" s="292"/>
      <c r="T630" s="292"/>
      <c r="U630" s="292"/>
      <c r="V630" s="292"/>
      <c r="W630" s="292"/>
      <c r="X630" s="292"/>
      <c r="Y630" s="292"/>
      <c r="Z630" s="292"/>
    </row>
    <row r="631" spans="1:26" ht="15.75" customHeight="1" x14ac:dyDescent="0.2">
      <c r="A631" s="292"/>
      <c r="B631" s="221"/>
      <c r="C631" s="295"/>
      <c r="D631" s="295"/>
      <c r="E631" s="296"/>
      <c r="F631" s="296"/>
      <c r="G631" s="297"/>
      <c r="H631" s="292"/>
      <c r="I631" s="292"/>
      <c r="J631" s="292"/>
      <c r="K631" s="292"/>
      <c r="L631" s="292"/>
      <c r="M631" s="292"/>
      <c r="N631" s="292"/>
      <c r="O631" s="292"/>
      <c r="P631" s="292"/>
      <c r="Q631" s="292"/>
      <c r="R631" s="292"/>
      <c r="S631" s="292"/>
      <c r="T631" s="292"/>
      <c r="U631" s="292"/>
      <c r="V631" s="292"/>
      <c r="W631" s="292"/>
      <c r="X631" s="292"/>
      <c r="Y631" s="292"/>
      <c r="Z631" s="292"/>
    </row>
    <row r="632" spans="1:26" ht="15.75" customHeight="1" x14ac:dyDescent="0.2">
      <c r="A632" s="292"/>
      <c r="B632" s="221"/>
      <c r="C632" s="295"/>
      <c r="D632" s="295"/>
      <c r="E632" s="296"/>
      <c r="F632" s="296"/>
      <c r="G632" s="297"/>
      <c r="H632" s="292"/>
      <c r="I632" s="292"/>
      <c r="J632" s="292"/>
      <c r="K632" s="292"/>
      <c r="L632" s="292"/>
      <c r="M632" s="292"/>
      <c r="N632" s="292"/>
      <c r="O632" s="292"/>
      <c r="P632" s="292"/>
      <c r="Q632" s="292"/>
      <c r="R632" s="292"/>
      <c r="S632" s="292"/>
      <c r="T632" s="292"/>
      <c r="U632" s="292"/>
      <c r="V632" s="292"/>
      <c r="W632" s="292"/>
      <c r="X632" s="292"/>
      <c r="Y632" s="292"/>
      <c r="Z632" s="292"/>
    </row>
    <row r="633" spans="1:26" ht="15.75" customHeight="1" x14ac:dyDescent="0.2">
      <c r="A633" s="292"/>
      <c r="B633" s="221"/>
      <c r="C633" s="295"/>
      <c r="D633" s="295"/>
      <c r="E633" s="296"/>
      <c r="F633" s="296"/>
      <c r="G633" s="297"/>
      <c r="H633" s="292"/>
      <c r="I633" s="292"/>
      <c r="J633" s="292"/>
      <c r="K633" s="292"/>
      <c r="L633" s="292"/>
      <c r="M633" s="292"/>
      <c r="N633" s="292"/>
      <c r="O633" s="292"/>
      <c r="P633" s="292"/>
      <c r="Q633" s="292"/>
      <c r="R633" s="292"/>
      <c r="S633" s="292"/>
      <c r="T633" s="292"/>
      <c r="U633" s="292"/>
      <c r="V633" s="292"/>
      <c r="W633" s="292"/>
      <c r="X633" s="292"/>
      <c r="Y633" s="292"/>
      <c r="Z633" s="292"/>
    </row>
    <row r="634" spans="1:26" ht="15.75" customHeight="1" x14ac:dyDescent="0.2">
      <c r="A634" s="292"/>
      <c r="B634" s="221"/>
      <c r="C634" s="295"/>
      <c r="D634" s="295"/>
      <c r="E634" s="296"/>
      <c r="F634" s="296"/>
      <c r="G634" s="297"/>
      <c r="H634" s="292"/>
      <c r="I634" s="292"/>
      <c r="J634" s="292"/>
      <c r="K634" s="292"/>
      <c r="L634" s="292"/>
      <c r="M634" s="292"/>
      <c r="N634" s="292"/>
      <c r="O634" s="292"/>
      <c r="P634" s="292"/>
      <c r="Q634" s="292"/>
      <c r="R634" s="292"/>
      <c r="S634" s="292"/>
      <c r="T634" s="292"/>
      <c r="U634" s="292"/>
      <c r="V634" s="292"/>
      <c r="W634" s="292"/>
      <c r="X634" s="292"/>
      <c r="Y634" s="292"/>
      <c r="Z634" s="292"/>
    </row>
    <row r="635" spans="1:26" ht="15.75" customHeight="1" x14ac:dyDescent="0.2">
      <c r="A635" s="292"/>
      <c r="B635" s="221"/>
      <c r="C635" s="295"/>
      <c r="D635" s="295"/>
      <c r="E635" s="296"/>
      <c r="F635" s="296"/>
      <c r="G635" s="297"/>
      <c r="H635" s="292"/>
      <c r="I635" s="292"/>
      <c r="J635" s="292"/>
      <c r="K635" s="292"/>
      <c r="L635" s="292"/>
      <c r="M635" s="292"/>
      <c r="N635" s="292"/>
      <c r="O635" s="292"/>
      <c r="P635" s="292"/>
      <c r="Q635" s="292"/>
      <c r="R635" s="292"/>
      <c r="S635" s="292"/>
      <c r="T635" s="292"/>
      <c r="U635" s="292"/>
      <c r="V635" s="292"/>
      <c r="W635" s="292"/>
      <c r="X635" s="292"/>
      <c r="Y635" s="292"/>
      <c r="Z635" s="292"/>
    </row>
    <row r="636" spans="1:26" ht="15.75" customHeight="1" x14ac:dyDescent="0.2">
      <c r="A636" s="292"/>
      <c r="B636" s="221"/>
      <c r="C636" s="295"/>
      <c r="D636" s="295"/>
      <c r="E636" s="296"/>
      <c r="F636" s="296"/>
      <c r="G636" s="297"/>
      <c r="H636" s="292"/>
      <c r="I636" s="292"/>
      <c r="J636" s="292"/>
      <c r="K636" s="292"/>
      <c r="L636" s="292"/>
      <c r="M636" s="292"/>
      <c r="N636" s="292"/>
      <c r="O636" s="292"/>
      <c r="P636" s="292"/>
      <c r="Q636" s="292"/>
      <c r="R636" s="292"/>
      <c r="S636" s="292"/>
      <c r="T636" s="292"/>
      <c r="U636" s="292"/>
      <c r="V636" s="292"/>
      <c r="W636" s="292"/>
      <c r="X636" s="292"/>
      <c r="Y636" s="292"/>
      <c r="Z636" s="292"/>
    </row>
    <row r="637" spans="1:26" ht="15.75" customHeight="1" x14ac:dyDescent="0.2">
      <c r="A637" s="292"/>
      <c r="B637" s="221"/>
      <c r="C637" s="295"/>
      <c r="D637" s="295"/>
      <c r="E637" s="296"/>
      <c r="F637" s="296"/>
      <c r="G637" s="297"/>
      <c r="H637" s="292"/>
      <c r="I637" s="292"/>
      <c r="J637" s="292"/>
      <c r="K637" s="292"/>
      <c r="L637" s="292"/>
      <c r="M637" s="292"/>
      <c r="N637" s="292"/>
      <c r="O637" s="292"/>
      <c r="P637" s="292"/>
      <c r="Q637" s="292"/>
      <c r="R637" s="292"/>
      <c r="S637" s="292"/>
      <c r="T637" s="292"/>
      <c r="U637" s="292"/>
      <c r="V637" s="292"/>
      <c r="W637" s="292"/>
      <c r="X637" s="292"/>
      <c r="Y637" s="292"/>
      <c r="Z637" s="292"/>
    </row>
    <row r="638" spans="1:26" ht="15.75" customHeight="1" x14ac:dyDescent="0.2">
      <c r="A638" s="292"/>
      <c r="B638" s="221"/>
      <c r="C638" s="295"/>
      <c r="D638" s="295"/>
      <c r="E638" s="296"/>
      <c r="F638" s="296"/>
      <c r="G638" s="297"/>
      <c r="H638" s="292"/>
      <c r="I638" s="292"/>
      <c r="J638" s="292"/>
      <c r="K638" s="292"/>
      <c r="L638" s="292"/>
      <c r="M638" s="292"/>
      <c r="N638" s="292"/>
      <c r="O638" s="292"/>
      <c r="P638" s="292"/>
      <c r="Q638" s="292"/>
      <c r="R638" s="292"/>
      <c r="S638" s="292"/>
      <c r="T638" s="292"/>
      <c r="U638" s="292"/>
      <c r="V638" s="292"/>
      <c r="W638" s="292"/>
      <c r="X638" s="292"/>
      <c r="Y638" s="292"/>
      <c r="Z638" s="292"/>
    </row>
    <row r="639" spans="1:26" ht="15.75" customHeight="1" x14ac:dyDescent="0.2">
      <c r="A639" s="292"/>
      <c r="B639" s="221"/>
      <c r="C639" s="295"/>
      <c r="D639" s="295"/>
      <c r="E639" s="296"/>
      <c r="F639" s="296"/>
      <c r="G639" s="297"/>
      <c r="H639" s="292"/>
      <c r="I639" s="292"/>
      <c r="J639" s="292"/>
      <c r="K639" s="292"/>
      <c r="L639" s="292"/>
      <c r="M639" s="292"/>
      <c r="N639" s="292"/>
      <c r="O639" s="292"/>
      <c r="P639" s="292"/>
      <c r="Q639" s="292"/>
      <c r="R639" s="292"/>
      <c r="S639" s="292"/>
      <c r="T639" s="292"/>
      <c r="U639" s="292"/>
      <c r="V639" s="292"/>
      <c r="W639" s="292"/>
      <c r="X639" s="292"/>
      <c r="Y639" s="292"/>
      <c r="Z639" s="292"/>
    </row>
    <row r="640" spans="1:26" ht="15.75" customHeight="1" x14ac:dyDescent="0.2">
      <c r="A640" s="292"/>
      <c r="B640" s="221"/>
      <c r="C640" s="295"/>
      <c r="D640" s="295"/>
      <c r="E640" s="296"/>
      <c r="F640" s="296"/>
      <c r="G640" s="297"/>
      <c r="H640" s="292"/>
      <c r="I640" s="292"/>
      <c r="J640" s="292"/>
      <c r="K640" s="292"/>
      <c r="L640" s="292"/>
      <c r="M640" s="292"/>
      <c r="N640" s="292"/>
      <c r="O640" s="292"/>
      <c r="P640" s="292"/>
      <c r="Q640" s="292"/>
      <c r="R640" s="292"/>
      <c r="S640" s="292"/>
      <c r="T640" s="292"/>
      <c r="U640" s="292"/>
      <c r="V640" s="292"/>
      <c r="W640" s="292"/>
      <c r="X640" s="292"/>
      <c r="Y640" s="292"/>
      <c r="Z640" s="292"/>
    </row>
    <row r="641" spans="1:26" ht="15.75" customHeight="1" x14ac:dyDescent="0.2">
      <c r="A641" s="292"/>
      <c r="B641" s="221"/>
      <c r="C641" s="295"/>
      <c r="D641" s="295"/>
      <c r="E641" s="296"/>
      <c r="F641" s="296"/>
      <c r="G641" s="297"/>
      <c r="H641" s="292"/>
      <c r="I641" s="292"/>
      <c r="J641" s="292"/>
      <c r="K641" s="292"/>
      <c r="L641" s="292"/>
      <c r="M641" s="292"/>
      <c r="N641" s="292"/>
      <c r="O641" s="292"/>
      <c r="P641" s="292"/>
      <c r="Q641" s="292"/>
      <c r="R641" s="292"/>
      <c r="S641" s="292"/>
      <c r="T641" s="292"/>
      <c r="U641" s="292"/>
      <c r="V641" s="292"/>
      <c r="W641" s="292"/>
      <c r="X641" s="292"/>
      <c r="Y641" s="292"/>
      <c r="Z641" s="292"/>
    </row>
    <row r="642" spans="1:26" ht="15.75" customHeight="1" x14ac:dyDescent="0.2">
      <c r="A642" s="292"/>
      <c r="B642" s="221"/>
      <c r="C642" s="295"/>
      <c r="D642" s="295"/>
      <c r="E642" s="296"/>
      <c r="F642" s="296"/>
      <c r="G642" s="297"/>
      <c r="H642" s="292"/>
      <c r="I642" s="292"/>
      <c r="J642" s="292"/>
      <c r="K642" s="292"/>
      <c r="L642" s="292"/>
      <c r="M642" s="292"/>
      <c r="N642" s="292"/>
      <c r="O642" s="292"/>
      <c r="P642" s="292"/>
      <c r="Q642" s="292"/>
      <c r="R642" s="292"/>
      <c r="S642" s="292"/>
      <c r="T642" s="292"/>
      <c r="U642" s="292"/>
      <c r="V642" s="292"/>
      <c r="W642" s="292"/>
      <c r="X642" s="292"/>
      <c r="Y642" s="292"/>
      <c r="Z642" s="292"/>
    </row>
    <row r="643" spans="1:26" ht="15.75" customHeight="1" x14ac:dyDescent="0.2">
      <c r="A643" s="292"/>
      <c r="B643" s="221"/>
      <c r="C643" s="295"/>
      <c r="D643" s="295"/>
      <c r="E643" s="296"/>
      <c r="F643" s="296"/>
      <c r="G643" s="297"/>
      <c r="H643" s="292"/>
      <c r="I643" s="292"/>
      <c r="J643" s="292"/>
      <c r="K643" s="292"/>
      <c r="L643" s="292"/>
      <c r="M643" s="292"/>
      <c r="N643" s="292"/>
      <c r="O643" s="292"/>
      <c r="P643" s="292"/>
      <c r="Q643" s="292"/>
      <c r="R643" s="292"/>
      <c r="S643" s="292"/>
      <c r="T643" s="292"/>
      <c r="U643" s="292"/>
      <c r="V643" s="292"/>
      <c r="W643" s="292"/>
      <c r="X643" s="292"/>
      <c r="Y643" s="292"/>
      <c r="Z643" s="292"/>
    </row>
    <row r="644" spans="1:26" ht="15.75" customHeight="1" x14ac:dyDescent="0.2">
      <c r="A644" s="292"/>
      <c r="B644" s="221"/>
      <c r="C644" s="295"/>
      <c r="D644" s="295"/>
      <c r="E644" s="296"/>
      <c r="F644" s="296"/>
      <c r="G644" s="297"/>
      <c r="H644" s="292"/>
      <c r="I644" s="292"/>
      <c r="J644" s="292"/>
      <c r="K644" s="292"/>
      <c r="L644" s="292"/>
      <c r="M644" s="292"/>
      <c r="N644" s="292"/>
      <c r="O644" s="292"/>
      <c r="P644" s="292"/>
      <c r="Q644" s="292"/>
      <c r="R644" s="292"/>
      <c r="S644" s="292"/>
      <c r="T644" s="292"/>
      <c r="U644" s="292"/>
      <c r="V644" s="292"/>
      <c r="W644" s="292"/>
      <c r="X644" s="292"/>
      <c r="Y644" s="292"/>
      <c r="Z644" s="292"/>
    </row>
    <row r="645" spans="1:26" ht="15.75" customHeight="1" x14ac:dyDescent="0.2">
      <c r="A645" s="292"/>
      <c r="B645" s="221"/>
      <c r="C645" s="295"/>
      <c r="D645" s="295"/>
      <c r="E645" s="296"/>
      <c r="F645" s="296"/>
      <c r="G645" s="297"/>
      <c r="H645" s="292"/>
      <c r="I645" s="292"/>
      <c r="J645" s="292"/>
      <c r="K645" s="292"/>
      <c r="L645" s="292"/>
      <c r="M645" s="292"/>
      <c r="N645" s="292"/>
      <c r="O645" s="292"/>
      <c r="P645" s="292"/>
      <c r="Q645" s="292"/>
      <c r="R645" s="292"/>
      <c r="S645" s="292"/>
      <c r="T645" s="292"/>
      <c r="U645" s="292"/>
      <c r="V645" s="292"/>
      <c r="W645" s="292"/>
      <c r="X645" s="292"/>
      <c r="Y645" s="292"/>
      <c r="Z645" s="292"/>
    </row>
    <row r="646" spans="1:26" ht="15.75" customHeight="1" x14ac:dyDescent="0.2">
      <c r="A646" s="292"/>
      <c r="B646" s="221"/>
      <c r="C646" s="295"/>
      <c r="D646" s="295"/>
      <c r="E646" s="296"/>
      <c r="F646" s="296"/>
      <c r="G646" s="297"/>
      <c r="H646" s="292"/>
      <c r="I646" s="292"/>
      <c r="J646" s="292"/>
      <c r="K646" s="292"/>
      <c r="L646" s="292"/>
      <c r="M646" s="292"/>
      <c r="N646" s="292"/>
      <c r="O646" s="292"/>
      <c r="P646" s="292"/>
      <c r="Q646" s="292"/>
      <c r="R646" s="292"/>
      <c r="S646" s="292"/>
      <c r="T646" s="292"/>
      <c r="U646" s="292"/>
      <c r="V646" s="292"/>
      <c r="W646" s="292"/>
      <c r="X646" s="292"/>
      <c r="Y646" s="292"/>
      <c r="Z646" s="292"/>
    </row>
    <row r="647" spans="1:26" ht="15.75" customHeight="1" x14ac:dyDescent="0.2">
      <c r="A647" s="292"/>
      <c r="B647" s="221"/>
      <c r="C647" s="295"/>
      <c r="D647" s="295"/>
      <c r="E647" s="296"/>
      <c r="F647" s="296"/>
      <c r="G647" s="297"/>
      <c r="H647" s="292"/>
      <c r="I647" s="292"/>
      <c r="J647" s="292"/>
      <c r="K647" s="292"/>
      <c r="L647" s="292"/>
      <c r="M647" s="292"/>
      <c r="N647" s="292"/>
      <c r="O647" s="292"/>
      <c r="P647" s="292"/>
      <c r="Q647" s="292"/>
      <c r="R647" s="292"/>
      <c r="S647" s="292"/>
      <c r="T647" s="292"/>
      <c r="U647" s="292"/>
      <c r="V647" s="292"/>
      <c r="W647" s="292"/>
      <c r="X647" s="292"/>
      <c r="Y647" s="292"/>
      <c r="Z647" s="292"/>
    </row>
    <row r="648" spans="1:26" ht="15.75" customHeight="1" x14ac:dyDescent="0.2">
      <c r="A648" s="292"/>
      <c r="B648" s="221"/>
      <c r="C648" s="295"/>
      <c r="D648" s="295"/>
      <c r="E648" s="296"/>
      <c r="F648" s="296"/>
      <c r="G648" s="297"/>
      <c r="H648" s="292"/>
      <c r="I648" s="292"/>
      <c r="J648" s="292"/>
      <c r="K648" s="292"/>
      <c r="L648" s="292"/>
      <c r="M648" s="292"/>
      <c r="N648" s="292"/>
      <c r="O648" s="292"/>
      <c r="P648" s="292"/>
      <c r="Q648" s="292"/>
      <c r="R648" s="292"/>
      <c r="S648" s="292"/>
      <c r="T648" s="292"/>
      <c r="U648" s="292"/>
      <c r="V648" s="292"/>
      <c r="W648" s="292"/>
      <c r="X648" s="292"/>
      <c r="Y648" s="292"/>
      <c r="Z648" s="292"/>
    </row>
    <row r="649" spans="1:26" ht="15.75" customHeight="1" x14ac:dyDescent="0.2">
      <c r="A649" s="292"/>
      <c r="B649" s="221"/>
      <c r="C649" s="295"/>
      <c r="D649" s="295"/>
      <c r="E649" s="296"/>
      <c r="F649" s="296"/>
      <c r="G649" s="297"/>
      <c r="H649" s="292"/>
      <c r="I649" s="292"/>
      <c r="J649" s="292"/>
      <c r="K649" s="292"/>
      <c r="L649" s="292"/>
      <c r="M649" s="292"/>
      <c r="N649" s="292"/>
      <c r="O649" s="292"/>
      <c r="P649" s="292"/>
      <c r="Q649" s="292"/>
      <c r="R649" s="292"/>
      <c r="S649" s="292"/>
      <c r="T649" s="292"/>
      <c r="U649" s="292"/>
      <c r="V649" s="292"/>
      <c r="W649" s="292"/>
      <c r="X649" s="292"/>
      <c r="Y649" s="292"/>
      <c r="Z649" s="292"/>
    </row>
    <row r="650" spans="1:26" ht="15.75" customHeight="1" x14ac:dyDescent="0.2">
      <c r="A650" s="292"/>
      <c r="B650" s="221"/>
      <c r="C650" s="295"/>
      <c r="D650" s="295"/>
      <c r="E650" s="296"/>
      <c r="F650" s="296"/>
      <c r="G650" s="297"/>
      <c r="H650" s="292"/>
      <c r="I650" s="292"/>
      <c r="J650" s="292"/>
      <c r="K650" s="292"/>
      <c r="L650" s="292"/>
      <c r="M650" s="292"/>
      <c r="N650" s="292"/>
      <c r="O650" s="292"/>
      <c r="P650" s="292"/>
      <c r="Q650" s="292"/>
      <c r="R650" s="292"/>
      <c r="S650" s="292"/>
      <c r="T650" s="292"/>
      <c r="U650" s="292"/>
      <c r="V650" s="292"/>
      <c r="W650" s="292"/>
      <c r="X650" s="292"/>
      <c r="Y650" s="292"/>
      <c r="Z650" s="292"/>
    </row>
    <row r="651" spans="1:26" ht="15.75" customHeight="1" x14ac:dyDescent="0.2">
      <c r="A651" s="292"/>
      <c r="B651" s="221"/>
      <c r="C651" s="295"/>
      <c r="D651" s="295"/>
      <c r="E651" s="296"/>
      <c r="F651" s="296"/>
      <c r="G651" s="297"/>
      <c r="H651" s="292"/>
      <c r="I651" s="292"/>
      <c r="J651" s="292"/>
      <c r="K651" s="292"/>
      <c r="L651" s="292"/>
      <c r="M651" s="292"/>
      <c r="N651" s="292"/>
      <c r="O651" s="292"/>
      <c r="P651" s="292"/>
      <c r="Q651" s="292"/>
      <c r="R651" s="292"/>
      <c r="S651" s="292"/>
      <c r="T651" s="292"/>
      <c r="U651" s="292"/>
      <c r="V651" s="292"/>
      <c r="W651" s="292"/>
      <c r="X651" s="292"/>
      <c r="Y651" s="292"/>
      <c r="Z651" s="292"/>
    </row>
    <row r="652" spans="1:26" ht="15.75" customHeight="1" x14ac:dyDescent="0.2">
      <c r="A652" s="292"/>
      <c r="B652" s="221"/>
      <c r="C652" s="295"/>
      <c r="D652" s="295"/>
      <c r="E652" s="296"/>
      <c r="F652" s="296"/>
      <c r="G652" s="297"/>
      <c r="H652" s="292"/>
      <c r="I652" s="292"/>
      <c r="J652" s="292"/>
      <c r="K652" s="292"/>
      <c r="L652" s="292"/>
      <c r="M652" s="292"/>
      <c r="N652" s="292"/>
      <c r="O652" s="292"/>
      <c r="P652" s="292"/>
      <c r="Q652" s="292"/>
      <c r="R652" s="292"/>
      <c r="S652" s="292"/>
      <c r="T652" s="292"/>
      <c r="U652" s="292"/>
      <c r="V652" s="292"/>
      <c r="W652" s="292"/>
      <c r="X652" s="292"/>
      <c r="Y652" s="292"/>
      <c r="Z652" s="292"/>
    </row>
    <row r="653" spans="1:26" ht="15.75" customHeight="1" x14ac:dyDescent="0.2">
      <c r="A653" s="292"/>
      <c r="B653" s="221"/>
      <c r="C653" s="295"/>
      <c r="D653" s="295"/>
      <c r="E653" s="296"/>
      <c r="F653" s="296"/>
      <c r="G653" s="297"/>
      <c r="H653" s="292"/>
      <c r="I653" s="292"/>
      <c r="J653" s="292"/>
      <c r="K653" s="292"/>
      <c r="L653" s="292"/>
      <c r="M653" s="292"/>
      <c r="N653" s="292"/>
      <c r="O653" s="292"/>
      <c r="P653" s="292"/>
      <c r="Q653" s="292"/>
      <c r="R653" s="292"/>
      <c r="S653" s="292"/>
      <c r="T653" s="292"/>
      <c r="U653" s="292"/>
      <c r="V653" s="292"/>
      <c r="W653" s="292"/>
      <c r="X653" s="292"/>
      <c r="Y653" s="292"/>
      <c r="Z653" s="292"/>
    </row>
    <row r="654" spans="1:26" ht="15.75" customHeight="1" x14ac:dyDescent="0.2">
      <c r="A654" s="292"/>
      <c r="B654" s="221"/>
      <c r="C654" s="295"/>
      <c r="D654" s="295"/>
      <c r="E654" s="296"/>
      <c r="F654" s="296"/>
      <c r="G654" s="297"/>
      <c r="H654" s="292"/>
      <c r="I654" s="292"/>
      <c r="J654" s="292"/>
      <c r="K654" s="292"/>
      <c r="L654" s="292"/>
      <c r="M654" s="292"/>
      <c r="N654" s="292"/>
      <c r="O654" s="292"/>
      <c r="P654" s="292"/>
      <c r="Q654" s="292"/>
      <c r="R654" s="292"/>
      <c r="S654" s="292"/>
      <c r="T654" s="292"/>
      <c r="U654" s="292"/>
      <c r="V654" s="292"/>
      <c r="W654" s="292"/>
      <c r="X654" s="292"/>
      <c r="Y654" s="292"/>
      <c r="Z654" s="292"/>
    </row>
    <row r="655" spans="1:26" ht="15.75" customHeight="1" x14ac:dyDescent="0.2">
      <c r="A655" s="292"/>
      <c r="B655" s="221"/>
      <c r="C655" s="295"/>
      <c r="D655" s="295"/>
      <c r="E655" s="296"/>
      <c r="F655" s="296"/>
      <c r="G655" s="297"/>
      <c r="H655" s="292"/>
      <c r="I655" s="292"/>
      <c r="J655" s="292"/>
      <c r="K655" s="292"/>
      <c r="L655" s="292"/>
      <c r="M655" s="292"/>
      <c r="N655" s="292"/>
      <c r="O655" s="292"/>
      <c r="P655" s="292"/>
      <c r="Q655" s="292"/>
      <c r="R655" s="292"/>
      <c r="S655" s="292"/>
      <c r="T655" s="292"/>
      <c r="U655" s="292"/>
      <c r="V655" s="292"/>
      <c r="W655" s="292"/>
      <c r="X655" s="292"/>
      <c r="Y655" s="292"/>
      <c r="Z655" s="292"/>
    </row>
    <row r="656" spans="1:26" ht="15.75" customHeight="1" x14ac:dyDescent="0.2">
      <c r="A656" s="292"/>
      <c r="B656" s="221"/>
      <c r="C656" s="295"/>
      <c r="D656" s="295"/>
      <c r="E656" s="296"/>
      <c r="F656" s="296"/>
      <c r="G656" s="297"/>
      <c r="H656" s="292"/>
      <c r="I656" s="292"/>
      <c r="J656" s="292"/>
      <c r="K656" s="292"/>
      <c r="L656" s="292"/>
      <c r="M656" s="292"/>
      <c r="N656" s="292"/>
      <c r="O656" s="292"/>
      <c r="P656" s="292"/>
      <c r="Q656" s="292"/>
      <c r="R656" s="292"/>
      <c r="S656" s="292"/>
      <c r="T656" s="292"/>
      <c r="U656" s="292"/>
      <c r="V656" s="292"/>
      <c r="W656" s="292"/>
      <c r="X656" s="292"/>
      <c r="Y656" s="292"/>
      <c r="Z656" s="292"/>
    </row>
    <row r="657" spans="1:26" ht="15.75" customHeight="1" x14ac:dyDescent="0.2">
      <c r="A657" s="292"/>
      <c r="B657" s="221"/>
      <c r="C657" s="295"/>
      <c r="D657" s="295"/>
      <c r="E657" s="296"/>
      <c r="F657" s="296"/>
      <c r="G657" s="297"/>
      <c r="H657" s="292"/>
      <c r="I657" s="292"/>
      <c r="J657" s="292"/>
      <c r="K657" s="292"/>
      <c r="L657" s="292"/>
      <c r="M657" s="292"/>
      <c r="N657" s="292"/>
      <c r="O657" s="292"/>
      <c r="P657" s="292"/>
      <c r="Q657" s="292"/>
      <c r="R657" s="292"/>
      <c r="S657" s="292"/>
      <c r="T657" s="292"/>
      <c r="U657" s="292"/>
      <c r="V657" s="292"/>
      <c r="W657" s="292"/>
      <c r="X657" s="292"/>
      <c r="Y657" s="292"/>
      <c r="Z657" s="292"/>
    </row>
    <row r="658" spans="1:26" ht="15.75" customHeight="1" x14ac:dyDescent="0.2">
      <c r="A658" s="292"/>
      <c r="B658" s="221"/>
      <c r="C658" s="295"/>
      <c r="D658" s="295"/>
      <c r="E658" s="296"/>
      <c r="F658" s="296"/>
      <c r="G658" s="297"/>
      <c r="H658" s="292"/>
      <c r="I658" s="292"/>
      <c r="J658" s="292"/>
      <c r="K658" s="292"/>
      <c r="L658" s="292"/>
      <c r="M658" s="292"/>
      <c r="N658" s="292"/>
      <c r="O658" s="292"/>
      <c r="P658" s="292"/>
      <c r="Q658" s="292"/>
      <c r="R658" s="292"/>
      <c r="S658" s="292"/>
      <c r="T658" s="292"/>
      <c r="U658" s="292"/>
      <c r="V658" s="292"/>
      <c r="W658" s="292"/>
      <c r="X658" s="292"/>
      <c r="Y658" s="292"/>
      <c r="Z658" s="292"/>
    </row>
    <row r="659" spans="1:26" ht="15.75" customHeight="1" x14ac:dyDescent="0.2">
      <c r="A659" s="292"/>
      <c r="B659" s="221"/>
      <c r="C659" s="295"/>
      <c r="D659" s="295"/>
      <c r="E659" s="296"/>
      <c r="F659" s="296"/>
      <c r="G659" s="297"/>
      <c r="H659" s="292"/>
      <c r="I659" s="292"/>
      <c r="J659" s="292"/>
      <c r="K659" s="292"/>
      <c r="L659" s="292"/>
      <c r="M659" s="292"/>
      <c r="N659" s="292"/>
      <c r="O659" s="292"/>
      <c r="P659" s="292"/>
      <c r="Q659" s="292"/>
      <c r="R659" s="292"/>
      <c r="S659" s="292"/>
      <c r="T659" s="292"/>
      <c r="U659" s="292"/>
      <c r="V659" s="292"/>
      <c r="W659" s="292"/>
      <c r="X659" s="292"/>
      <c r="Y659" s="292"/>
      <c r="Z659" s="292"/>
    </row>
    <row r="660" spans="1:26" ht="15.75" customHeight="1" x14ac:dyDescent="0.2">
      <c r="A660" s="292"/>
      <c r="B660" s="221"/>
      <c r="C660" s="295"/>
      <c r="D660" s="295"/>
      <c r="E660" s="296"/>
      <c r="F660" s="296"/>
      <c r="G660" s="297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2"/>
      <c r="Y660" s="292"/>
      <c r="Z660" s="292"/>
    </row>
    <row r="661" spans="1:26" ht="15.75" customHeight="1" x14ac:dyDescent="0.2">
      <c r="A661" s="292"/>
      <c r="B661" s="221"/>
      <c r="C661" s="295"/>
      <c r="D661" s="295"/>
      <c r="E661" s="296"/>
      <c r="F661" s="296"/>
      <c r="G661" s="297"/>
      <c r="H661" s="292"/>
      <c r="I661" s="292"/>
      <c r="J661" s="292"/>
      <c r="K661" s="292"/>
      <c r="L661" s="292"/>
      <c r="M661" s="292"/>
      <c r="N661" s="292"/>
      <c r="O661" s="292"/>
      <c r="P661" s="292"/>
      <c r="Q661" s="292"/>
      <c r="R661" s="292"/>
      <c r="S661" s="292"/>
      <c r="T661" s="292"/>
      <c r="U661" s="292"/>
      <c r="V661" s="292"/>
      <c r="W661" s="292"/>
      <c r="X661" s="292"/>
      <c r="Y661" s="292"/>
      <c r="Z661" s="292"/>
    </row>
    <row r="662" spans="1:26" ht="15.75" customHeight="1" x14ac:dyDescent="0.2">
      <c r="A662" s="292"/>
      <c r="B662" s="221"/>
      <c r="C662" s="295"/>
      <c r="D662" s="295"/>
      <c r="E662" s="296"/>
      <c r="F662" s="296"/>
      <c r="G662" s="297"/>
      <c r="H662" s="292"/>
      <c r="I662" s="292"/>
      <c r="J662" s="292"/>
      <c r="K662" s="292"/>
      <c r="L662" s="292"/>
      <c r="M662" s="292"/>
      <c r="N662" s="292"/>
      <c r="O662" s="292"/>
      <c r="P662" s="292"/>
      <c r="Q662" s="292"/>
      <c r="R662" s="292"/>
      <c r="S662" s="292"/>
      <c r="T662" s="292"/>
      <c r="U662" s="292"/>
      <c r="V662" s="292"/>
      <c r="W662" s="292"/>
      <c r="X662" s="292"/>
      <c r="Y662" s="292"/>
      <c r="Z662" s="292"/>
    </row>
    <row r="663" spans="1:26" ht="15.75" customHeight="1" x14ac:dyDescent="0.2">
      <c r="A663" s="292"/>
      <c r="B663" s="221"/>
      <c r="C663" s="295"/>
      <c r="D663" s="295"/>
      <c r="E663" s="296"/>
      <c r="F663" s="296"/>
      <c r="G663" s="297"/>
      <c r="H663" s="292"/>
      <c r="I663" s="292"/>
      <c r="J663" s="292"/>
      <c r="K663" s="292"/>
      <c r="L663" s="292"/>
      <c r="M663" s="292"/>
      <c r="N663" s="292"/>
      <c r="O663" s="292"/>
      <c r="P663" s="292"/>
      <c r="Q663" s="292"/>
      <c r="R663" s="292"/>
      <c r="S663" s="292"/>
      <c r="T663" s="292"/>
      <c r="U663" s="292"/>
      <c r="V663" s="292"/>
      <c r="W663" s="292"/>
      <c r="X663" s="292"/>
      <c r="Y663" s="292"/>
      <c r="Z663" s="292"/>
    </row>
    <row r="664" spans="1:26" ht="15.75" customHeight="1" x14ac:dyDescent="0.2">
      <c r="A664" s="292"/>
      <c r="B664" s="221"/>
      <c r="C664" s="295"/>
      <c r="D664" s="295"/>
      <c r="E664" s="296"/>
      <c r="F664" s="296"/>
      <c r="G664" s="297"/>
      <c r="H664" s="292"/>
      <c r="I664" s="292"/>
      <c r="J664" s="292"/>
      <c r="K664" s="292"/>
      <c r="L664" s="292"/>
      <c r="M664" s="292"/>
      <c r="N664" s="292"/>
      <c r="O664" s="292"/>
      <c r="P664" s="292"/>
      <c r="Q664" s="292"/>
      <c r="R664" s="292"/>
      <c r="S664" s="292"/>
      <c r="T664" s="292"/>
      <c r="U664" s="292"/>
      <c r="V664" s="292"/>
      <c r="W664" s="292"/>
      <c r="X664" s="292"/>
      <c r="Y664" s="292"/>
      <c r="Z664" s="292"/>
    </row>
    <row r="665" spans="1:26" ht="15.75" customHeight="1" x14ac:dyDescent="0.2">
      <c r="A665" s="292"/>
      <c r="B665" s="221"/>
      <c r="C665" s="295"/>
      <c r="D665" s="295"/>
      <c r="E665" s="296"/>
      <c r="F665" s="296"/>
      <c r="G665" s="297"/>
      <c r="H665" s="292"/>
      <c r="I665" s="292"/>
      <c r="J665" s="292"/>
      <c r="K665" s="292"/>
      <c r="L665" s="292"/>
      <c r="M665" s="292"/>
      <c r="N665" s="292"/>
      <c r="O665" s="292"/>
      <c r="P665" s="292"/>
      <c r="Q665" s="292"/>
      <c r="R665" s="292"/>
      <c r="S665" s="292"/>
      <c r="T665" s="292"/>
      <c r="U665" s="292"/>
      <c r="V665" s="292"/>
      <c r="W665" s="292"/>
      <c r="X665" s="292"/>
      <c r="Y665" s="292"/>
      <c r="Z665" s="292"/>
    </row>
    <row r="666" spans="1:26" ht="15.75" customHeight="1" x14ac:dyDescent="0.2">
      <c r="A666" s="292"/>
      <c r="B666" s="221"/>
      <c r="C666" s="295"/>
      <c r="D666" s="295"/>
      <c r="E666" s="296"/>
      <c r="F666" s="296"/>
      <c r="G666" s="297"/>
      <c r="H666" s="292"/>
      <c r="I666" s="292"/>
      <c r="J666" s="292"/>
      <c r="K666" s="292"/>
      <c r="L666" s="292"/>
      <c r="M666" s="292"/>
      <c r="N666" s="292"/>
      <c r="O666" s="292"/>
      <c r="P666" s="292"/>
      <c r="Q666" s="292"/>
      <c r="R666" s="292"/>
      <c r="S666" s="292"/>
      <c r="T666" s="292"/>
      <c r="U666" s="292"/>
      <c r="V666" s="292"/>
      <c r="W666" s="292"/>
      <c r="X666" s="292"/>
      <c r="Y666" s="292"/>
      <c r="Z666" s="292"/>
    </row>
    <row r="667" spans="1:26" ht="15.75" customHeight="1" x14ac:dyDescent="0.2">
      <c r="A667" s="292"/>
      <c r="B667" s="221"/>
      <c r="C667" s="295"/>
      <c r="D667" s="295"/>
      <c r="E667" s="296"/>
      <c r="F667" s="296"/>
      <c r="G667" s="297"/>
      <c r="H667" s="292"/>
      <c r="I667" s="292"/>
      <c r="J667" s="292"/>
      <c r="K667" s="292"/>
      <c r="L667" s="292"/>
      <c r="M667" s="292"/>
      <c r="N667" s="292"/>
      <c r="O667" s="292"/>
      <c r="P667" s="292"/>
      <c r="Q667" s="292"/>
      <c r="R667" s="292"/>
      <c r="S667" s="292"/>
      <c r="T667" s="292"/>
      <c r="U667" s="292"/>
      <c r="V667" s="292"/>
      <c r="W667" s="292"/>
      <c r="X667" s="292"/>
      <c r="Y667" s="292"/>
      <c r="Z667" s="292"/>
    </row>
    <row r="668" spans="1:26" ht="15.75" customHeight="1" x14ac:dyDescent="0.2">
      <c r="A668" s="292"/>
      <c r="B668" s="221"/>
      <c r="C668" s="295"/>
      <c r="D668" s="295"/>
      <c r="E668" s="296"/>
      <c r="F668" s="296"/>
      <c r="G668" s="297"/>
      <c r="H668" s="292"/>
      <c r="I668" s="292"/>
      <c r="J668" s="292"/>
      <c r="K668" s="292"/>
      <c r="L668" s="292"/>
      <c r="M668" s="292"/>
      <c r="N668" s="292"/>
      <c r="O668" s="292"/>
      <c r="P668" s="292"/>
      <c r="Q668" s="292"/>
      <c r="R668" s="292"/>
      <c r="S668" s="292"/>
      <c r="T668" s="292"/>
      <c r="U668" s="292"/>
      <c r="V668" s="292"/>
      <c r="W668" s="292"/>
      <c r="X668" s="292"/>
      <c r="Y668" s="292"/>
      <c r="Z668" s="292"/>
    </row>
    <row r="669" spans="1:26" ht="15.75" customHeight="1" x14ac:dyDescent="0.2">
      <c r="A669" s="292"/>
      <c r="B669" s="221"/>
      <c r="C669" s="295"/>
      <c r="D669" s="295"/>
      <c r="E669" s="296"/>
      <c r="F669" s="296"/>
      <c r="G669" s="297"/>
      <c r="H669" s="292"/>
      <c r="I669" s="292"/>
      <c r="J669" s="292"/>
      <c r="K669" s="292"/>
      <c r="L669" s="292"/>
      <c r="M669" s="292"/>
      <c r="N669" s="292"/>
      <c r="O669" s="292"/>
      <c r="P669" s="292"/>
      <c r="Q669" s="292"/>
      <c r="R669" s="292"/>
      <c r="S669" s="292"/>
      <c r="T669" s="292"/>
      <c r="U669" s="292"/>
      <c r="V669" s="292"/>
      <c r="W669" s="292"/>
      <c r="X669" s="292"/>
      <c r="Y669" s="292"/>
      <c r="Z669" s="292"/>
    </row>
    <row r="670" spans="1:26" ht="15.75" customHeight="1" x14ac:dyDescent="0.2">
      <c r="A670" s="292"/>
      <c r="B670" s="221"/>
      <c r="C670" s="295"/>
      <c r="D670" s="295"/>
      <c r="E670" s="296"/>
      <c r="F670" s="296"/>
      <c r="G670" s="297"/>
      <c r="H670" s="292"/>
      <c r="I670" s="292"/>
      <c r="J670" s="292"/>
      <c r="K670" s="292"/>
      <c r="L670" s="292"/>
      <c r="M670" s="292"/>
      <c r="N670" s="292"/>
      <c r="O670" s="292"/>
      <c r="P670" s="292"/>
      <c r="Q670" s="292"/>
      <c r="R670" s="292"/>
      <c r="S670" s="292"/>
      <c r="T670" s="292"/>
      <c r="U670" s="292"/>
      <c r="V670" s="292"/>
      <c r="W670" s="292"/>
      <c r="X670" s="292"/>
      <c r="Y670" s="292"/>
      <c r="Z670" s="292"/>
    </row>
    <row r="671" spans="1:26" ht="15.75" customHeight="1" x14ac:dyDescent="0.2">
      <c r="A671" s="292"/>
      <c r="B671" s="221"/>
      <c r="C671" s="295"/>
      <c r="D671" s="295"/>
      <c r="E671" s="296"/>
      <c r="F671" s="296"/>
      <c r="G671" s="297"/>
      <c r="H671" s="292"/>
      <c r="I671" s="292"/>
      <c r="J671" s="292"/>
      <c r="K671" s="292"/>
      <c r="L671" s="292"/>
      <c r="M671" s="292"/>
      <c r="N671" s="292"/>
      <c r="O671" s="292"/>
      <c r="P671" s="292"/>
      <c r="Q671" s="292"/>
      <c r="R671" s="292"/>
      <c r="S671" s="292"/>
      <c r="T671" s="292"/>
      <c r="U671" s="292"/>
      <c r="V671" s="292"/>
      <c r="W671" s="292"/>
      <c r="X671" s="292"/>
      <c r="Y671" s="292"/>
      <c r="Z671" s="292"/>
    </row>
    <row r="672" spans="1:26" ht="15.75" customHeight="1" x14ac:dyDescent="0.2">
      <c r="A672" s="292"/>
      <c r="B672" s="221"/>
      <c r="C672" s="295"/>
      <c r="D672" s="295"/>
      <c r="E672" s="296"/>
      <c r="F672" s="296"/>
      <c r="G672" s="297"/>
      <c r="H672" s="292"/>
      <c r="I672" s="292"/>
      <c r="J672" s="292"/>
      <c r="K672" s="292"/>
      <c r="L672" s="292"/>
      <c r="M672" s="292"/>
      <c r="N672" s="292"/>
      <c r="O672" s="292"/>
      <c r="P672" s="292"/>
      <c r="Q672" s="292"/>
      <c r="R672" s="292"/>
      <c r="S672" s="292"/>
      <c r="T672" s="292"/>
      <c r="U672" s="292"/>
      <c r="V672" s="292"/>
      <c r="W672" s="292"/>
      <c r="X672" s="292"/>
      <c r="Y672" s="292"/>
      <c r="Z672" s="292"/>
    </row>
    <row r="673" spans="1:26" ht="15.75" customHeight="1" x14ac:dyDescent="0.2">
      <c r="A673" s="292"/>
      <c r="B673" s="221"/>
      <c r="C673" s="295"/>
      <c r="D673" s="295"/>
      <c r="E673" s="296"/>
      <c r="F673" s="296"/>
      <c r="G673" s="297"/>
      <c r="H673" s="292"/>
      <c r="I673" s="292"/>
      <c r="J673" s="292"/>
      <c r="K673" s="292"/>
      <c r="L673" s="292"/>
      <c r="M673" s="292"/>
      <c r="N673" s="292"/>
      <c r="O673" s="292"/>
      <c r="P673" s="292"/>
      <c r="Q673" s="292"/>
      <c r="R673" s="292"/>
      <c r="S673" s="292"/>
      <c r="T673" s="292"/>
      <c r="U673" s="292"/>
      <c r="V673" s="292"/>
      <c r="W673" s="292"/>
      <c r="X673" s="292"/>
      <c r="Y673" s="292"/>
      <c r="Z673" s="292"/>
    </row>
    <row r="674" spans="1:26" ht="15.75" customHeight="1" x14ac:dyDescent="0.2">
      <c r="A674" s="292"/>
      <c r="B674" s="221"/>
      <c r="C674" s="295"/>
      <c r="D674" s="295"/>
      <c r="E674" s="296"/>
      <c r="F674" s="296"/>
      <c r="G674" s="297"/>
      <c r="H674" s="292"/>
      <c r="I674" s="292"/>
      <c r="J674" s="292"/>
      <c r="K674" s="292"/>
      <c r="L674" s="292"/>
      <c r="M674" s="292"/>
      <c r="N674" s="292"/>
      <c r="O674" s="292"/>
      <c r="P674" s="292"/>
      <c r="Q674" s="292"/>
      <c r="R674" s="292"/>
      <c r="S674" s="292"/>
      <c r="T674" s="292"/>
      <c r="U674" s="292"/>
      <c r="V674" s="292"/>
      <c r="W674" s="292"/>
      <c r="X674" s="292"/>
      <c r="Y674" s="292"/>
      <c r="Z674" s="292"/>
    </row>
    <row r="675" spans="1:26" ht="15.75" customHeight="1" x14ac:dyDescent="0.2">
      <c r="A675" s="292"/>
      <c r="B675" s="221"/>
      <c r="C675" s="295"/>
      <c r="D675" s="295"/>
      <c r="E675" s="296"/>
      <c r="F675" s="296"/>
      <c r="G675" s="297"/>
      <c r="H675" s="292"/>
      <c r="I675" s="292"/>
      <c r="J675" s="292"/>
      <c r="K675" s="292"/>
      <c r="L675" s="292"/>
      <c r="M675" s="292"/>
      <c r="N675" s="292"/>
      <c r="O675" s="292"/>
      <c r="P675" s="292"/>
      <c r="Q675" s="292"/>
      <c r="R675" s="292"/>
      <c r="S675" s="292"/>
      <c r="T675" s="292"/>
      <c r="U675" s="292"/>
      <c r="V675" s="292"/>
      <c r="W675" s="292"/>
      <c r="X675" s="292"/>
      <c r="Y675" s="292"/>
      <c r="Z675" s="292"/>
    </row>
    <row r="676" spans="1:26" ht="15.75" customHeight="1" x14ac:dyDescent="0.2">
      <c r="A676" s="292"/>
      <c r="B676" s="221"/>
      <c r="C676" s="295"/>
      <c r="D676" s="295"/>
      <c r="E676" s="296"/>
      <c r="F676" s="296"/>
      <c r="G676" s="297"/>
      <c r="H676" s="292"/>
      <c r="I676" s="292"/>
      <c r="J676" s="292"/>
      <c r="K676" s="292"/>
      <c r="L676" s="292"/>
      <c r="M676" s="292"/>
      <c r="N676" s="292"/>
      <c r="O676" s="292"/>
      <c r="P676" s="292"/>
      <c r="Q676" s="292"/>
      <c r="R676" s="292"/>
      <c r="S676" s="292"/>
      <c r="T676" s="292"/>
      <c r="U676" s="292"/>
      <c r="V676" s="292"/>
      <c r="W676" s="292"/>
      <c r="X676" s="292"/>
      <c r="Y676" s="292"/>
      <c r="Z676" s="292"/>
    </row>
    <row r="677" spans="1:26" ht="15.75" customHeight="1" x14ac:dyDescent="0.2">
      <c r="A677" s="292"/>
      <c r="B677" s="221"/>
      <c r="C677" s="295"/>
      <c r="D677" s="295"/>
      <c r="E677" s="296"/>
      <c r="F677" s="296"/>
      <c r="G677" s="297"/>
      <c r="H677" s="292"/>
      <c r="I677" s="292"/>
      <c r="J677" s="292"/>
      <c r="K677" s="292"/>
      <c r="L677" s="292"/>
      <c r="M677" s="292"/>
      <c r="N677" s="292"/>
      <c r="O677" s="292"/>
      <c r="P677" s="292"/>
      <c r="Q677" s="292"/>
      <c r="R677" s="292"/>
      <c r="S677" s="292"/>
      <c r="T677" s="292"/>
      <c r="U677" s="292"/>
      <c r="V677" s="292"/>
      <c r="W677" s="292"/>
      <c r="X677" s="292"/>
      <c r="Y677" s="292"/>
      <c r="Z677" s="292"/>
    </row>
    <row r="678" spans="1:26" ht="15.75" customHeight="1" x14ac:dyDescent="0.2">
      <c r="A678" s="292"/>
      <c r="B678" s="221"/>
      <c r="C678" s="295"/>
      <c r="D678" s="295"/>
      <c r="E678" s="296"/>
      <c r="F678" s="296"/>
      <c r="G678" s="297"/>
      <c r="H678" s="292"/>
      <c r="I678" s="292"/>
      <c r="J678" s="292"/>
      <c r="K678" s="292"/>
      <c r="L678" s="292"/>
      <c r="M678" s="292"/>
      <c r="N678" s="292"/>
      <c r="O678" s="292"/>
      <c r="P678" s="292"/>
      <c r="Q678" s="292"/>
      <c r="R678" s="292"/>
      <c r="S678" s="292"/>
      <c r="T678" s="292"/>
      <c r="U678" s="292"/>
      <c r="V678" s="292"/>
      <c r="W678" s="292"/>
      <c r="X678" s="292"/>
      <c r="Y678" s="292"/>
      <c r="Z678" s="292"/>
    </row>
    <row r="679" spans="1:26" ht="15.75" customHeight="1" x14ac:dyDescent="0.2">
      <c r="A679" s="292"/>
      <c r="B679" s="221"/>
      <c r="C679" s="295"/>
      <c r="D679" s="295"/>
      <c r="E679" s="296"/>
      <c r="F679" s="296"/>
      <c r="G679" s="297"/>
      <c r="H679" s="292"/>
      <c r="I679" s="292"/>
      <c r="J679" s="292"/>
      <c r="K679" s="292"/>
      <c r="L679" s="292"/>
      <c r="M679" s="292"/>
      <c r="N679" s="292"/>
      <c r="O679" s="292"/>
      <c r="P679" s="292"/>
      <c r="Q679" s="292"/>
      <c r="R679" s="292"/>
      <c r="S679" s="292"/>
      <c r="T679" s="292"/>
      <c r="U679" s="292"/>
      <c r="V679" s="292"/>
      <c r="W679" s="292"/>
      <c r="X679" s="292"/>
      <c r="Y679" s="292"/>
      <c r="Z679" s="292"/>
    </row>
    <row r="680" spans="1:26" ht="15.75" customHeight="1" x14ac:dyDescent="0.2">
      <c r="A680" s="292"/>
      <c r="B680" s="221"/>
      <c r="C680" s="295"/>
      <c r="D680" s="295"/>
      <c r="E680" s="296"/>
      <c r="F680" s="296"/>
      <c r="G680" s="297"/>
      <c r="H680" s="292"/>
      <c r="I680" s="292"/>
      <c r="J680" s="292"/>
      <c r="K680" s="292"/>
      <c r="L680" s="292"/>
      <c r="M680" s="292"/>
      <c r="N680" s="292"/>
      <c r="O680" s="292"/>
      <c r="P680" s="292"/>
      <c r="Q680" s="292"/>
      <c r="R680" s="292"/>
      <c r="S680" s="292"/>
      <c r="T680" s="292"/>
      <c r="U680" s="292"/>
      <c r="V680" s="292"/>
      <c r="W680" s="292"/>
      <c r="X680" s="292"/>
      <c r="Y680" s="292"/>
      <c r="Z680" s="292"/>
    </row>
    <row r="681" spans="1:26" ht="15.75" customHeight="1" x14ac:dyDescent="0.2">
      <c r="A681" s="292"/>
      <c r="B681" s="221"/>
      <c r="C681" s="295"/>
      <c r="D681" s="295"/>
      <c r="E681" s="296"/>
      <c r="F681" s="296"/>
      <c r="G681" s="297"/>
      <c r="H681" s="292"/>
      <c r="I681" s="292"/>
      <c r="J681" s="292"/>
      <c r="K681" s="292"/>
      <c r="L681" s="292"/>
      <c r="M681" s="292"/>
      <c r="N681" s="292"/>
      <c r="O681" s="292"/>
      <c r="P681" s="292"/>
      <c r="Q681" s="292"/>
      <c r="R681" s="292"/>
      <c r="S681" s="292"/>
      <c r="T681" s="292"/>
      <c r="U681" s="292"/>
      <c r="V681" s="292"/>
      <c r="W681" s="292"/>
      <c r="X681" s="292"/>
      <c r="Y681" s="292"/>
      <c r="Z681" s="292"/>
    </row>
    <row r="682" spans="1:26" ht="15.75" customHeight="1" x14ac:dyDescent="0.2">
      <c r="A682" s="292"/>
      <c r="B682" s="221"/>
      <c r="C682" s="295"/>
      <c r="D682" s="295"/>
      <c r="E682" s="296"/>
      <c r="F682" s="296"/>
      <c r="G682" s="297"/>
      <c r="H682" s="292"/>
      <c r="I682" s="292"/>
      <c r="J682" s="292"/>
      <c r="K682" s="292"/>
      <c r="L682" s="292"/>
      <c r="M682" s="292"/>
      <c r="N682" s="292"/>
      <c r="O682" s="292"/>
      <c r="P682" s="292"/>
      <c r="Q682" s="292"/>
      <c r="R682" s="292"/>
      <c r="S682" s="292"/>
      <c r="T682" s="292"/>
      <c r="U682" s="292"/>
      <c r="V682" s="292"/>
      <c r="W682" s="292"/>
      <c r="X682" s="292"/>
      <c r="Y682" s="292"/>
      <c r="Z682" s="292"/>
    </row>
    <row r="683" spans="1:26" ht="15.75" customHeight="1" x14ac:dyDescent="0.2">
      <c r="A683" s="292"/>
      <c r="B683" s="221"/>
      <c r="C683" s="295"/>
      <c r="D683" s="295"/>
      <c r="E683" s="296"/>
      <c r="F683" s="296"/>
      <c r="G683" s="297"/>
      <c r="H683" s="292"/>
      <c r="I683" s="292"/>
      <c r="J683" s="292"/>
      <c r="K683" s="292"/>
      <c r="L683" s="292"/>
      <c r="M683" s="292"/>
      <c r="N683" s="292"/>
      <c r="O683" s="292"/>
      <c r="P683" s="292"/>
      <c r="Q683" s="292"/>
      <c r="R683" s="292"/>
      <c r="S683" s="292"/>
      <c r="T683" s="292"/>
      <c r="U683" s="292"/>
      <c r="V683" s="292"/>
      <c r="W683" s="292"/>
      <c r="X683" s="292"/>
      <c r="Y683" s="292"/>
      <c r="Z683" s="292"/>
    </row>
    <row r="684" spans="1:26" ht="15.75" customHeight="1" x14ac:dyDescent="0.2">
      <c r="A684" s="292"/>
      <c r="B684" s="221"/>
      <c r="C684" s="295"/>
      <c r="D684" s="295"/>
      <c r="E684" s="296"/>
      <c r="F684" s="296"/>
      <c r="G684" s="297"/>
      <c r="H684" s="292"/>
      <c r="I684" s="292"/>
      <c r="J684" s="292"/>
      <c r="K684" s="292"/>
      <c r="L684" s="292"/>
      <c r="M684" s="292"/>
      <c r="N684" s="292"/>
      <c r="O684" s="292"/>
      <c r="P684" s="292"/>
      <c r="Q684" s="292"/>
      <c r="R684" s="292"/>
      <c r="S684" s="292"/>
      <c r="T684" s="292"/>
      <c r="U684" s="292"/>
      <c r="V684" s="292"/>
      <c r="W684" s="292"/>
      <c r="X684" s="292"/>
      <c r="Y684" s="292"/>
      <c r="Z684" s="292"/>
    </row>
    <row r="685" spans="1:26" ht="15.75" customHeight="1" x14ac:dyDescent="0.2">
      <c r="A685" s="292"/>
      <c r="B685" s="221"/>
      <c r="C685" s="295"/>
      <c r="D685" s="295"/>
      <c r="E685" s="296"/>
      <c r="F685" s="296"/>
      <c r="G685" s="297"/>
      <c r="H685" s="292"/>
      <c r="I685" s="292"/>
      <c r="J685" s="292"/>
      <c r="K685" s="292"/>
      <c r="L685" s="292"/>
      <c r="M685" s="292"/>
      <c r="N685" s="292"/>
      <c r="O685" s="292"/>
      <c r="P685" s="292"/>
      <c r="Q685" s="292"/>
      <c r="R685" s="292"/>
      <c r="S685" s="292"/>
      <c r="T685" s="292"/>
      <c r="U685" s="292"/>
      <c r="V685" s="292"/>
      <c r="W685" s="292"/>
      <c r="X685" s="292"/>
      <c r="Y685" s="292"/>
      <c r="Z685" s="292"/>
    </row>
    <row r="686" spans="1:26" ht="15.75" customHeight="1" x14ac:dyDescent="0.2">
      <c r="A686" s="292"/>
      <c r="B686" s="221"/>
      <c r="C686" s="295"/>
      <c r="D686" s="295"/>
      <c r="E686" s="296"/>
      <c r="F686" s="296"/>
      <c r="G686" s="297"/>
      <c r="H686" s="292"/>
      <c r="I686" s="292"/>
      <c r="J686" s="292"/>
      <c r="K686" s="292"/>
      <c r="L686" s="292"/>
      <c r="M686" s="292"/>
      <c r="N686" s="292"/>
      <c r="O686" s="292"/>
      <c r="P686" s="292"/>
      <c r="Q686" s="292"/>
      <c r="R686" s="292"/>
      <c r="S686" s="292"/>
      <c r="T686" s="292"/>
      <c r="U686" s="292"/>
      <c r="V686" s="292"/>
      <c r="W686" s="292"/>
      <c r="X686" s="292"/>
      <c r="Y686" s="292"/>
      <c r="Z686" s="292"/>
    </row>
    <row r="687" spans="1:26" ht="15.75" customHeight="1" x14ac:dyDescent="0.2">
      <c r="A687" s="292"/>
      <c r="B687" s="221"/>
      <c r="C687" s="295"/>
      <c r="D687" s="295"/>
      <c r="E687" s="296"/>
      <c r="F687" s="296"/>
      <c r="G687" s="297"/>
      <c r="H687" s="292"/>
      <c r="I687" s="292"/>
      <c r="J687" s="292"/>
      <c r="K687" s="292"/>
      <c r="L687" s="292"/>
      <c r="M687" s="292"/>
      <c r="N687" s="292"/>
      <c r="O687" s="292"/>
      <c r="P687" s="292"/>
      <c r="Q687" s="292"/>
      <c r="R687" s="292"/>
      <c r="S687" s="292"/>
      <c r="T687" s="292"/>
      <c r="U687" s="292"/>
      <c r="V687" s="292"/>
      <c r="W687" s="292"/>
      <c r="X687" s="292"/>
      <c r="Y687" s="292"/>
      <c r="Z687" s="292"/>
    </row>
    <row r="688" spans="1:26" ht="15.75" customHeight="1" x14ac:dyDescent="0.2">
      <c r="A688" s="292"/>
      <c r="B688" s="221"/>
      <c r="C688" s="295"/>
      <c r="D688" s="295"/>
      <c r="E688" s="296"/>
      <c r="F688" s="296"/>
      <c r="G688" s="297"/>
      <c r="H688" s="292"/>
      <c r="I688" s="292"/>
      <c r="J688" s="292"/>
      <c r="K688" s="292"/>
      <c r="L688" s="292"/>
      <c r="M688" s="292"/>
      <c r="N688" s="292"/>
      <c r="O688" s="292"/>
      <c r="P688" s="292"/>
      <c r="Q688" s="292"/>
      <c r="R688" s="292"/>
      <c r="S688" s="292"/>
      <c r="T688" s="292"/>
      <c r="U688" s="292"/>
      <c r="V688" s="292"/>
      <c r="W688" s="292"/>
      <c r="X688" s="292"/>
      <c r="Y688" s="292"/>
      <c r="Z688" s="292"/>
    </row>
    <row r="689" spans="1:26" ht="15.75" customHeight="1" x14ac:dyDescent="0.2">
      <c r="A689" s="292"/>
      <c r="B689" s="221"/>
      <c r="C689" s="295"/>
      <c r="D689" s="295"/>
      <c r="E689" s="296"/>
      <c r="F689" s="296"/>
      <c r="G689" s="297"/>
      <c r="H689" s="292"/>
      <c r="I689" s="292"/>
      <c r="J689" s="292"/>
      <c r="K689" s="292"/>
      <c r="L689" s="292"/>
      <c r="M689" s="292"/>
      <c r="N689" s="292"/>
      <c r="O689" s="292"/>
      <c r="P689" s="292"/>
      <c r="Q689" s="292"/>
      <c r="R689" s="292"/>
      <c r="S689" s="292"/>
      <c r="T689" s="292"/>
      <c r="U689" s="292"/>
      <c r="V689" s="292"/>
      <c r="W689" s="292"/>
      <c r="X689" s="292"/>
      <c r="Y689" s="292"/>
      <c r="Z689" s="292"/>
    </row>
    <row r="690" spans="1:26" ht="15.75" customHeight="1" x14ac:dyDescent="0.2">
      <c r="A690" s="292"/>
      <c r="B690" s="221"/>
      <c r="C690" s="295"/>
      <c r="D690" s="295"/>
      <c r="E690" s="296"/>
      <c r="F690" s="296"/>
      <c r="G690" s="297"/>
      <c r="H690" s="292"/>
      <c r="I690" s="292"/>
      <c r="J690" s="292"/>
      <c r="K690" s="292"/>
      <c r="L690" s="292"/>
      <c r="M690" s="292"/>
      <c r="N690" s="292"/>
      <c r="O690" s="292"/>
      <c r="P690" s="292"/>
      <c r="Q690" s="292"/>
      <c r="R690" s="292"/>
      <c r="S690" s="292"/>
      <c r="T690" s="292"/>
      <c r="U690" s="292"/>
      <c r="V690" s="292"/>
      <c r="W690" s="292"/>
      <c r="X690" s="292"/>
      <c r="Y690" s="292"/>
      <c r="Z690" s="292"/>
    </row>
    <row r="691" spans="1:26" ht="15.75" customHeight="1" x14ac:dyDescent="0.2">
      <c r="A691" s="292"/>
      <c r="B691" s="221"/>
      <c r="C691" s="295"/>
      <c r="D691" s="295"/>
      <c r="E691" s="296"/>
      <c r="F691" s="296"/>
      <c r="G691" s="297"/>
      <c r="H691" s="292"/>
      <c r="I691" s="292"/>
      <c r="J691" s="292"/>
      <c r="K691" s="292"/>
      <c r="L691" s="292"/>
      <c r="M691" s="292"/>
      <c r="N691" s="292"/>
      <c r="O691" s="292"/>
      <c r="P691" s="292"/>
      <c r="Q691" s="292"/>
      <c r="R691" s="292"/>
      <c r="S691" s="292"/>
      <c r="T691" s="292"/>
      <c r="U691" s="292"/>
      <c r="V691" s="292"/>
      <c r="W691" s="292"/>
      <c r="X691" s="292"/>
      <c r="Y691" s="292"/>
      <c r="Z691" s="292"/>
    </row>
    <row r="692" spans="1:26" ht="15.75" customHeight="1" x14ac:dyDescent="0.2">
      <c r="A692" s="292"/>
      <c r="B692" s="221"/>
      <c r="C692" s="295"/>
      <c r="D692" s="295"/>
      <c r="E692" s="296"/>
      <c r="F692" s="296"/>
      <c r="G692" s="297"/>
      <c r="H692" s="292"/>
      <c r="I692" s="292"/>
      <c r="J692" s="292"/>
      <c r="K692" s="292"/>
      <c r="L692" s="292"/>
      <c r="M692" s="292"/>
      <c r="N692" s="292"/>
      <c r="O692" s="292"/>
      <c r="P692" s="292"/>
      <c r="Q692" s="292"/>
      <c r="R692" s="292"/>
      <c r="S692" s="292"/>
      <c r="T692" s="292"/>
      <c r="U692" s="292"/>
      <c r="V692" s="292"/>
      <c r="W692" s="292"/>
      <c r="X692" s="292"/>
      <c r="Y692" s="292"/>
      <c r="Z692" s="292"/>
    </row>
    <row r="693" spans="1:26" ht="15.75" customHeight="1" x14ac:dyDescent="0.2">
      <c r="A693" s="292"/>
      <c r="B693" s="221"/>
      <c r="C693" s="295"/>
      <c r="D693" s="295"/>
      <c r="E693" s="296"/>
      <c r="F693" s="296"/>
      <c r="G693" s="297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2"/>
      <c r="Y693" s="292"/>
      <c r="Z693" s="292"/>
    </row>
    <row r="694" spans="1:26" ht="15.75" customHeight="1" x14ac:dyDescent="0.2">
      <c r="A694" s="292"/>
      <c r="B694" s="221"/>
      <c r="C694" s="295"/>
      <c r="D694" s="295"/>
      <c r="E694" s="296"/>
      <c r="F694" s="296"/>
      <c r="G694" s="297"/>
      <c r="H694" s="292"/>
      <c r="I694" s="292"/>
      <c r="J694" s="292"/>
      <c r="K694" s="292"/>
      <c r="L694" s="292"/>
      <c r="M694" s="292"/>
      <c r="N694" s="292"/>
      <c r="O694" s="292"/>
      <c r="P694" s="292"/>
      <c r="Q694" s="292"/>
      <c r="R694" s="292"/>
      <c r="S694" s="292"/>
      <c r="T694" s="292"/>
      <c r="U694" s="292"/>
      <c r="V694" s="292"/>
      <c r="W694" s="292"/>
      <c r="X694" s="292"/>
      <c r="Y694" s="292"/>
      <c r="Z694" s="292"/>
    </row>
    <row r="695" spans="1:26" ht="15.75" customHeight="1" x14ac:dyDescent="0.2">
      <c r="A695" s="292"/>
      <c r="B695" s="221"/>
      <c r="C695" s="295"/>
      <c r="D695" s="295"/>
      <c r="E695" s="296"/>
      <c r="F695" s="296"/>
      <c r="G695" s="297"/>
      <c r="H695" s="292"/>
      <c r="I695" s="292"/>
      <c r="J695" s="292"/>
      <c r="K695" s="292"/>
      <c r="L695" s="292"/>
      <c r="M695" s="292"/>
      <c r="N695" s="292"/>
      <c r="O695" s="292"/>
      <c r="P695" s="292"/>
      <c r="Q695" s="292"/>
      <c r="R695" s="292"/>
      <c r="S695" s="292"/>
      <c r="T695" s="292"/>
      <c r="U695" s="292"/>
      <c r="V695" s="292"/>
      <c r="W695" s="292"/>
      <c r="X695" s="292"/>
      <c r="Y695" s="292"/>
      <c r="Z695" s="292"/>
    </row>
    <row r="696" spans="1:26" ht="15.75" customHeight="1" x14ac:dyDescent="0.2">
      <c r="A696" s="292"/>
      <c r="B696" s="221"/>
      <c r="C696" s="295"/>
      <c r="D696" s="295"/>
      <c r="E696" s="296"/>
      <c r="F696" s="296"/>
      <c r="G696" s="297"/>
      <c r="H696" s="292"/>
      <c r="I696" s="292"/>
      <c r="J696" s="292"/>
      <c r="K696" s="292"/>
      <c r="L696" s="292"/>
      <c r="M696" s="292"/>
      <c r="N696" s="292"/>
      <c r="O696" s="292"/>
      <c r="P696" s="292"/>
      <c r="Q696" s="292"/>
      <c r="R696" s="292"/>
      <c r="S696" s="292"/>
      <c r="T696" s="292"/>
      <c r="U696" s="292"/>
      <c r="V696" s="292"/>
      <c r="W696" s="292"/>
      <c r="X696" s="292"/>
      <c r="Y696" s="292"/>
      <c r="Z696" s="292"/>
    </row>
    <row r="697" spans="1:26" ht="15.75" customHeight="1" x14ac:dyDescent="0.2">
      <c r="A697" s="292"/>
      <c r="B697" s="221"/>
      <c r="C697" s="295"/>
      <c r="D697" s="295"/>
      <c r="E697" s="296"/>
      <c r="F697" s="296"/>
      <c r="G697" s="297"/>
      <c r="H697" s="292"/>
      <c r="I697" s="292"/>
      <c r="J697" s="292"/>
      <c r="K697" s="292"/>
      <c r="L697" s="292"/>
      <c r="M697" s="292"/>
      <c r="N697" s="292"/>
      <c r="O697" s="292"/>
      <c r="P697" s="292"/>
      <c r="Q697" s="292"/>
      <c r="R697" s="292"/>
      <c r="S697" s="292"/>
      <c r="T697" s="292"/>
      <c r="U697" s="292"/>
      <c r="V697" s="292"/>
      <c r="W697" s="292"/>
      <c r="X697" s="292"/>
      <c r="Y697" s="292"/>
      <c r="Z697" s="292"/>
    </row>
    <row r="698" spans="1:26" ht="15.75" customHeight="1" x14ac:dyDescent="0.2">
      <c r="A698" s="292"/>
      <c r="B698" s="221"/>
      <c r="C698" s="295"/>
      <c r="D698" s="295"/>
      <c r="E698" s="296"/>
      <c r="F698" s="296"/>
      <c r="G698" s="297"/>
      <c r="H698" s="292"/>
      <c r="I698" s="292"/>
      <c r="J698" s="292"/>
      <c r="K698" s="292"/>
      <c r="L698" s="292"/>
      <c r="M698" s="292"/>
      <c r="N698" s="292"/>
      <c r="O698" s="292"/>
      <c r="P698" s="292"/>
      <c r="Q698" s="292"/>
      <c r="R698" s="292"/>
      <c r="S698" s="292"/>
      <c r="T698" s="292"/>
      <c r="U698" s="292"/>
      <c r="V698" s="292"/>
      <c r="W698" s="292"/>
      <c r="X698" s="292"/>
      <c r="Y698" s="292"/>
      <c r="Z698" s="292"/>
    </row>
    <row r="699" spans="1:26" ht="15.75" customHeight="1" x14ac:dyDescent="0.2">
      <c r="A699" s="292"/>
      <c r="B699" s="221"/>
      <c r="C699" s="295"/>
      <c r="D699" s="295"/>
      <c r="E699" s="296"/>
      <c r="F699" s="296"/>
      <c r="G699" s="297"/>
      <c r="H699" s="292"/>
      <c r="I699" s="292"/>
      <c r="J699" s="292"/>
      <c r="K699" s="292"/>
      <c r="L699" s="292"/>
      <c r="M699" s="292"/>
      <c r="N699" s="292"/>
      <c r="O699" s="292"/>
      <c r="P699" s="292"/>
      <c r="Q699" s="292"/>
      <c r="R699" s="292"/>
      <c r="S699" s="292"/>
      <c r="T699" s="292"/>
      <c r="U699" s="292"/>
      <c r="V699" s="292"/>
      <c r="W699" s="292"/>
      <c r="X699" s="292"/>
      <c r="Y699" s="292"/>
      <c r="Z699" s="292"/>
    </row>
    <row r="700" spans="1:26" ht="15.75" customHeight="1" x14ac:dyDescent="0.2">
      <c r="A700" s="292"/>
      <c r="B700" s="221"/>
      <c r="C700" s="295"/>
      <c r="D700" s="295"/>
      <c r="E700" s="296"/>
      <c r="F700" s="296"/>
      <c r="G700" s="297"/>
      <c r="H700" s="292"/>
      <c r="I700" s="292"/>
      <c r="J700" s="292"/>
      <c r="K700" s="292"/>
      <c r="L700" s="292"/>
      <c r="M700" s="292"/>
      <c r="N700" s="292"/>
      <c r="O700" s="292"/>
      <c r="P700" s="292"/>
      <c r="Q700" s="292"/>
      <c r="R700" s="292"/>
      <c r="S700" s="292"/>
      <c r="T700" s="292"/>
      <c r="U700" s="292"/>
      <c r="V700" s="292"/>
      <c r="W700" s="292"/>
      <c r="X700" s="292"/>
      <c r="Y700" s="292"/>
      <c r="Z700" s="292"/>
    </row>
    <row r="701" spans="1:26" ht="15.75" customHeight="1" x14ac:dyDescent="0.2">
      <c r="A701" s="292"/>
      <c r="B701" s="221"/>
      <c r="C701" s="295"/>
      <c r="D701" s="295"/>
      <c r="E701" s="296"/>
      <c r="F701" s="296"/>
      <c r="G701" s="297"/>
      <c r="H701" s="292"/>
      <c r="I701" s="292"/>
      <c r="J701" s="292"/>
      <c r="K701" s="292"/>
      <c r="L701" s="292"/>
      <c r="M701" s="292"/>
      <c r="N701" s="292"/>
      <c r="O701" s="292"/>
      <c r="P701" s="292"/>
      <c r="Q701" s="292"/>
      <c r="R701" s="292"/>
      <c r="S701" s="292"/>
      <c r="T701" s="292"/>
      <c r="U701" s="292"/>
      <c r="V701" s="292"/>
      <c r="W701" s="292"/>
      <c r="X701" s="292"/>
      <c r="Y701" s="292"/>
      <c r="Z701" s="292"/>
    </row>
    <row r="702" spans="1:26" ht="15.75" customHeight="1" x14ac:dyDescent="0.2">
      <c r="A702" s="292"/>
      <c r="B702" s="221"/>
      <c r="C702" s="295"/>
      <c r="D702" s="295"/>
      <c r="E702" s="296"/>
      <c r="F702" s="296"/>
      <c r="G702" s="297"/>
      <c r="H702" s="292"/>
      <c r="I702" s="292"/>
      <c r="J702" s="292"/>
      <c r="K702" s="292"/>
      <c r="L702" s="292"/>
      <c r="M702" s="292"/>
      <c r="N702" s="292"/>
      <c r="O702" s="292"/>
      <c r="P702" s="292"/>
      <c r="Q702" s="292"/>
      <c r="R702" s="292"/>
      <c r="S702" s="292"/>
      <c r="T702" s="292"/>
      <c r="U702" s="292"/>
      <c r="V702" s="292"/>
      <c r="W702" s="292"/>
      <c r="X702" s="292"/>
      <c r="Y702" s="292"/>
      <c r="Z702" s="292"/>
    </row>
    <row r="703" spans="1:26" ht="15.75" customHeight="1" x14ac:dyDescent="0.2">
      <c r="A703" s="292"/>
      <c r="B703" s="221"/>
      <c r="C703" s="295"/>
      <c r="D703" s="295"/>
      <c r="E703" s="296"/>
      <c r="F703" s="296"/>
      <c r="G703" s="297"/>
      <c r="H703" s="292"/>
      <c r="I703" s="292"/>
      <c r="J703" s="292"/>
      <c r="K703" s="292"/>
      <c r="L703" s="292"/>
      <c r="M703" s="292"/>
      <c r="N703" s="292"/>
      <c r="O703" s="292"/>
      <c r="P703" s="292"/>
      <c r="Q703" s="292"/>
      <c r="R703" s="292"/>
      <c r="S703" s="292"/>
      <c r="T703" s="292"/>
      <c r="U703" s="292"/>
      <c r="V703" s="292"/>
      <c r="W703" s="292"/>
      <c r="X703" s="292"/>
      <c r="Y703" s="292"/>
      <c r="Z703" s="292"/>
    </row>
    <row r="704" spans="1:26" ht="15.75" customHeight="1" x14ac:dyDescent="0.2">
      <c r="A704" s="292"/>
      <c r="B704" s="221"/>
      <c r="C704" s="295"/>
      <c r="D704" s="295"/>
      <c r="E704" s="296"/>
      <c r="F704" s="296"/>
      <c r="G704" s="297"/>
      <c r="H704" s="292"/>
      <c r="I704" s="292"/>
      <c r="J704" s="292"/>
      <c r="K704" s="292"/>
      <c r="L704" s="292"/>
      <c r="M704" s="292"/>
      <c r="N704" s="292"/>
      <c r="O704" s="292"/>
      <c r="P704" s="292"/>
      <c r="Q704" s="292"/>
      <c r="R704" s="292"/>
      <c r="S704" s="292"/>
      <c r="T704" s="292"/>
      <c r="U704" s="292"/>
      <c r="V704" s="292"/>
      <c r="W704" s="292"/>
      <c r="X704" s="292"/>
      <c r="Y704" s="292"/>
      <c r="Z704" s="292"/>
    </row>
    <row r="705" spans="1:26" ht="15.75" customHeight="1" x14ac:dyDescent="0.2">
      <c r="A705" s="292"/>
      <c r="B705" s="221"/>
      <c r="C705" s="295"/>
      <c r="D705" s="295"/>
      <c r="E705" s="296"/>
      <c r="F705" s="296"/>
      <c r="G705" s="297"/>
      <c r="H705" s="292"/>
      <c r="I705" s="292"/>
      <c r="J705" s="292"/>
      <c r="K705" s="292"/>
      <c r="L705" s="292"/>
      <c r="M705" s="292"/>
      <c r="N705" s="292"/>
      <c r="O705" s="292"/>
      <c r="P705" s="292"/>
      <c r="Q705" s="292"/>
      <c r="R705" s="292"/>
      <c r="S705" s="292"/>
      <c r="T705" s="292"/>
      <c r="U705" s="292"/>
      <c r="V705" s="292"/>
      <c r="W705" s="292"/>
      <c r="X705" s="292"/>
      <c r="Y705" s="292"/>
      <c r="Z705" s="292"/>
    </row>
    <row r="706" spans="1:26" ht="15.75" customHeight="1" x14ac:dyDescent="0.2">
      <c r="A706" s="292"/>
      <c r="B706" s="221"/>
      <c r="C706" s="295"/>
      <c r="D706" s="295"/>
      <c r="E706" s="296"/>
      <c r="F706" s="296"/>
      <c r="G706" s="297"/>
      <c r="H706" s="292"/>
      <c r="I706" s="292"/>
      <c r="J706" s="292"/>
      <c r="K706" s="292"/>
      <c r="L706" s="292"/>
      <c r="M706" s="292"/>
      <c r="N706" s="292"/>
      <c r="O706" s="292"/>
      <c r="P706" s="292"/>
      <c r="Q706" s="292"/>
      <c r="R706" s="292"/>
      <c r="S706" s="292"/>
      <c r="T706" s="292"/>
      <c r="U706" s="292"/>
      <c r="V706" s="292"/>
      <c r="W706" s="292"/>
      <c r="X706" s="292"/>
      <c r="Y706" s="292"/>
      <c r="Z706" s="292"/>
    </row>
    <row r="707" spans="1:26" ht="15.75" customHeight="1" x14ac:dyDescent="0.2">
      <c r="A707" s="292"/>
      <c r="B707" s="221"/>
      <c r="C707" s="295"/>
      <c r="D707" s="295"/>
      <c r="E707" s="296"/>
      <c r="F707" s="296"/>
      <c r="G707" s="297"/>
      <c r="H707" s="292"/>
      <c r="I707" s="292"/>
      <c r="J707" s="292"/>
      <c r="K707" s="292"/>
      <c r="L707" s="292"/>
      <c r="M707" s="292"/>
      <c r="N707" s="292"/>
      <c r="O707" s="292"/>
      <c r="P707" s="292"/>
      <c r="Q707" s="292"/>
      <c r="R707" s="292"/>
      <c r="S707" s="292"/>
      <c r="T707" s="292"/>
      <c r="U707" s="292"/>
      <c r="V707" s="292"/>
      <c r="W707" s="292"/>
      <c r="X707" s="292"/>
      <c r="Y707" s="292"/>
      <c r="Z707" s="292"/>
    </row>
    <row r="708" spans="1:26" ht="15.75" customHeight="1" x14ac:dyDescent="0.2">
      <c r="A708" s="292"/>
      <c r="B708" s="221"/>
      <c r="C708" s="295"/>
      <c r="D708" s="295"/>
      <c r="E708" s="296"/>
      <c r="F708" s="296"/>
      <c r="G708" s="297"/>
      <c r="H708" s="292"/>
      <c r="I708" s="292"/>
      <c r="J708" s="292"/>
      <c r="K708" s="292"/>
      <c r="L708" s="292"/>
      <c r="M708" s="292"/>
      <c r="N708" s="292"/>
      <c r="O708" s="292"/>
      <c r="P708" s="292"/>
      <c r="Q708" s="292"/>
      <c r="R708" s="292"/>
      <c r="S708" s="292"/>
      <c r="T708" s="292"/>
      <c r="U708" s="292"/>
      <c r="V708" s="292"/>
      <c r="W708" s="292"/>
      <c r="X708" s="292"/>
      <c r="Y708" s="292"/>
      <c r="Z708" s="292"/>
    </row>
    <row r="709" spans="1:26" ht="15.75" customHeight="1" x14ac:dyDescent="0.2">
      <c r="A709" s="292"/>
      <c r="B709" s="221"/>
      <c r="C709" s="295"/>
      <c r="D709" s="295"/>
      <c r="E709" s="296"/>
      <c r="F709" s="296"/>
      <c r="G709" s="297"/>
      <c r="H709" s="292"/>
      <c r="I709" s="292"/>
      <c r="J709" s="292"/>
      <c r="K709" s="292"/>
      <c r="L709" s="292"/>
      <c r="M709" s="292"/>
      <c r="N709" s="292"/>
      <c r="O709" s="292"/>
      <c r="P709" s="292"/>
      <c r="Q709" s="292"/>
      <c r="R709" s="292"/>
      <c r="S709" s="292"/>
      <c r="T709" s="292"/>
      <c r="U709" s="292"/>
      <c r="V709" s="292"/>
      <c r="W709" s="292"/>
      <c r="X709" s="292"/>
      <c r="Y709" s="292"/>
      <c r="Z709" s="292"/>
    </row>
    <row r="710" spans="1:26" ht="15.75" customHeight="1" x14ac:dyDescent="0.2">
      <c r="A710" s="292"/>
      <c r="B710" s="221"/>
      <c r="C710" s="295"/>
      <c r="D710" s="295"/>
      <c r="E710" s="296"/>
      <c r="F710" s="296"/>
      <c r="G710" s="297"/>
      <c r="H710" s="292"/>
      <c r="I710" s="292"/>
      <c r="J710" s="292"/>
      <c r="K710" s="292"/>
      <c r="L710" s="292"/>
      <c r="M710" s="292"/>
      <c r="N710" s="292"/>
      <c r="O710" s="292"/>
      <c r="P710" s="292"/>
      <c r="Q710" s="292"/>
      <c r="R710" s="292"/>
      <c r="S710" s="292"/>
      <c r="T710" s="292"/>
      <c r="U710" s="292"/>
      <c r="V710" s="292"/>
      <c r="W710" s="292"/>
      <c r="X710" s="292"/>
      <c r="Y710" s="292"/>
      <c r="Z710" s="292"/>
    </row>
    <row r="711" spans="1:26" ht="15.75" customHeight="1" x14ac:dyDescent="0.2">
      <c r="A711" s="292"/>
      <c r="B711" s="221"/>
      <c r="C711" s="295"/>
      <c r="D711" s="295"/>
      <c r="E711" s="296"/>
      <c r="F711" s="296"/>
      <c r="G711" s="297"/>
      <c r="H711" s="292"/>
      <c r="I711" s="292"/>
      <c r="J711" s="292"/>
      <c r="K711" s="292"/>
      <c r="L711" s="292"/>
      <c r="M711" s="292"/>
      <c r="N711" s="292"/>
      <c r="O711" s="292"/>
      <c r="P711" s="292"/>
      <c r="Q711" s="292"/>
      <c r="R711" s="292"/>
      <c r="S711" s="292"/>
      <c r="T711" s="292"/>
      <c r="U711" s="292"/>
      <c r="V711" s="292"/>
      <c r="W711" s="292"/>
      <c r="X711" s="292"/>
      <c r="Y711" s="292"/>
      <c r="Z711" s="292"/>
    </row>
    <row r="712" spans="1:26" ht="15.75" customHeight="1" x14ac:dyDescent="0.2">
      <c r="A712" s="292"/>
      <c r="B712" s="221"/>
      <c r="C712" s="295"/>
      <c r="D712" s="295"/>
      <c r="E712" s="296"/>
      <c r="F712" s="296"/>
      <c r="G712" s="297"/>
      <c r="H712" s="292"/>
      <c r="I712" s="292"/>
      <c r="J712" s="292"/>
      <c r="K712" s="292"/>
      <c r="L712" s="292"/>
      <c r="M712" s="292"/>
      <c r="N712" s="292"/>
      <c r="O712" s="292"/>
      <c r="P712" s="292"/>
      <c r="Q712" s="292"/>
      <c r="R712" s="292"/>
      <c r="S712" s="292"/>
      <c r="T712" s="292"/>
      <c r="U712" s="292"/>
      <c r="V712" s="292"/>
      <c r="W712" s="292"/>
      <c r="X712" s="292"/>
      <c r="Y712" s="292"/>
      <c r="Z712" s="292"/>
    </row>
    <row r="713" spans="1:26" ht="15.75" customHeight="1" x14ac:dyDescent="0.2">
      <c r="A713" s="292"/>
      <c r="B713" s="221"/>
      <c r="C713" s="295"/>
      <c r="D713" s="295"/>
      <c r="E713" s="296"/>
      <c r="F713" s="296"/>
      <c r="G713" s="297"/>
      <c r="H713" s="292"/>
      <c r="I713" s="292"/>
      <c r="J713" s="292"/>
      <c r="K713" s="292"/>
      <c r="L713" s="292"/>
      <c r="M713" s="292"/>
      <c r="N713" s="292"/>
      <c r="O713" s="292"/>
      <c r="P713" s="292"/>
      <c r="Q713" s="292"/>
      <c r="R713" s="292"/>
      <c r="S713" s="292"/>
      <c r="T713" s="292"/>
      <c r="U713" s="292"/>
      <c r="V713" s="292"/>
      <c r="W713" s="292"/>
      <c r="X713" s="292"/>
      <c r="Y713" s="292"/>
      <c r="Z713" s="292"/>
    </row>
    <row r="714" spans="1:26" ht="15.75" customHeight="1" x14ac:dyDescent="0.2">
      <c r="A714" s="292"/>
      <c r="B714" s="221"/>
      <c r="C714" s="295"/>
      <c r="D714" s="295"/>
      <c r="E714" s="296"/>
      <c r="F714" s="296"/>
      <c r="G714" s="297"/>
      <c r="H714" s="292"/>
      <c r="I714" s="292"/>
      <c r="J714" s="292"/>
      <c r="K714" s="292"/>
      <c r="L714" s="292"/>
      <c r="M714" s="292"/>
      <c r="N714" s="292"/>
      <c r="O714" s="292"/>
      <c r="P714" s="292"/>
      <c r="Q714" s="292"/>
      <c r="R714" s="292"/>
      <c r="S714" s="292"/>
      <c r="T714" s="292"/>
      <c r="U714" s="292"/>
      <c r="V714" s="292"/>
      <c r="W714" s="292"/>
      <c r="X714" s="292"/>
      <c r="Y714" s="292"/>
      <c r="Z714" s="292"/>
    </row>
    <row r="715" spans="1:26" ht="15.75" customHeight="1" x14ac:dyDescent="0.2">
      <c r="A715" s="292"/>
      <c r="B715" s="221"/>
      <c r="C715" s="295"/>
      <c r="D715" s="295"/>
      <c r="E715" s="296"/>
      <c r="F715" s="296"/>
      <c r="G715" s="297"/>
      <c r="H715" s="292"/>
      <c r="I715" s="292"/>
      <c r="J715" s="292"/>
      <c r="K715" s="292"/>
      <c r="L715" s="292"/>
      <c r="M715" s="292"/>
      <c r="N715" s="292"/>
      <c r="O715" s="292"/>
      <c r="P715" s="292"/>
      <c r="Q715" s="292"/>
      <c r="R715" s="292"/>
      <c r="S715" s="292"/>
      <c r="T715" s="292"/>
      <c r="U715" s="292"/>
      <c r="V715" s="292"/>
      <c r="W715" s="292"/>
      <c r="X715" s="292"/>
      <c r="Y715" s="292"/>
      <c r="Z715" s="292"/>
    </row>
    <row r="716" spans="1:26" ht="15.75" customHeight="1" x14ac:dyDescent="0.2">
      <c r="A716" s="292"/>
      <c r="B716" s="221"/>
      <c r="C716" s="295"/>
      <c r="D716" s="295"/>
      <c r="E716" s="296"/>
      <c r="F716" s="296"/>
      <c r="G716" s="297"/>
      <c r="H716" s="292"/>
      <c r="I716" s="292"/>
      <c r="J716" s="292"/>
      <c r="K716" s="292"/>
      <c r="L716" s="292"/>
      <c r="M716" s="292"/>
      <c r="N716" s="292"/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</row>
    <row r="717" spans="1:26" ht="15.75" customHeight="1" x14ac:dyDescent="0.2">
      <c r="A717" s="292"/>
      <c r="B717" s="221"/>
      <c r="C717" s="295"/>
      <c r="D717" s="295"/>
      <c r="E717" s="296"/>
      <c r="F717" s="296"/>
      <c r="G717" s="297"/>
      <c r="H717" s="292"/>
      <c r="I717" s="292"/>
      <c r="J717" s="292"/>
      <c r="K717" s="292"/>
      <c r="L717" s="292"/>
      <c r="M717" s="292"/>
      <c r="N717" s="292"/>
      <c r="O717" s="292"/>
      <c r="P717" s="292"/>
      <c r="Q717" s="292"/>
      <c r="R717" s="292"/>
      <c r="S717" s="292"/>
      <c r="T717" s="292"/>
      <c r="U717" s="292"/>
      <c r="V717" s="292"/>
      <c r="W717" s="292"/>
      <c r="X717" s="292"/>
      <c r="Y717" s="292"/>
      <c r="Z717" s="292"/>
    </row>
    <row r="718" spans="1:26" ht="15.75" customHeight="1" x14ac:dyDescent="0.2">
      <c r="A718" s="292"/>
      <c r="B718" s="221"/>
      <c r="C718" s="295"/>
      <c r="D718" s="295"/>
      <c r="E718" s="296"/>
      <c r="F718" s="296"/>
      <c r="G718" s="297"/>
      <c r="H718" s="292"/>
      <c r="I718" s="292"/>
      <c r="J718" s="292"/>
      <c r="K718" s="292"/>
      <c r="L718" s="292"/>
      <c r="M718" s="292"/>
      <c r="N718" s="292"/>
      <c r="O718" s="292"/>
      <c r="P718" s="292"/>
      <c r="Q718" s="292"/>
      <c r="R718" s="292"/>
      <c r="S718" s="292"/>
      <c r="T718" s="292"/>
      <c r="U718" s="292"/>
      <c r="V718" s="292"/>
      <c r="W718" s="292"/>
      <c r="X718" s="292"/>
      <c r="Y718" s="292"/>
      <c r="Z718" s="292"/>
    </row>
    <row r="719" spans="1:26" ht="15.75" customHeight="1" x14ac:dyDescent="0.2">
      <c r="A719" s="292"/>
      <c r="B719" s="221"/>
      <c r="C719" s="295"/>
      <c r="D719" s="295"/>
      <c r="E719" s="296"/>
      <c r="F719" s="296"/>
      <c r="G719" s="297"/>
      <c r="H719" s="292"/>
      <c r="I719" s="292"/>
      <c r="J719" s="292"/>
      <c r="K719" s="292"/>
      <c r="L719" s="292"/>
      <c r="M719" s="292"/>
      <c r="N719" s="292"/>
      <c r="O719" s="292"/>
      <c r="P719" s="292"/>
      <c r="Q719" s="292"/>
      <c r="R719" s="292"/>
      <c r="S719" s="292"/>
      <c r="T719" s="292"/>
      <c r="U719" s="292"/>
      <c r="V719" s="292"/>
      <c r="W719" s="292"/>
      <c r="X719" s="292"/>
      <c r="Y719" s="292"/>
      <c r="Z719" s="292"/>
    </row>
    <row r="720" spans="1:26" ht="15.75" customHeight="1" x14ac:dyDescent="0.2">
      <c r="A720" s="292"/>
      <c r="B720" s="221"/>
      <c r="C720" s="295"/>
      <c r="D720" s="295"/>
      <c r="E720" s="296"/>
      <c r="F720" s="296"/>
      <c r="G720" s="297"/>
      <c r="H720" s="292"/>
      <c r="I720" s="292"/>
      <c r="J720" s="292"/>
      <c r="K720" s="292"/>
      <c r="L720" s="292"/>
      <c r="M720" s="292"/>
      <c r="N720" s="292"/>
      <c r="O720" s="292"/>
      <c r="P720" s="292"/>
      <c r="Q720" s="292"/>
      <c r="R720" s="292"/>
      <c r="S720" s="292"/>
      <c r="T720" s="292"/>
      <c r="U720" s="292"/>
      <c r="V720" s="292"/>
      <c r="W720" s="292"/>
      <c r="X720" s="292"/>
      <c r="Y720" s="292"/>
      <c r="Z720" s="292"/>
    </row>
    <row r="721" spans="1:26" ht="15.75" customHeight="1" x14ac:dyDescent="0.2">
      <c r="A721" s="292"/>
      <c r="B721" s="221"/>
      <c r="C721" s="295"/>
      <c r="D721" s="295"/>
      <c r="E721" s="296"/>
      <c r="F721" s="296"/>
      <c r="G721" s="297"/>
      <c r="H721" s="292"/>
      <c r="I721" s="292"/>
      <c r="J721" s="292"/>
      <c r="K721" s="292"/>
      <c r="L721" s="292"/>
      <c r="M721" s="292"/>
      <c r="N721" s="292"/>
      <c r="O721" s="292"/>
      <c r="P721" s="292"/>
      <c r="Q721" s="292"/>
      <c r="R721" s="292"/>
      <c r="S721" s="292"/>
      <c r="T721" s="292"/>
      <c r="U721" s="292"/>
      <c r="V721" s="292"/>
      <c r="W721" s="292"/>
      <c r="X721" s="292"/>
      <c r="Y721" s="292"/>
      <c r="Z721" s="292"/>
    </row>
    <row r="722" spans="1:26" ht="15.75" customHeight="1" x14ac:dyDescent="0.2">
      <c r="A722" s="292"/>
      <c r="B722" s="221"/>
      <c r="C722" s="295"/>
      <c r="D722" s="295"/>
      <c r="E722" s="296"/>
      <c r="F722" s="296"/>
      <c r="G722" s="297"/>
      <c r="H722" s="292"/>
      <c r="I722" s="292"/>
      <c r="J722" s="292"/>
      <c r="K722" s="292"/>
      <c r="L722" s="292"/>
      <c r="M722" s="292"/>
      <c r="N722" s="292"/>
      <c r="O722" s="292"/>
      <c r="P722" s="292"/>
      <c r="Q722" s="292"/>
      <c r="R722" s="292"/>
      <c r="S722" s="292"/>
      <c r="T722" s="292"/>
      <c r="U722" s="292"/>
      <c r="V722" s="292"/>
      <c r="W722" s="292"/>
      <c r="X722" s="292"/>
      <c r="Y722" s="292"/>
      <c r="Z722" s="292"/>
    </row>
    <row r="723" spans="1:26" ht="15.75" customHeight="1" x14ac:dyDescent="0.2">
      <c r="A723" s="292"/>
      <c r="B723" s="221"/>
      <c r="C723" s="295"/>
      <c r="D723" s="295"/>
      <c r="E723" s="296"/>
      <c r="F723" s="296"/>
      <c r="G723" s="297"/>
      <c r="H723" s="292"/>
      <c r="I723" s="292"/>
      <c r="J723" s="292"/>
      <c r="K723" s="292"/>
      <c r="L723" s="292"/>
      <c r="M723" s="292"/>
      <c r="N723" s="292"/>
      <c r="O723" s="292"/>
      <c r="P723" s="292"/>
      <c r="Q723" s="292"/>
      <c r="R723" s="292"/>
      <c r="S723" s="292"/>
      <c r="T723" s="292"/>
      <c r="U723" s="292"/>
      <c r="V723" s="292"/>
      <c r="W723" s="292"/>
      <c r="X723" s="292"/>
      <c r="Y723" s="292"/>
      <c r="Z723" s="292"/>
    </row>
    <row r="724" spans="1:26" ht="15.75" customHeight="1" x14ac:dyDescent="0.2">
      <c r="A724" s="292"/>
      <c r="B724" s="221"/>
      <c r="C724" s="295"/>
      <c r="D724" s="295"/>
      <c r="E724" s="296"/>
      <c r="F724" s="296"/>
      <c r="G724" s="297"/>
      <c r="H724" s="292"/>
      <c r="I724" s="292"/>
      <c r="J724" s="292"/>
      <c r="K724" s="292"/>
      <c r="L724" s="292"/>
      <c r="M724" s="292"/>
      <c r="N724" s="292"/>
      <c r="O724" s="292"/>
      <c r="P724" s="292"/>
      <c r="Q724" s="292"/>
      <c r="R724" s="292"/>
      <c r="S724" s="292"/>
      <c r="T724" s="292"/>
      <c r="U724" s="292"/>
      <c r="V724" s="292"/>
      <c r="W724" s="292"/>
      <c r="X724" s="292"/>
      <c r="Y724" s="292"/>
      <c r="Z724" s="292"/>
    </row>
    <row r="725" spans="1:26" ht="15.75" customHeight="1" x14ac:dyDescent="0.2">
      <c r="A725" s="292"/>
      <c r="B725" s="221"/>
      <c r="C725" s="295"/>
      <c r="D725" s="295"/>
      <c r="E725" s="296"/>
      <c r="F725" s="296"/>
      <c r="G725" s="297"/>
      <c r="H725" s="292"/>
      <c r="I725" s="292"/>
      <c r="J725" s="292"/>
      <c r="K725" s="292"/>
      <c r="L725" s="292"/>
      <c r="M725" s="292"/>
      <c r="N725" s="292"/>
      <c r="O725" s="292"/>
      <c r="P725" s="292"/>
      <c r="Q725" s="292"/>
      <c r="R725" s="292"/>
      <c r="S725" s="292"/>
      <c r="T725" s="292"/>
      <c r="U725" s="292"/>
      <c r="V725" s="292"/>
      <c r="W725" s="292"/>
      <c r="X725" s="292"/>
      <c r="Y725" s="292"/>
      <c r="Z725" s="292"/>
    </row>
    <row r="726" spans="1:26" ht="15.75" customHeight="1" x14ac:dyDescent="0.2">
      <c r="A726" s="292"/>
      <c r="B726" s="221"/>
      <c r="C726" s="295"/>
      <c r="D726" s="295"/>
      <c r="E726" s="296"/>
      <c r="F726" s="296"/>
      <c r="G726" s="297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2"/>
      <c r="Y726" s="292"/>
      <c r="Z726" s="292"/>
    </row>
    <row r="727" spans="1:26" ht="15.75" customHeight="1" x14ac:dyDescent="0.2">
      <c r="A727" s="292"/>
      <c r="B727" s="221"/>
      <c r="C727" s="295"/>
      <c r="D727" s="295"/>
      <c r="E727" s="296"/>
      <c r="F727" s="296"/>
      <c r="G727" s="297"/>
      <c r="H727" s="292"/>
      <c r="I727" s="292"/>
      <c r="J727" s="292"/>
      <c r="K727" s="292"/>
      <c r="L727" s="292"/>
      <c r="M727" s="292"/>
      <c r="N727" s="292"/>
      <c r="O727" s="292"/>
      <c r="P727" s="292"/>
      <c r="Q727" s="292"/>
      <c r="R727" s="292"/>
      <c r="S727" s="292"/>
      <c r="T727" s="292"/>
      <c r="U727" s="292"/>
      <c r="V727" s="292"/>
      <c r="W727" s="292"/>
      <c r="X727" s="292"/>
      <c r="Y727" s="292"/>
      <c r="Z727" s="292"/>
    </row>
    <row r="728" spans="1:26" ht="15.75" customHeight="1" x14ac:dyDescent="0.2">
      <c r="A728" s="292"/>
      <c r="B728" s="221"/>
      <c r="C728" s="295"/>
      <c r="D728" s="295"/>
      <c r="E728" s="296"/>
      <c r="F728" s="296"/>
      <c r="G728" s="297"/>
      <c r="H728" s="292"/>
      <c r="I728" s="292"/>
      <c r="J728" s="292"/>
      <c r="K728" s="292"/>
      <c r="L728" s="292"/>
      <c r="M728" s="292"/>
      <c r="N728" s="292"/>
      <c r="O728" s="292"/>
      <c r="P728" s="292"/>
      <c r="Q728" s="292"/>
      <c r="R728" s="292"/>
      <c r="S728" s="292"/>
      <c r="T728" s="292"/>
      <c r="U728" s="292"/>
      <c r="V728" s="292"/>
      <c r="W728" s="292"/>
      <c r="X728" s="292"/>
      <c r="Y728" s="292"/>
      <c r="Z728" s="292"/>
    </row>
    <row r="729" spans="1:26" ht="15.75" customHeight="1" x14ac:dyDescent="0.2">
      <c r="A729" s="292"/>
      <c r="B729" s="221"/>
      <c r="C729" s="295"/>
      <c r="D729" s="295"/>
      <c r="E729" s="296"/>
      <c r="F729" s="296"/>
      <c r="G729" s="297"/>
      <c r="H729" s="292"/>
      <c r="I729" s="292"/>
      <c r="J729" s="292"/>
      <c r="K729" s="292"/>
      <c r="L729" s="292"/>
      <c r="M729" s="292"/>
      <c r="N729" s="292"/>
      <c r="O729" s="292"/>
      <c r="P729" s="292"/>
      <c r="Q729" s="292"/>
      <c r="R729" s="292"/>
      <c r="S729" s="292"/>
      <c r="T729" s="292"/>
      <c r="U729" s="292"/>
      <c r="V729" s="292"/>
      <c r="W729" s="292"/>
      <c r="X729" s="292"/>
      <c r="Y729" s="292"/>
      <c r="Z729" s="292"/>
    </row>
    <row r="730" spans="1:26" ht="15.75" customHeight="1" x14ac:dyDescent="0.2">
      <c r="A730" s="292"/>
      <c r="B730" s="221"/>
      <c r="C730" s="295"/>
      <c r="D730" s="295"/>
      <c r="E730" s="296"/>
      <c r="F730" s="296"/>
      <c r="G730" s="297"/>
      <c r="H730" s="292"/>
      <c r="I730" s="292"/>
      <c r="J730" s="292"/>
      <c r="K730" s="292"/>
      <c r="L730" s="292"/>
      <c r="M730" s="292"/>
      <c r="N730" s="292"/>
      <c r="O730" s="292"/>
      <c r="P730" s="292"/>
      <c r="Q730" s="292"/>
      <c r="R730" s="292"/>
      <c r="S730" s="292"/>
      <c r="T730" s="292"/>
      <c r="U730" s="292"/>
      <c r="V730" s="292"/>
      <c r="W730" s="292"/>
      <c r="X730" s="292"/>
      <c r="Y730" s="292"/>
      <c r="Z730" s="292"/>
    </row>
    <row r="731" spans="1:26" ht="15.75" customHeight="1" x14ac:dyDescent="0.2">
      <c r="A731" s="292"/>
      <c r="B731" s="221"/>
      <c r="C731" s="295"/>
      <c r="D731" s="295"/>
      <c r="E731" s="296"/>
      <c r="F731" s="296"/>
      <c r="G731" s="297"/>
      <c r="H731" s="292"/>
      <c r="I731" s="292"/>
      <c r="J731" s="292"/>
      <c r="K731" s="292"/>
      <c r="L731" s="292"/>
      <c r="M731" s="292"/>
      <c r="N731" s="292"/>
      <c r="O731" s="292"/>
      <c r="P731" s="292"/>
      <c r="Q731" s="292"/>
      <c r="R731" s="292"/>
      <c r="S731" s="292"/>
      <c r="T731" s="292"/>
      <c r="U731" s="292"/>
      <c r="V731" s="292"/>
      <c r="W731" s="292"/>
      <c r="X731" s="292"/>
      <c r="Y731" s="292"/>
      <c r="Z731" s="292"/>
    </row>
    <row r="732" spans="1:26" ht="15.75" customHeight="1" x14ac:dyDescent="0.2">
      <c r="A732" s="292"/>
      <c r="B732" s="221"/>
      <c r="C732" s="295"/>
      <c r="D732" s="295"/>
      <c r="E732" s="296"/>
      <c r="F732" s="296"/>
      <c r="G732" s="297"/>
      <c r="H732" s="292"/>
      <c r="I732" s="292"/>
      <c r="J732" s="292"/>
      <c r="K732" s="292"/>
      <c r="L732" s="292"/>
      <c r="M732" s="292"/>
      <c r="N732" s="292"/>
      <c r="O732" s="292"/>
      <c r="P732" s="292"/>
      <c r="Q732" s="292"/>
      <c r="R732" s="292"/>
      <c r="S732" s="292"/>
      <c r="T732" s="292"/>
      <c r="U732" s="292"/>
      <c r="V732" s="292"/>
      <c r="W732" s="292"/>
      <c r="X732" s="292"/>
      <c r="Y732" s="292"/>
      <c r="Z732" s="292"/>
    </row>
    <row r="733" spans="1:26" ht="15.75" customHeight="1" x14ac:dyDescent="0.2">
      <c r="A733" s="292"/>
      <c r="B733" s="221"/>
      <c r="C733" s="295"/>
      <c r="D733" s="295"/>
      <c r="E733" s="296"/>
      <c r="F733" s="296"/>
      <c r="G733" s="297"/>
      <c r="H733" s="292"/>
      <c r="I733" s="292"/>
      <c r="J733" s="292"/>
      <c r="K733" s="292"/>
      <c r="L733" s="292"/>
      <c r="M733" s="292"/>
      <c r="N733" s="292"/>
      <c r="O733" s="292"/>
      <c r="P733" s="292"/>
      <c r="Q733" s="292"/>
      <c r="R733" s="292"/>
      <c r="S733" s="292"/>
      <c r="T733" s="292"/>
      <c r="U733" s="292"/>
      <c r="V733" s="292"/>
      <c r="W733" s="292"/>
      <c r="X733" s="292"/>
      <c r="Y733" s="292"/>
      <c r="Z733" s="292"/>
    </row>
    <row r="734" spans="1:26" ht="15.75" customHeight="1" x14ac:dyDescent="0.2">
      <c r="A734" s="292"/>
      <c r="B734" s="221"/>
      <c r="C734" s="295"/>
      <c r="D734" s="295"/>
      <c r="E734" s="296"/>
      <c r="F734" s="296"/>
      <c r="G734" s="297"/>
      <c r="H734" s="292"/>
      <c r="I734" s="292"/>
      <c r="J734" s="292"/>
      <c r="K734" s="292"/>
      <c r="L734" s="292"/>
      <c r="M734" s="292"/>
      <c r="N734" s="292"/>
      <c r="O734" s="292"/>
      <c r="P734" s="292"/>
      <c r="Q734" s="292"/>
      <c r="R734" s="292"/>
      <c r="S734" s="292"/>
      <c r="T734" s="292"/>
      <c r="U734" s="292"/>
      <c r="V734" s="292"/>
      <c r="W734" s="292"/>
      <c r="X734" s="292"/>
      <c r="Y734" s="292"/>
      <c r="Z734" s="292"/>
    </row>
    <row r="735" spans="1:26" ht="15.75" customHeight="1" x14ac:dyDescent="0.2">
      <c r="A735" s="292"/>
      <c r="B735" s="221"/>
      <c r="C735" s="295"/>
      <c r="D735" s="295"/>
      <c r="E735" s="296"/>
      <c r="F735" s="296"/>
      <c r="G735" s="297"/>
      <c r="H735" s="292"/>
      <c r="I735" s="292"/>
      <c r="J735" s="292"/>
      <c r="K735" s="292"/>
      <c r="L735" s="292"/>
      <c r="M735" s="292"/>
      <c r="N735" s="292"/>
      <c r="O735" s="292"/>
      <c r="P735" s="292"/>
      <c r="Q735" s="292"/>
      <c r="R735" s="292"/>
      <c r="S735" s="292"/>
      <c r="T735" s="292"/>
      <c r="U735" s="292"/>
      <c r="V735" s="292"/>
      <c r="W735" s="292"/>
      <c r="X735" s="292"/>
      <c r="Y735" s="292"/>
      <c r="Z735" s="292"/>
    </row>
    <row r="736" spans="1:26" ht="15.75" customHeight="1" x14ac:dyDescent="0.2">
      <c r="A736" s="292"/>
      <c r="B736" s="221"/>
      <c r="C736" s="295"/>
      <c r="D736" s="295"/>
      <c r="E736" s="296"/>
      <c r="F736" s="296"/>
      <c r="G736" s="297"/>
      <c r="H736" s="292"/>
      <c r="I736" s="292"/>
      <c r="J736" s="292"/>
      <c r="K736" s="292"/>
      <c r="L736" s="292"/>
      <c r="M736" s="292"/>
      <c r="N736" s="292"/>
      <c r="O736" s="292"/>
      <c r="P736" s="292"/>
      <c r="Q736" s="292"/>
      <c r="R736" s="292"/>
      <c r="S736" s="292"/>
      <c r="T736" s="292"/>
      <c r="U736" s="292"/>
      <c r="V736" s="292"/>
      <c r="W736" s="292"/>
      <c r="X736" s="292"/>
      <c r="Y736" s="292"/>
      <c r="Z736" s="292"/>
    </row>
    <row r="737" spans="1:26" ht="15.75" customHeight="1" x14ac:dyDescent="0.2">
      <c r="A737" s="292"/>
      <c r="B737" s="221"/>
      <c r="C737" s="295"/>
      <c r="D737" s="295"/>
      <c r="E737" s="296"/>
      <c r="F737" s="296"/>
      <c r="G737" s="297"/>
      <c r="H737" s="292"/>
      <c r="I737" s="292"/>
      <c r="J737" s="292"/>
      <c r="K737" s="292"/>
      <c r="L737" s="292"/>
      <c r="M737" s="292"/>
      <c r="N737" s="292"/>
      <c r="O737" s="292"/>
      <c r="P737" s="292"/>
      <c r="Q737" s="292"/>
      <c r="R737" s="292"/>
      <c r="S737" s="292"/>
      <c r="T737" s="292"/>
      <c r="U737" s="292"/>
      <c r="V737" s="292"/>
      <c r="W737" s="292"/>
      <c r="X737" s="292"/>
      <c r="Y737" s="292"/>
      <c r="Z737" s="292"/>
    </row>
    <row r="738" spans="1:26" ht="15.75" customHeight="1" x14ac:dyDescent="0.2">
      <c r="A738" s="292"/>
      <c r="B738" s="221"/>
      <c r="C738" s="295"/>
      <c r="D738" s="295"/>
      <c r="E738" s="296"/>
      <c r="F738" s="296"/>
      <c r="G738" s="297"/>
      <c r="H738" s="292"/>
      <c r="I738" s="292"/>
      <c r="J738" s="292"/>
      <c r="K738" s="292"/>
      <c r="L738" s="292"/>
      <c r="M738" s="292"/>
      <c r="N738" s="292"/>
      <c r="O738" s="292"/>
      <c r="P738" s="292"/>
      <c r="Q738" s="292"/>
      <c r="R738" s="292"/>
      <c r="S738" s="292"/>
      <c r="T738" s="292"/>
      <c r="U738" s="292"/>
      <c r="V738" s="292"/>
      <c r="W738" s="292"/>
      <c r="X738" s="292"/>
      <c r="Y738" s="292"/>
      <c r="Z738" s="292"/>
    </row>
    <row r="739" spans="1:26" ht="15.75" customHeight="1" x14ac:dyDescent="0.2">
      <c r="A739" s="292"/>
      <c r="B739" s="221"/>
      <c r="C739" s="295"/>
      <c r="D739" s="295"/>
      <c r="E739" s="296"/>
      <c r="F739" s="296"/>
      <c r="G739" s="297"/>
      <c r="H739" s="292"/>
      <c r="I739" s="292"/>
      <c r="J739" s="292"/>
      <c r="K739" s="292"/>
      <c r="L739" s="292"/>
      <c r="M739" s="292"/>
      <c r="N739" s="292"/>
      <c r="O739" s="292"/>
      <c r="P739" s="292"/>
      <c r="Q739" s="292"/>
      <c r="R739" s="292"/>
      <c r="S739" s="292"/>
      <c r="T739" s="292"/>
      <c r="U739" s="292"/>
      <c r="V739" s="292"/>
      <c r="W739" s="292"/>
      <c r="X739" s="292"/>
      <c r="Y739" s="292"/>
      <c r="Z739" s="292"/>
    </row>
    <row r="740" spans="1:26" ht="15.75" customHeight="1" x14ac:dyDescent="0.2">
      <c r="A740" s="292"/>
      <c r="B740" s="221"/>
      <c r="C740" s="295"/>
      <c r="D740" s="295"/>
      <c r="E740" s="296"/>
      <c r="F740" s="296"/>
      <c r="G740" s="297"/>
      <c r="H740" s="292"/>
      <c r="I740" s="292"/>
      <c r="J740" s="292"/>
      <c r="K740" s="292"/>
      <c r="L740" s="292"/>
      <c r="M740" s="292"/>
      <c r="N740" s="292"/>
      <c r="O740" s="292"/>
      <c r="P740" s="292"/>
      <c r="Q740" s="292"/>
      <c r="R740" s="292"/>
      <c r="S740" s="292"/>
      <c r="T740" s="292"/>
      <c r="U740" s="292"/>
      <c r="V740" s="292"/>
      <c r="W740" s="292"/>
      <c r="X740" s="292"/>
      <c r="Y740" s="292"/>
      <c r="Z740" s="292"/>
    </row>
    <row r="741" spans="1:26" ht="15.75" customHeight="1" x14ac:dyDescent="0.2">
      <c r="A741" s="292"/>
      <c r="B741" s="221"/>
      <c r="C741" s="295"/>
      <c r="D741" s="295"/>
      <c r="E741" s="296"/>
      <c r="F741" s="296"/>
      <c r="G741" s="297"/>
      <c r="H741" s="292"/>
      <c r="I741" s="292"/>
      <c r="J741" s="292"/>
      <c r="K741" s="292"/>
      <c r="L741" s="292"/>
      <c r="M741" s="292"/>
      <c r="N741" s="292"/>
      <c r="O741" s="292"/>
      <c r="P741" s="292"/>
      <c r="Q741" s="292"/>
      <c r="R741" s="292"/>
      <c r="S741" s="292"/>
      <c r="T741" s="292"/>
      <c r="U741" s="292"/>
      <c r="V741" s="292"/>
      <c r="W741" s="292"/>
      <c r="X741" s="292"/>
      <c r="Y741" s="292"/>
      <c r="Z741" s="292"/>
    </row>
    <row r="742" spans="1:26" ht="15.75" customHeight="1" x14ac:dyDescent="0.2">
      <c r="A742" s="292"/>
      <c r="B742" s="221"/>
      <c r="C742" s="295"/>
      <c r="D742" s="295"/>
      <c r="E742" s="296"/>
      <c r="F742" s="296"/>
      <c r="G742" s="297"/>
      <c r="H742" s="292"/>
      <c r="I742" s="292"/>
      <c r="J742" s="292"/>
      <c r="K742" s="292"/>
      <c r="L742" s="292"/>
      <c r="M742" s="292"/>
      <c r="N742" s="292"/>
      <c r="O742" s="292"/>
      <c r="P742" s="292"/>
      <c r="Q742" s="292"/>
      <c r="R742" s="292"/>
      <c r="S742" s="292"/>
      <c r="T742" s="292"/>
      <c r="U742" s="292"/>
      <c r="V742" s="292"/>
      <c r="W742" s="292"/>
      <c r="X742" s="292"/>
      <c r="Y742" s="292"/>
      <c r="Z742" s="292"/>
    </row>
    <row r="743" spans="1:26" ht="15.75" customHeight="1" x14ac:dyDescent="0.2">
      <c r="A743" s="292"/>
      <c r="B743" s="221"/>
      <c r="C743" s="295"/>
      <c r="D743" s="295"/>
      <c r="E743" s="296"/>
      <c r="F743" s="296"/>
      <c r="G743" s="297"/>
      <c r="H743" s="292"/>
      <c r="I743" s="292"/>
      <c r="J743" s="292"/>
      <c r="K743" s="292"/>
      <c r="L743" s="292"/>
      <c r="M743" s="292"/>
      <c r="N743" s="292"/>
      <c r="O743" s="292"/>
      <c r="P743" s="292"/>
      <c r="Q743" s="292"/>
      <c r="R743" s="292"/>
      <c r="S743" s="292"/>
      <c r="T743" s="292"/>
      <c r="U743" s="292"/>
      <c r="V743" s="292"/>
      <c r="W743" s="292"/>
      <c r="X743" s="292"/>
      <c r="Y743" s="292"/>
      <c r="Z743" s="292"/>
    </row>
    <row r="744" spans="1:26" ht="15.75" customHeight="1" x14ac:dyDescent="0.2">
      <c r="A744" s="292"/>
      <c r="B744" s="221"/>
      <c r="C744" s="295"/>
      <c r="D744" s="295"/>
      <c r="E744" s="296"/>
      <c r="F744" s="296"/>
      <c r="G744" s="297"/>
      <c r="H744" s="292"/>
      <c r="I744" s="292"/>
      <c r="J744" s="292"/>
      <c r="K744" s="292"/>
      <c r="L744" s="292"/>
      <c r="M744" s="292"/>
      <c r="N744" s="292"/>
      <c r="O744" s="292"/>
      <c r="P744" s="292"/>
      <c r="Q744" s="292"/>
      <c r="R744" s="292"/>
      <c r="S744" s="292"/>
      <c r="T744" s="292"/>
      <c r="U744" s="292"/>
      <c r="V744" s="292"/>
      <c r="W744" s="292"/>
      <c r="X744" s="292"/>
      <c r="Y744" s="292"/>
      <c r="Z744" s="292"/>
    </row>
    <row r="745" spans="1:26" ht="15.75" customHeight="1" x14ac:dyDescent="0.2">
      <c r="A745" s="292"/>
      <c r="B745" s="221"/>
      <c r="C745" s="295"/>
      <c r="D745" s="295"/>
      <c r="E745" s="296"/>
      <c r="F745" s="296"/>
      <c r="G745" s="297"/>
      <c r="H745" s="292"/>
      <c r="I745" s="292"/>
      <c r="J745" s="292"/>
      <c r="K745" s="292"/>
      <c r="L745" s="292"/>
      <c r="M745" s="292"/>
      <c r="N745" s="292"/>
      <c r="O745" s="292"/>
      <c r="P745" s="292"/>
      <c r="Q745" s="292"/>
      <c r="R745" s="292"/>
      <c r="S745" s="292"/>
      <c r="T745" s="292"/>
      <c r="U745" s="292"/>
      <c r="V745" s="292"/>
      <c r="W745" s="292"/>
      <c r="X745" s="292"/>
      <c r="Y745" s="292"/>
      <c r="Z745" s="292"/>
    </row>
    <row r="746" spans="1:26" ht="15.75" customHeight="1" x14ac:dyDescent="0.2">
      <c r="A746" s="292"/>
      <c r="B746" s="221"/>
      <c r="C746" s="295"/>
      <c r="D746" s="295"/>
      <c r="E746" s="296"/>
      <c r="F746" s="296"/>
      <c r="G746" s="297"/>
      <c r="H746" s="292"/>
      <c r="I746" s="292"/>
      <c r="J746" s="292"/>
      <c r="K746" s="292"/>
      <c r="L746" s="292"/>
      <c r="M746" s="292"/>
      <c r="N746" s="292"/>
      <c r="O746" s="292"/>
      <c r="P746" s="292"/>
      <c r="Q746" s="292"/>
      <c r="R746" s="292"/>
      <c r="S746" s="292"/>
      <c r="T746" s="292"/>
      <c r="U746" s="292"/>
      <c r="V746" s="292"/>
      <c r="W746" s="292"/>
      <c r="X746" s="292"/>
      <c r="Y746" s="292"/>
      <c r="Z746" s="292"/>
    </row>
    <row r="747" spans="1:26" ht="15.75" customHeight="1" x14ac:dyDescent="0.2">
      <c r="A747" s="292"/>
      <c r="B747" s="221"/>
      <c r="C747" s="295"/>
      <c r="D747" s="295"/>
      <c r="E747" s="296"/>
      <c r="F747" s="296"/>
      <c r="G747" s="297"/>
      <c r="H747" s="292"/>
      <c r="I747" s="292"/>
      <c r="J747" s="292"/>
      <c r="K747" s="292"/>
      <c r="L747" s="292"/>
      <c r="M747" s="292"/>
      <c r="N747" s="292"/>
      <c r="O747" s="292"/>
      <c r="P747" s="292"/>
      <c r="Q747" s="292"/>
      <c r="R747" s="292"/>
      <c r="S747" s="292"/>
      <c r="T747" s="292"/>
      <c r="U747" s="292"/>
      <c r="V747" s="292"/>
      <c r="W747" s="292"/>
      <c r="X747" s="292"/>
      <c r="Y747" s="292"/>
      <c r="Z747" s="292"/>
    </row>
    <row r="748" spans="1:26" ht="15.75" customHeight="1" x14ac:dyDescent="0.2">
      <c r="A748" s="292"/>
      <c r="B748" s="221"/>
      <c r="C748" s="295"/>
      <c r="D748" s="295"/>
      <c r="E748" s="296"/>
      <c r="F748" s="296"/>
      <c r="G748" s="297"/>
      <c r="H748" s="292"/>
      <c r="I748" s="292"/>
      <c r="J748" s="292"/>
      <c r="K748" s="292"/>
      <c r="L748" s="292"/>
      <c r="M748" s="292"/>
      <c r="N748" s="292"/>
      <c r="O748" s="292"/>
      <c r="P748" s="292"/>
      <c r="Q748" s="292"/>
      <c r="R748" s="292"/>
      <c r="S748" s="292"/>
      <c r="T748" s="292"/>
      <c r="U748" s="292"/>
      <c r="V748" s="292"/>
      <c r="W748" s="292"/>
      <c r="X748" s="292"/>
      <c r="Y748" s="292"/>
      <c r="Z748" s="292"/>
    </row>
    <row r="749" spans="1:26" ht="15.75" customHeight="1" x14ac:dyDescent="0.2">
      <c r="A749" s="292"/>
      <c r="B749" s="221"/>
      <c r="C749" s="295"/>
      <c r="D749" s="295"/>
      <c r="E749" s="296"/>
      <c r="F749" s="296"/>
      <c r="G749" s="297"/>
      <c r="H749" s="292"/>
      <c r="I749" s="292"/>
      <c r="J749" s="292"/>
      <c r="K749" s="292"/>
      <c r="L749" s="292"/>
      <c r="M749" s="292"/>
      <c r="N749" s="292"/>
      <c r="O749" s="292"/>
      <c r="P749" s="292"/>
      <c r="Q749" s="292"/>
      <c r="R749" s="292"/>
      <c r="S749" s="292"/>
      <c r="T749" s="292"/>
      <c r="U749" s="292"/>
      <c r="V749" s="292"/>
      <c r="W749" s="292"/>
      <c r="X749" s="292"/>
      <c r="Y749" s="292"/>
      <c r="Z749" s="292"/>
    </row>
    <row r="750" spans="1:26" ht="15.75" customHeight="1" x14ac:dyDescent="0.2">
      <c r="A750" s="292"/>
      <c r="B750" s="221"/>
      <c r="C750" s="295"/>
      <c r="D750" s="295"/>
      <c r="E750" s="296"/>
      <c r="F750" s="296"/>
      <c r="G750" s="297"/>
      <c r="H750" s="292"/>
      <c r="I750" s="292"/>
      <c r="J750" s="292"/>
      <c r="K750" s="292"/>
      <c r="L750" s="292"/>
      <c r="M750" s="292"/>
      <c r="N750" s="292"/>
      <c r="O750" s="292"/>
      <c r="P750" s="292"/>
      <c r="Q750" s="292"/>
      <c r="R750" s="292"/>
      <c r="S750" s="292"/>
      <c r="T750" s="292"/>
      <c r="U750" s="292"/>
      <c r="V750" s="292"/>
      <c r="W750" s="292"/>
      <c r="X750" s="292"/>
      <c r="Y750" s="292"/>
      <c r="Z750" s="292"/>
    </row>
    <row r="751" spans="1:26" ht="15.75" customHeight="1" x14ac:dyDescent="0.2">
      <c r="A751" s="292"/>
      <c r="B751" s="221"/>
      <c r="C751" s="295"/>
      <c r="D751" s="295"/>
      <c r="E751" s="296"/>
      <c r="F751" s="296"/>
      <c r="G751" s="297"/>
      <c r="H751" s="292"/>
      <c r="I751" s="292"/>
      <c r="J751" s="292"/>
      <c r="K751" s="292"/>
      <c r="L751" s="292"/>
      <c r="M751" s="292"/>
      <c r="N751" s="292"/>
      <c r="O751" s="292"/>
      <c r="P751" s="292"/>
      <c r="Q751" s="292"/>
      <c r="R751" s="292"/>
      <c r="S751" s="292"/>
      <c r="T751" s="292"/>
      <c r="U751" s="292"/>
      <c r="V751" s="292"/>
      <c r="W751" s="292"/>
      <c r="X751" s="292"/>
      <c r="Y751" s="292"/>
      <c r="Z751" s="292"/>
    </row>
    <row r="752" spans="1:26" ht="15.75" customHeight="1" x14ac:dyDescent="0.2">
      <c r="A752" s="292"/>
      <c r="B752" s="221"/>
      <c r="C752" s="295"/>
      <c r="D752" s="295"/>
      <c r="E752" s="296"/>
      <c r="F752" s="296"/>
      <c r="G752" s="297"/>
      <c r="H752" s="292"/>
      <c r="I752" s="292"/>
      <c r="J752" s="292"/>
      <c r="K752" s="292"/>
      <c r="L752" s="292"/>
      <c r="M752" s="292"/>
      <c r="N752" s="292"/>
      <c r="O752" s="292"/>
      <c r="P752" s="292"/>
      <c r="Q752" s="292"/>
      <c r="R752" s="292"/>
      <c r="S752" s="292"/>
      <c r="T752" s="292"/>
      <c r="U752" s="292"/>
      <c r="V752" s="292"/>
      <c r="W752" s="292"/>
      <c r="X752" s="292"/>
      <c r="Y752" s="292"/>
      <c r="Z752" s="292"/>
    </row>
    <row r="753" spans="1:26" ht="15.75" customHeight="1" x14ac:dyDescent="0.2">
      <c r="A753" s="292"/>
      <c r="B753" s="221"/>
      <c r="C753" s="295"/>
      <c r="D753" s="295"/>
      <c r="E753" s="296"/>
      <c r="F753" s="296"/>
      <c r="G753" s="297"/>
      <c r="H753" s="292"/>
      <c r="I753" s="292"/>
      <c r="J753" s="292"/>
      <c r="K753" s="292"/>
      <c r="L753" s="292"/>
      <c r="M753" s="292"/>
      <c r="N753" s="292"/>
      <c r="O753" s="292"/>
      <c r="P753" s="292"/>
      <c r="Q753" s="292"/>
      <c r="R753" s="292"/>
      <c r="S753" s="292"/>
      <c r="T753" s="292"/>
      <c r="U753" s="292"/>
      <c r="V753" s="292"/>
      <c r="W753" s="292"/>
      <c r="X753" s="292"/>
      <c r="Y753" s="292"/>
      <c r="Z753" s="292"/>
    </row>
    <row r="754" spans="1:26" ht="15.75" customHeight="1" x14ac:dyDescent="0.2">
      <c r="A754" s="292"/>
      <c r="B754" s="221"/>
      <c r="C754" s="295"/>
      <c r="D754" s="295"/>
      <c r="E754" s="296"/>
      <c r="F754" s="296"/>
      <c r="G754" s="297"/>
      <c r="H754" s="292"/>
      <c r="I754" s="292"/>
      <c r="J754" s="292"/>
      <c r="K754" s="292"/>
      <c r="L754" s="292"/>
      <c r="M754" s="292"/>
      <c r="N754" s="292"/>
      <c r="O754" s="292"/>
      <c r="P754" s="292"/>
      <c r="Q754" s="292"/>
      <c r="R754" s="292"/>
      <c r="S754" s="292"/>
      <c r="T754" s="292"/>
      <c r="U754" s="292"/>
      <c r="V754" s="292"/>
      <c r="W754" s="292"/>
      <c r="X754" s="292"/>
      <c r="Y754" s="292"/>
      <c r="Z754" s="292"/>
    </row>
    <row r="755" spans="1:26" ht="15.75" customHeight="1" x14ac:dyDescent="0.2">
      <c r="A755" s="292"/>
      <c r="B755" s="221"/>
      <c r="C755" s="295"/>
      <c r="D755" s="295"/>
      <c r="E755" s="296"/>
      <c r="F755" s="296"/>
      <c r="G755" s="297"/>
      <c r="H755" s="292"/>
      <c r="I755" s="292"/>
      <c r="J755" s="292"/>
      <c r="K755" s="292"/>
      <c r="L755" s="292"/>
      <c r="M755" s="292"/>
      <c r="N755" s="292"/>
      <c r="O755" s="292"/>
      <c r="P755" s="292"/>
      <c r="Q755" s="292"/>
      <c r="R755" s="292"/>
      <c r="S755" s="292"/>
      <c r="T755" s="292"/>
      <c r="U755" s="292"/>
      <c r="V755" s="292"/>
      <c r="W755" s="292"/>
      <c r="X755" s="292"/>
      <c r="Y755" s="292"/>
      <c r="Z755" s="292"/>
    </row>
    <row r="756" spans="1:26" ht="15.75" customHeight="1" x14ac:dyDescent="0.2">
      <c r="A756" s="292"/>
      <c r="B756" s="221"/>
      <c r="C756" s="295"/>
      <c r="D756" s="295"/>
      <c r="E756" s="296"/>
      <c r="F756" s="296"/>
      <c r="G756" s="297"/>
      <c r="H756" s="292"/>
      <c r="I756" s="292"/>
      <c r="J756" s="292"/>
      <c r="K756" s="292"/>
      <c r="L756" s="292"/>
      <c r="M756" s="292"/>
      <c r="N756" s="292"/>
      <c r="O756" s="292"/>
      <c r="P756" s="292"/>
      <c r="Q756" s="292"/>
      <c r="R756" s="292"/>
      <c r="S756" s="292"/>
      <c r="T756" s="292"/>
      <c r="U756" s="292"/>
      <c r="V756" s="292"/>
      <c r="W756" s="292"/>
      <c r="X756" s="292"/>
      <c r="Y756" s="292"/>
      <c r="Z756" s="292"/>
    </row>
    <row r="757" spans="1:26" ht="15.75" customHeight="1" x14ac:dyDescent="0.2">
      <c r="A757" s="292"/>
      <c r="B757" s="221"/>
      <c r="C757" s="295"/>
      <c r="D757" s="295"/>
      <c r="E757" s="296"/>
      <c r="F757" s="296"/>
      <c r="G757" s="297"/>
      <c r="H757" s="292"/>
      <c r="I757" s="292"/>
      <c r="J757" s="292"/>
      <c r="K757" s="292"/>
      <c r="L757" s="292"/>
      <c r="M757" s="292"/>
      <c r="N757" s="292"/>
      <c r="O757" s="292"/>
      <c r="P757" s="292"/>
      <c r="Q757" s="292"/>
      <c r="R757" s="292"/>
      <c r="S757" s="292"/>
      <c r="T757" s="292"/>
      <c r="U757" s="292"/>
      <c r="V757" s="292"/>
      <c r="W757" s="292"/>
      <c r="X757" s="292"/>
      <c r="Y757" s="292"/>
      <c r="Z757" s="292"/>
    </row>
    <row r="758" spans="1:26" ht="15.75" customHeight="1" x14ac:dyDescent="0.2">
      <c r="A758" s="292"/>
      <c r="B758" s="221"/>
      <c r="C758" s="295"/>
      <c r="D758" s="295"/>
      <c r="E758" s="296"/>
      <c r="F758" s="296"/>
      <c r="G758" s="297"/>
      <c r="H758" s="292"/>
      <c r="I758" s="292"/>
      <c r="J758" s="292"/>
      <c r="K758" s="292"/>
      <c r="L758" s="292"/>
      <c r="M758" s="292"/>
      <c r="N758" s="292"/>
      <c r="O758" s="292"/>
      <c r="P758" s="292"/>
      <c r="Q758" s="292"/>
      <c r="R758" s="292"/>
      <c r="S758" s="292"/>
      <c r="T758" s="292"/>
      <c r="U758" s="292"/>
      <c r="V758" s="292"/>
      <c r="W758" s="292"/>
      <c r="X758" s="292"/>
      <c r="Y758" s="292"/>
      <c r="Z758" s="292"/>
    </row>
    <row r="759" spans="1:26" ht="15.75" customHeight="1" x14ac:dyDescent="0.2">
      <c r="A759" s="292"/>
      <c r="B759" s="221"/>
      <c r="C759" s="295"/>
      <c r="D759" s="295"/>
      <c r="E759" s="296"/>
      <c r="F759" s="296"/>
      <c r="G759" s="297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2"/>
      <c r="Y759" s="292"/>
      <c r="Z759" s="292"/>
    </row>
    <row r="760" spans="1:26" ht="15.75" customHeight="1" x14ac:dyDescent="0.2">
      <c r="A760" s="292"/>
      <c r="B760" s="221"/>
      <c r="C760" s="295"/>
      <c r="D760" s="295"/>
      <c r="E760" s="296"/>
      <c r="F760" s="296"/>
      <c r="G760" s="297"/>
      <c r="H760" s="292"/>
      <c r="I760" s="292"/>
      <c r="J760" s="292"/>
      <c r="K760" s="292"/>
      <c r="L760" s="292"/>
      <c r="M760" s="292"/>
      <c r="N760" s="292"/>
      <c r="O760" s="292"/>
      <c r="P760" s="292"/>
      <c r="Q760" s="292"/>
      <c r="R760" s="292"/>
      <c r="S760" s="292"/>
      <c r="T760" s="292"/>
      <c r="U760" s="292"/>
      <c r="V760" s="292"/>
      <c r="W760" s="292"/>
      <c r="X760" s="292"/>
      <c r="Y760" s="292"/>
      <c r="Z760" s="292"/>
    </row>
    <row r="761" spans="1:26" ht="15.75" customHeight="1" x14ac:dyDescent="0.2">
      <c r="A761" s="292"/>
      <c r="B761" s="221"/>
      <c r="C761" s="295"/>
      <c r="D761" s="295"/>
      <c r="E761" s="296"/>
      <c r="F761" s="296"/>
      <c r="G761" s="297"/>
      <c r="H761" s="292"/>
      <c r="I761" s="292"/>
      <c r="J761" s="292"/>
      <c r="K761" s="292"/>
      <c r="L761" s="292"/>
      <c r="M761" s="292"/>
      <c r="N761" s="292"/>
      <c r="O761" s="292"/>
      <c r="P761" s="292"/>
      <c r="Q761" s="292"/>
      <c r="R761" s="292"/>
      <c r="S761" s="292"/>
      <c r="T761" s="292"/>
      <c r="U761" s="292"/>
      <c r="V761" s="292"/>
      <c r="W761" s="292"/>
      <c r="X761" s="292"/>
      <c r="Y761" s="292"/>
      <c r="Z761" s="292"/>
    </row>
    <row r="762" spans="1:26" ht="15.75" customHeight="1" x14ac:dyDescent="0.2">
      <c r="A762" s="292"/>
      <c r="B762" s="221"/>
      <c r="C762" s="295"/>
      <c r="D762" s="295"/>
      <c r="E762" s="296"/>
      <c r="F762" s="296"/>
      <c r="G762" s="297"/>
      <c r="H762" s="292"/>
      <c r="I762" s="292"/>
      <c r="J762" s="292"/>
      <c r="K762" s="292"/>
      <c r="L762" s="292"/>
      <c r="M762" s="292"/>
      <c r="N762" s="292"/>
      <c r="O762" s="292"/>
      <c r="P762" s="292"/>
      <c r="Q762" s="292"/>
      <c r="R762" s="292"/>
      <c r="S762" s="292"/>
      <c r="T762" s="292"/>
      <c r="U762" s="292"/>
      <c r="V762" s="292"/>
      <c r="W762" s="292"/>
      <c r="X762" s="292"/>
      <c r="Y762" s="292"/>
      <c r="Z762" s="292"/>
    </row>
    <row r="763" spans="1:26" ht="15.75" customHeight="1" x14ac:dyDescent="0.2">
      <c r="A763" s="292"/>
      <c r="B763" s="221"/>
      <c r="C763" s="295"/>
      <c r="D763" s="295"/>
      <c r="E763" s="296"/>
      <c r="F763" s="296"/>
      <c r="G763" s="297"/>
      <c r="H763" s="292"/>
      <c r="I763" s="292"/>
      <c r="J763" s="292"/>
      <c r="K763" s="292"/>
      <c r="L763" s="292"/>
      <c r="M763" s="292"/>
      <c r="N763" s="292"/>
      <c r="O763" s="292"/>
      <c r="P763" s="292"/>
      <c r="Q763" s="292"/>
      <c r="R763" s="292"/>
      <c r="S763" s="292"/>
      <c r="T763" s="292"/>
      <c r="U763" s="292"/>
      <c r="V763" s="292"/>
      <c r="W763" s="292"/>
      <c r="X763" s="292"/>
      <c r="Y763" s="292"/>
      <c r="Z763" s="292"/>
    </row>
    <row r="764" spans="1:26" ht="15.75" customHeight="1" x14ac:dyDescent="0.2">
      <c r="A764" s="292"/>
      <c r="B764" s="221"/>
      <c r="C764" s="295"/>
      <c r="D764" s="295"/>
      <c r="E764" s="296"/>
      <c r="F764" s="296"/>
      <c r="G764" s="297"/>
      <c r="H764" s="292"/>
      <c r="I764" s="292"/>
      <c r="J764" s="292"/>
      <c r="K764" s="292"/>
      <c r="L764" s="292"/>
      <c r="M764" s="292"/>
      <c r="N764" s="292"/>
      <c r="O764" s="292"/>
      <c r="P764" s="292"/>
      <c r="Q764" s="292"/>
      <c r="R764" s="292"/>
      <c r="S764" s="292"/>
      <c r="T764" s="292"/>
      <c r="U764" s="292"/>
      <c r="V764" s="292"/>
      <c r="W764" s="292"/>
      <c r="X764" s="292"/>
      <c r="Y764" s="292"/>
      <c r="Z764" s="292"/>
    </row>
    <row r="765" spans="1:26" ht="15.75" customHeight="1" x14ac:dyDescent="0.2">
      <c r="A765" s="292"/>
      <c r="B765" s="221"/>
      <c r="C765" s="295"/>
      <c r="D765" s="295"/>
      <c r="E765" s="296"/>
      <c r="F765" s="296"/>
      <c r="G765" s="297"/>
      <c r="H765" s="292"/>
      <c r="I765" s="292"/>
      <c r="J765" s="292"/>
      <c r="K765" s="292"/>
      <c r="L765" s="292"/>
      <c r="M765" s="292"/>
      <c r="N765" s="292"/>
      <c r="O765" s="292"/>
      <c r="P765" s="292"/>
      <c r="Q765" s="292"/>
      <c r="R765" s="292"/>
      <c r="S765" s="292"/>
      <c r="T765" s="292"/>
      <c r="U765" s="292"/>
      <c r="V765" s="292"/>
      <c r="W765" s="292"/>
      <c r="X765" s="292"/>
      <c r="Y765" s="292"/>
      <c r="Z765" s="292"/>
    </row>
    <row r="766" spans="1:26" ht="15.75" customHeight="1" x14ac:dyDescent="0.2">
      <c r="A766" s="292"/>
      <c r="B766" s="221"/>
      <c r="C766" s="295"/>
      <c r="D766" s="295"/>
      <c r="E766" s="296"/>
      <c r="F766" s="296"/>
      <c r="G766" s="297"/>
      <c r="H766" s="292"/>
      <c r="I766" s="292"/>
      <c r="J766" s="292"/>
      <c r="K766" s="292"/>
      <c r="L766" s="292"/>
      <c r="M766" s="292"/>
      <c r="N766" s="292"/>
      <c r="O766" s="292"/>
      <c r="P766" s="292"/>
      <c r="Q766" s="292"/>
      <c r="R766" s="292"/>
      <c r="S766" s="292"/>
      <c r="T766" s="292"/>
      <c r="U766" s="292"/>
      <c r="V766" s="292"/>
      <c r="W766" s="292"/>
      <c r="X766" s="292"/>
      <c r="Y766" s="292"/>
      <c r="Z766" s="292"/>
    </row>
    <row r="767" spans="1:26" ht="15.75" customHeight="1" x14ac:dyDescent="0.2">
      <c r="A767" s="292"/>
      <c r="B767" s="221"/>
      <c r="C767" s="295"/>
      <c r="D767" s="295"/>
      <c r="E767" s="296"/>
      <c r="F767" s="296"/>
      <c r="G767" s="297"/>
      <c r="H767" s="292"/>
      <c r="I767" s="292"/>
      <c r="J767" s="292"/>
      <c r="K767" s="292"/>
      <c r="L767" s="292"/>
      <c r="M767" s="292"/>
      <c r="N767" s="292"/>
      <c r="O767" s="292"/>
      <c r="P767" s="292"/>
      <c r="Q767" s="292"/>
      <c r="R767" s="292"/>
      <c r="S767" s="292"/>
      <c r="T767" s="292"/>
      <c r="U767" s="292"/>
      <c r="V767" s="292"/>
      <c r="W767" s="292"/>
      <c r="X767" s="292"/>
      <c r="Y767" s="292"/>
      <c r="Z767" s="292"/>
    </row>
    <row r="768" spans="1:26" ht="15.75" customHeight="1" x14ac:dyDescent="0.2">
      <c r="A768" s="292"/>
      <c r="B768" s="221"/>
      <c r="C768" s="295"/>
      <c r="D768" s="295"/>
      <c r="E768" s="296"/>
      <c r="F768" s="296"/>
      <c r="G768" s="297"/>
      <c r="H768" s="292"/>
      <c r="I768" s="292"/>
      <c r="J768" s="292"/>
      <c r="K768" s="292"/>
      <c r="L768" s="292"/>
      <c r="M768" s="292"/>
      <c r="N768" s="292"/>
      <c r="O768" s="292"/>
      <c r="P768" s="292"/>
      <c r="Q768" s="292"/>
      <c r="R768" s="292"/>
      <c r="S768" s="292"/>
      <c r="T768" s="292"/>
      <c r="U768" s="292"/>
      <c r="V768" s="292"/>
      <c r="W768" s="292"/>
      <c r="X768" s="292"/>
      <c r="Y768" s="292"/>
      <c r="Z768" s="292"/>
    </row>
    <row r="769" spans="1:26" ht="15.75" customHeight="1" x14ac:dyDescent="0.2">
      <c r="A769" s="292"/>
      <c r="B769" s="221"/>
      <c r="C769" s="295"/>
      <c r="D769" s="295"/>
      <c r="E769" s="296"/>
      <c r="F769" s="296"/>
      <c r="G769" s="297"/>
      <c r="H769" s="292"/>
      <c r="I769" s="292"/>
      <c r="J769" s="292"/>
      <c r="K769" s="292"/>
      <c r="L769" s="292"/>
      <c r="M769" s="292"/>
      <c r="N769" s="292"/>
      <c r="O769" s="292"/>
      <c r="P769" s="292"/>
      <c r="Q769" s="292"/>
      <c r="R769" s="292"/>
      <c r="S769" s="292"/>
      <c r="T769" s="292"/>
      <c r="U769" s="292"/>
      <c r="V769" s="292"/>
      <c r="W769" s="292"/>
      <c r="X769" s="292"/>
      <c r="Y769" s="292"/>
      <c r="Z769" s="292"/>
    </row>
    <row r="770" spans="1:26" ht="15.75" customHeight="1" x14ac:dyDescent="0.2">
      <c r="A770" s="292"/>
      <c r="B770" s="221"/>
      <c r="C770" s="295"/>
      <c r="D770" s="295"/>
      <c r="E770" s="296"/>
      <c r="F770" s="296"/>
      <c r="G770" s="297"/>
      <c r="H770" s="292"/>
      <c r="I770" s="292"/>
      <c r="J770" s="292"/>
      <c r="K770" s="292"/>
      <c r="L770" s="292"/>
      <c r="M770" s="292"/>
      <c r="N770" s="292"/>
      <c r="O770" s="292"/>
      <c r="P770" s="292"/>
      <c r="Q770" s="292"/>
      <c r="R770" s="292"/>
      <c r="S770" s="292"/>
      <c r="T770" s="292"/>
      <c r="U770" s="292"/>
      <c r="V770" s="292"/>
      <c r="W770" s="292"/>
      <c r="X770" s="292"/>
      <c r="Y770" s="292"/>
      <c r="Z770" s="292"/>
    </row>
    <row r="771" spans="1:26" ht="15.75" customHeight="1" x14ac:dyDescent="0.2">
      <c r="A771" s="292"/>
      <c r="B771" s="221"/>
      <c r="C771" s="295"/>
      <c r="D771" s="295"/>
      <c r="E771" s="296"/>
      <c r="F771" s="296"/>
      <c r="G771" s="297"/>
      <c r="H771" s="292"/>
      <c r="I771" s="292"/>
      <c r="J771" s="292"/>
      <c r="K771" s="292"/>
      <c r="L771" s="292"/>
      <c r="M771" s="292"/>
      <c r="N771" s="292"/>
      <c r="O771" s="292"/>
      <c r="P771" s="292"/>
      <c r="Q771" s="292"/>
      <c r="R771" s="292"/>
      <c r="S771" s="292"/>
      <c r="T771" s="292"/>
      <c r="U771" s="292"/>
      <c r="V771" s="292"/>
      <c r="W771" s="292"/>
      <c r="X771" s="292"/>
      <c r="Y771" s="292"/>
      <c r="Z771" s="292"/>
    </row>
    <row r="772" spans="1:26" ht="15.75" customHeight="1" x14ac:dyDescent="0.2">
      <c r="A772" s="292"/>
      <c r="B772" s="221"/>
      <c r="C772" s="295"/>
      <c r="D772" s="295"/>
      <c r="E772" s="296"/>
      <c r="F772" s="296"/>
      <c r="G772" s="297"/>
      <c r="H772" s="292"/>
      <c r="I772" s="292"/>
      <c r="J772" s="292"/>
      <c r="K772" s="292"/>
      <c r="L772" s="292"/>
      <c r="M772" s="292"/>
      <c r="N772" s="292"/>
      <c r="O772" s="292"/>
      <c r="P772" s="292"/>
      <c r="Q772" s="292"/>
      <c r="R772" s="292"/>
      <c r="S772" s="292"/>
      <c r="T772" s="292"/>
      <c r="U772" s="292"/>
      <c r="V772" s="292"/>
      <c r="W772" s="292"/>
      <c r="X772" s="292"/>
      <c r="Y772" s="292"/>
      <c r="Z772" s="292"/>
    </row>
    <row r="773" spans="1:26" ht="15.75" customHeight="1" x14ac:dyDescent="0.2">
      <c r="A773" s="292"/>
      <c r="B773" s="221"/>
      <c r="C773" s="295"/>
      <c r="D773" s="295"/>
      <c r="E773" s="296"/>
      <c r="F773" s="296"/>
      <c r="G773" s="297"/>
      <c r="H773" s="292"/>
      <c r="I773" s="292"/>
      <c r="J773" s="292"/>
      <c r="K773" s="292"/>
      <c r="L773" s="292"/>
      <c r="M773" s="292"/>
      <c r="N773" s="292"/>
      <c r="O773" s="292"/>
      <c r="P773" s="292"/>
      <c r="Q773" s="292"/>
      <c r="R773" s="292"/>
      <c r="S773" s="292"/>
      <c r="T773" s="292"/>
      <c r="U773" s="292"/>
      <c r="V773" s="292"/>
      <c r="W773" s="292"/>
      <c r="X773" s="292"/>
      <c r="Y773" s="292"/>
      <c r="Z773" s="292"/>
    </row>
    <row r="774" spans="1:26" ht="15.75" customHeight="1" x14ac:dyDescent="0.2">
      <c r="A774" s="292"/>
      <c r="B774" s="221"/>
      <c r="C774" s="295"/>
      <c r="D774" s="295"/>
      <c r="E774" s="296"/>
      <c r="F774" s="296"/>
      <c r="G774" s="297"/>
      <c r="H774" s="292"/>
      <c r="I774" s="292"/>
      <c r="J774" s="292"/>
      <c r="K774" s="292"/>
      <c r="L774" s="292"/>
      <c r="M774" s="292"/>
      <c r="N774" s="292"/>
      <c r="O774" s="292"/>
      <c r="P774" s="292"/>
      <c r="Q774" s="292"/>
      <c r="R774" s="292"/>
      <c r="S774" s="292"/>
      <c r="T774" s="292"/>
      <c r="U774" s="292"/>
      <c r="V774" s="292"/>
      <c r="W774" s="292"/>
      <c r="X774" s="292"/>
      <c r="Y774" s="292"/>
      <c r="Z774" s="292"/>
    </row>
    <row r="775" spans="1:26" ht="15.75" customHeight="1" x14ac:dyDescent="0.2">
      <c r="A775" s="292"/>
      <c r="B775" s="221"/>
      <c r="C775" s="295"/>
      <c r="D775" s="295"/>
      <c r="E775" s="296"/>
      <c r="F775" s="296"/>
      <c r="G775" s="297"/>
      <c r="H775" s="292"/>
      <c r="I775" s="292"/>
      <c r="J775" s="292"/>
      <c r="K775" s="292"/>
      <c r="L775" s="292"/>
      <c r="M775" s="292"/>
      <c r="N775" s="292"/>
      <c r="O775" s="292"/>
      <c r="P775" s="292"/>
      <c r="Q775" s="292"/>
      <c r="R775" s="292"/>
      <c r="S775" s="292"/>
      <c r="T775" s="292"/>
      <c r="U775" s="292"/>
      <c r="V775" s="292"/>
      <c r="W775" s="292"/>
      <c r="X775" s="292"/>
      <c r="Y775" s="292"/>
      <c r="Z775" s="292"/>
    </row>
    <row r="776" spans="1:26" ht="15.75" customHeight="1" x14ac:dyDescent="0.2">
      <c r="A776" s="292"/>
      <c r="B776" s="221"/>
      <c r="C776" s="295"/>
      <c r="D776" s="295"/>
      <c r="E776" s="296"/>
      <c r="F776" s="296"/>
      <c r="G776" s="297"/>
      <c r="H776" s="292"/>
      <c r="I776" s="292"/>
      <c r="J776" s="292"/>
      <c r="K776" s="292"/>
      <c r="L776" s="292"/>
      <c r="M776" s="292"/>
      <c r="N776" s="292"/>
      <c r="O776" s="292"/>
      <c r="P776" s="292"/>
      <c r="Q776" s="292"/>
      <c r="R776" s="292"/>
      <c r="S776" s="292"/>
      <c r="T776" s="292"/>
      <c r="U776" s="292"/>
      <c r="V776" s="292"/>
      <c r="W776" s="292"/>
      <c r="X776" s="292"/>
      <c r="Y776" s="292"/>
      <c r="Z776" s="292"/>
    </row>
    <row r="777" spans="1:26" ht="15.75" customHeight="1" x14ac:dyDescent="0.2">
      <c r="A777" s="292"/>
      <c r="B777" s="221"/>
      <c r="C777" s="295"/>
      <c r="D777" s="295"/>
      <c r="E777" s="296"/>
      <c r="F777" s="296"/>
      <c r="G777" s="297"/>
      <c r="H777" s="292"/>
      <c r="I777" s="292"/>
      <c r="J777" s="292"/>
      <c r="K777" s="292"/>
      <c r="L777" s="292"/>
      <c r="M777" s="292"/>
      <c r="N777" s="292"/>
      <c r="O777" s="292"/>
      <c r="P777" s="292"/>
      <c r="Q777" s="292"/>
      <c r="R777" s="292"/>
      <c r="S777" s="292"/>
      <c r="T777" s="292"/>
      <c r="U777" s="292"/>
      <c r="V777" s="292"/>
      <c r="W777" s="292"/>
      <c r="X777" s="292"/>
      <c r="Y777" s="292"/>
      <c r="Z777" s="292"/>
    </row>
    <row r="778" spans="1:26" ht="15.75" customHeight="1" x14ac:dyDescent="0.2">
      <c r="A778" s="292"/>
      <c r="B778" s="221"/>
      <c r="C778" s="295"/>
      <c r="D778" s="295"/>
      <c r="E778" s="296"/>
      <c r="F778" s="296"/>
      <c r="G778" s="297"/>
      <c r="H778" s="292"/>
      <c r="I778" s="292"/>
      <c r="J778" s="292"/>
      <c r="K778" s="292"/>
      <c r="L778" s="292"/>
      <c r="M778" s="292"/>
      <c r="N778" s="292"/>
      <c r="O778" s="292"/>
      <c r="P778" s="292"/>
      <c r="Q778" s="292"/>
      <c r="R778" s="292"/>
      <c r="S778" s="292"/>
      <c r="T778" s="292"/>
      <c r="U778" s="292"/>
      <c r="V778" s="292"/>
      <c r="W778" s="292"/>
      <c r="X778" s="292"/>
      <c r="Y778" s="292"/>
      <c r="Z778" s="292"/>
    </row>
    <row r="779" spans="1:26" ht="15.75" customHeight="1" x14ac:dyDescent="0.2">
      <c r="A779" s="292"/>
      <c r="B779" s="221"/>
      <c r="C779" s="295"/>
      <c r="D779" s="295"/>
      <c r="E779" s="296"/>
      <c r="F779" s="296"/>
      <c r="G779" s="297"/>
      <c r="H779" s="292"/>
      <c r="I779" s="292"/>
      <c r="J779" s="292"/>
      <c r="K779" s="292"/>
      <c r="L779" s="292"/>
      <c r="M779" s="292"/>
      <c r="N779" s="292"/>
      <c r="O779" s="292"/>
      <c r="P779" s="292"/>
      <c r="Q779" s="292"/>
      <c r="R779" s="292"/>
      <c r="S779" s="292"/>
      <c r="T779" s="292"/>
      <c r="U779" s="292"/>
      <c r="V779" s="292"/>
      <c r="W779" s="292"/>
      <c r="X779" s="292"/>
      <c r="Y779" s="292"/>
      <c r="Z779" s="292"/>
    </row>
    <row r="780" spans="1:26" ht="15.75" customHeight="1" x14ac:dyDescent="0.2">
      <c r="A780" s="292"/>
      <c r="B780" s="221"/>
      <c r="C780" s="295"/>
      <c r="D780" s="295"/>
      <c r="E780" s="296"/>
      <c r="F780" s="296"/>
      <c r="G780" s="297"/>
      <c r="H780" s="292"/>
      <c r="I780" s="292"/>
      <c r="J780" s="292"/>
      <c r="K780" s="292"/>
      <c r="L780" s="292"/>
      <c r="M780" s="292"/>
      <c r="N780" s="292"/>
      <c r="O780" s="292"/>
      <c r="P780" s="292"/>
      <c r="Q780" s="292"/>
      <c r="R780" s="292"/>
      <c r="S780" s="292"/>
      <c r="T780" s="292"/>
      <c r="U780" s="292"/>
      <c r="V780" s="292"/>
      <c r="W780" s="292"/>
      <c r="X780" s="292"/>
      <c r="Y780" s="292"/>
      <c r="Z780" s="292"/>
    </row>
    <row r="781" spans="1:26" ht="15.75" customHeight="1" x14ac:dyDescent="0.2">
      <c r="A781" s="292"/>
      <c r="B781" s="221"/>
      <c r="C781" s="295"/>
      <c r="D781" s="295"/>
      <c r="E781" s="296"/>
      <c r="F781" s="296"/>
      <c r="G781" s="297"/>
      <c r="H781" s="292"/>
      <c r="I781" s="292"/>
      <c r="J781" s="292"/>
      <c r="K781" s="292"/>
      <c r="L781" s="292"/>
      <c r="M781" s="292"/>
      <c r="N781" s="292"/>
      <c r="O781" s="292"/>
      <c r="P781" s="292"/>
      <c r="Q781" s="292"/>
      <c r="R781" s="292"/>
      <c r="S781" s="292"/>
      <c r="T781" s="292"/>
      <c r="U781" s="292"/>
      <c r="V781" s="292"/>
      <c r="W781" s="292"/>
      <c r="X781" s="292"/>
      <c r="Y781" s="292"/>
      <c r="Z781" s="292"/>
    </row>
    <row r="782" spans="1:26" ht="15.75" customHeight="1" x14ac:dyDescent="0.2">
      <c r="A782" s="292"/>
      <c r="B782" s="221"/>
      <c r="C782" s="295"/>
      <c r="D782" s="295"/>
      <c r="E782" s="296"/>
      <c r="F782" s="296"/>
      <c r="G782" s="297"/>
      <c r="H782" s="292"/>
      <c r="I782" s="292"/>
      <c r="J782" s="292"/>
      <c r="K782" s="292"/>
      <c r="L782" s="292"/>
      <c r="M782" s="292"/>
      <c r="N782" s="292"/>
      <c r="O782" s="292"/>
      <c r="P782" s="292"/>
      <c r="Q782" s="292"/>
      <c r="R782" s="292"/>
      <c r="S782" s="292"/>
      <c r="T782" s="292"/>
      <c r="U782" s="292"/>
      <c r="V782" s="292"/>
      <c r="W782" s="292"/>
      <c r="X782" s="292"/>
      <c r="Y782" s="292"/>
      <c r="Z782" s="292"/>
    </row>
    <row r="783" spans="1:26" ht="15.75" customHeight="1" x14ac:dyDescent="0.2">
      <c r="A783" s="292"/>
      <c r="B783" s="221"/>
      <c r="C783" s="295"/>
      <c r="D783" s="295"/>
      <c r="E783" s="296"/>
      <c r="F783" s="296"/>
      <c r="G783" s="297"/>
      <c r="H783" s="292"/>
      <c r="I783" s="292"/>
      <c r="J783" s="292"/>
      <c r="K783" s="292"/>
      <c r="L783" s="292"/>
      <c r="M783" s="292"/>
      <c r="N783" s="292"/>
      <c r="O783" s="292"/>
      <c r="P783" s="292"/>
      <c r="Q783" s="292"/>
      <c r="R783" s="292"/>
      <c r="S783" s="292"/>
      <c r="T783" s="292"/>
      <c r="U783" s="292"/>
      <c r="V783" s="292"/>
      <c r="W783" s="292"/>
      <c r="X783" s="292"/>
      <c r="Y783" s="292"/>
      <c r="Z783" s="292"/>
    </row>
    <row r="784" spans="1:26" ht="15.75" customHeight="1" x14ac:dyDescent="0.2">
      <c r="A784" s="292"/>
      <c r="B784" s="221"/>
      <c r="C784" s="295"/>
      <c r="D784" s="295"/>
      <c r="E784" s="296"/>
      <c r="F784" s="296"/>
      <c r="G784" s="297"/>
      <c r="H784" s="292"/>
      <c r="I784" s="292"/>
      <c r="J784" s="292"/>
      <c r="K784" s="292"/>
      <c r="L784" s="292"/>
      <c r="M784" s="292"/>
      <c r="N784" s="292"/>
      <c r="O784" s="292"/>
      <c r="P784" s="292"/>
      <c r="Q784" s="292"/>
      <c r="R784" s="292"/>
      <c r="S784" s="292"/>
      <c r="T784" s="292"/>
      <c r="U784" s="292"/>
      <c r="V784" s="292"/>
      <c r="W784" s="292"/>
      <c r="X784" s="292"/>
      <c r="Y784" s="292"/>
      <c r="Z784" s="292"/>
    </row>
    <row r="785" spans="1:26" ht="15.75" customHeight="1" x14ac:dyDescent="0.2">
      <c r="A785" s="292"/>
      <c r="B785" s="221"/>
      <c r="C785" s="295"/>
      <c r="D785" s="295"/>
      <c r="E785" s="296"/>
      <c r="F785" s="296"/>
      <c r="G785" s="297"/>
      <c r="H785" s="292"/>
      <c r="I785" s="292"/>
      <c r="J785" s="292"/>
      <c r="K785" s="292"/>
      <c r="L785" s="292"/>
      <c r="M785" s="292"/>
      <c r="N785" s="292"/>
      <c r="O785" s="292"/>
      <c r="P785" s="292"/>
      <c r="Q785" s="292"/>
      <c r="R785" s="292"/>
      <c r="S785" s="292"/>
      <c r="T785" s="292"/>
      <c r="U785" s="292"/>
      <c r="V785" s="292"/>
      <c r="W785" s="292"/>
      <c r="X785" s="292"/>
      <c r="Y785" s="292"/>
      <c r="Z785" s="292"/>
    </row>
    <row r="786" spans="1:26" ht="15.75" customHeight="1" x14ac:dyDescent="0.2">
      <c r="A786" s="292"/>
      <c r="B786" s="221"/>
      <c r="C786" s="295"/>
      <c r="D786" s="295"/>
      <c r="E786" s="296"/>
      <c r="F786" s="296"/>
      <c r="G786" s="297"/>
      <c r="H786" s="292"/>
      <c r="I786" s="292"/>
      <c r="J786" s="292"/>
      <c r="K786" s="292"/>
      <c r="L786" s="292"/>
      <c r="M786" s="292"/>
      <c r="N786" s="292"/>
      <c r="O786" s="292"/>
      <c r="P786" s="292"/>
      <c r="Q786" s="292"/>
      <c r="R786" s="292"/>
      <c r="S786" s="292"/>
      <c r="T786" s="292"/>
      <c r="U786" s="292"/>
      <c r="V786" s="292"/>
      <c r="W786" s="292"/>
      <c r="X786" s="292"/>
      <c r="Y786" s="292"/>
      <c r="Z786" s="292"/>
    </row>
    <row r="787" spans="1:26" ht="15.75" customHeight="1" x14ac:dyDescent="0.2">
      <c r="A787" s="292"/>
      <c r="B787" s="221"/>
      <c r="C787" s="295"/>
      <c r="D787" s="295"/>
      <c r="E787" s="296"/>
      <c r="F787" s="296"/>
      <c r="G787" s="297"/>
      <c r="H787" s="292"/>
      <c r="I787" s="292"/>
      <c r="J787" s="292"/>
      <c r="K787" s="292"/>
      <c r="L787" s="292"/>
      <c r="M787" s="292"/>
      <c r="N787" s="292"/>
      <c r="O787" s="292"/>
      <c r="P787" s="292"/>
      <c r="Q787" s="292"/>
      <c r="R787" s="292"/>
      <c r="S787" s="292"/>
      <c r="T787" s="292"/>
      <c r="U787" s="292"/>
      <c r="V787" s="292"/>
      <c r="W787" s="292"/>
      <c r="X787" s="292"/>
      <c r="Y787" s="292"/>
      <c r="Z787" s="292"/>
    </row>
    <row r="788" spans="1:26" ht="15.75" customHeight="1" x14ac:dyDescent="0.2">
      <c r="A788" s="292"/>
      <c r="B788" s="221"/>
      <c r="C788" s="295"/>
      <c r="D788" s="295"/>
      <c r="E788" s="296"/>
      <c r="F788" s="296"/>
      <c r="G788" s="297"/>
      <c r="H788" s="292"/>
      <c r="I788" s="292"/>
      <c r="J788" s="292"/>
      <c r="K788" s="292"/>
      <c r="L788" s="292"/>
      <c r="M788" s="292"/>
      <c r="N788" s="292"/>
      <c r="O788" s="292"/>
      <c r="P788" s="292"/>
      <c r="Q788" s="292"/>
      <c r="R788" s="292"/>
      <c r="S788" s="292"/>
      <c r="T788" s="292"/>
      <c r="U788" s="292"/>
      <c r="V788" s="292"/>
      <c r="W788" s="292"/>
      <c r="X788" s="292"/>
      <c r="Y788" s="292"/>
      <c r="Z788" s="292"/>
    </row>
    <row r="789" spans="1:26" ht="15.75" customHeight="1" x14ac:dyDescent="0.2">
      <c r="A789" s="292"/>
      <c r="B789" s="221"/>
      <c r="C789" s="295"/>
      <c r="D789" s="295"/>
      <c r="E789" s="296"/>
      <c r="F789" s="296"/>
      <c r="G789" s="297"/>
      <c r="H789" s="292"/>
      <c r="I789" s="292"/>
      <c r="J789" s="292"/>
      <c r="K789" s="292"/>
      <c r="L789" s="292"/>
      <c r="M789" s="292"/>
      <c r="N789" s="292"/>
      <c r="O789" s="292"/>
      <c r="P789" s="292"/>
      <c r="Q789" s="292"/>
      <c r="R789" s="292"/>
      <c r="S789" s="292"/>
      <c r="T789" s="292"/>
      <c r="U789" s="292"/>
      <c r="V789" s="292"/>
      <c r="W789" s="292"/>
      <c r="X789" s="292"/>
      <c r="Y789" s="292"/>
      <c r="Z789" s="292"/>
    </row>
    <row r="790" spans="1:26" ht="15.75" customHeight="1" x14ac:dyDescent="0.2">
      <c r="A790" s="292"/>
      <c r="B790" s="221"/>
      <c r="C790" s="295"/>
      <c r="D790" s="295"/>
      <c r="E790" s="296"/>
      <c r="F790" s="296"/>
      <c r="G790" s="297"/>
      <c r="H790" s="292"/>
      <c r="I790" s="292"/>
      <c r="J790" s="292"/>
      <c r="K790" s="292"/>
      <c r="L790" s="292"/>
      <c r="M790" s="292"/>
      <c r="N790" s="292"/>
      <c r="O790" s="292"/>
      <c r="P790" s="292"/>
      <c r="Q790" s="292"/>
      <c r="R790" s="292"/>
      <c r="S790" s="292"/>
      <c r="T790" s="292"/>
      <c r="U790" s="292"/>
      <c r="V790" s="292"/>
      <c r="W790" s="292"/>
      <c r="X790" s="292"/>
      <c r="Y790" s="292"/>
      <c r="Z790" s="292"/>
    </row>
    <row r="791" spans="1:26" ht="15.75" customHeight="1" x14ac:dyDescent="0.2">
      <c r="A791" s="292"/>
      <c r="B791" s="221"/>
      <c r="C791" s="295"/>
      <c r="D791" s="295"/>
      <c r="E791" s="296"/>
      <c r="F791" s="296"/>
      <c r="G791" s="297"/>
      <c r="H791" s="292"/>
      <c r="I791" s="292"/>
      <c r="J791" s="292"/>
      <c r="K791" s="292"/>
      <c r="L791" s="292"/>
      <c r="M791" s="292"/>
      <c r="N791" s="292"/>
      <c r="O791" s="292"/>
      <c r="P791" s="292"/>
      <c r="Q791" s="292"/>
      <c r="R791" s="292"/>
      <c r="S791" s="292"/>
      <c r="T791" s="292"/>
      <c r="U791" s="292"/>
      <c r="V791" s="292"/>
      <c r="W791" s="292"/>
      <c r="X791" s="292"/>
      <c r="Y791" s="292"/>
      <c r="Z791" s="292"/>
    </row>
    <row r="792" spans="1:26" ht="15.75" customHeight="1" x14ac:dyDescent="0.2">
      <c r="A792" s="292"/>
      <c r="B792" s="221"/>
      <c r="C792" s="295"/>
      <c r="D792" s="295"/>
      <c r="E792" s="296"/>
      <c r="F792" s="296"/>
      <c r="G792" s="297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2"/>
      <c r="Y792" s="292"/>
      <c r="Z792" s="292"/>
    </row>
    <row r="793" spans="1:26" ht="15.75" customHeight="1" x14ac:dyDescent="0.2">
      <c r="A793" s="292"/>
      <c r="B793" s="221"/>
      <c r="C793" s="295"/>
      <c r="D793" s="295"/>
      <c r="E793" s="296"/>
      <c r="F793" s="296"/>
      <c r="G793" s="297"/>
      <c r="H793" s="292"/>
      <c r="I793" s="292"/>
      <c r="J793" s="292"/>
      <c r="K793" s="292"/>
      <c r="L793" s="292"/>
      <c r="M793" s="292"/>
      <c r="N793" s="292"/>
      <c r="O793" s="292"/>
      <c r="P793" s="292"/>
      <c r="Q793" s="292"/>
      <c r="R793" s="292"/>
      <c r="S793" s="292"/>
      <c r="T793" s="292"/>
      <c r="U793" s="292"/>
      <c r="V793" s="292"/>
      <c r="W793" s="292"/>
      <c r="X793" s="292"/>
      <c r="Y793" s="292"/>
      <c r="Z793" s="292"/>
    </row>
    <row r="794" spans="1:26" ht="15.75" customHeight="1" x14ac:dyDescent="0.2">
      <c r="A794" s="292"/>
      <c r="B794" s="221"/>
      <c r="C794" s="295"/>
      <c r="D794" s="295"/>
      <c r="E794" s="296"/>
      <c r="F794" s="296"/>
      <c r="G794" s="297"/>
      <c r="H794" s="292"/>
      <c r="I794" s="292"/>
      <c r="J794" s="292"/>
      <c r="K794" s="292"/>
      <c r="L794" s="292"/>
      <c r="M794" s="292"/>
      <c r="N794" s="292"/>
      <c r="O794" s="292"/>
      <c r="P794" s="292"/>
      <c r="Q794" s="292"/>
      <c r="R794" s="292"/>
      <c r="S794" s="292"/>
      <c r="T794" s="292"/>
      <c r="U794" s="292"/>
      <c r="V794" s="292"/>
      <c r="W794" s="292"/>
      <c r="X794" s="292"/>
      <c r="Y794" s="292"/>
      <c r="Z794" s="292"/>
    </row>
    <row r="795" spans="1:26" ht="15.75" customHeight="1" x14ac:dyDescent="0.2">
      <c r="A795" s="292"/>
      <c r="B795" s="221"/>
      <c r="C795" s="295"/>
      <c r="D795" s="295"/>
      <c r="E795" s="296"/>
      <c r="F795" s="296"/>
      <c r="G795" s="297"/>
      <c r="H795" s="292"/>
      <c r="I795" s="292"/>
      <c r="J795" s="292"/>
      <c r="K795" s="292"/>
      <c r="L795" s="292"/>
      <c r="M795" s="292"/>
      <c r="N795" s="292"/>
      <c r="O795" s="292"/>
      <c r="P795" s="292"/>
      <c r="Q795" s="292"/>
      <c r="R795" s="292"/>
      <c r="S795" s="292"/>
      <c r="T795" s="292"/>
      <c r="U795" s="292"/>
      <c r="V795" s="292"/>
      <c r="W795" s="292"/>
      <c r="X795" s="292"/>
      <c r="Y795" s="292"/>
      <c r="Z795" s="292"/>
    </row>
    <row r="796" spans="1:26" ht="15.75" customHeight="1" x14ac:dyDescent="0.2">
      <c r="A796" s="292"/>
      <c r="B796" s="221"/>
      <c r="C796" s="295"/>
      <c r="D796" s="295"/>
      <c r="E796" s="296"/>
      <c r="F796" s="296"/>
      <c r="G796" s="297"/>
      <c r="H796" s="292"/>
      <c r="I796" s="292"/>
      <c r="J796" s="292"/>
      <c r="K796" s="292"/>
      <c r="L796" s="292"/>
      <c r="M796" s="292"/>
      <c r="N796" s="292"/>
      <c r="O796" s="292"/>
      <c r="P796" s="292"/>
      <c r="Q796" s="292"/>
      <c r="R796" s="292"/>
      <c r="S796" s="292"/>
      <c r="T796" s="292"/>
      <c r="U796" s="292"/>
      <c r="V796" s="292"/>
      <c r="W796" s="292"/>
      <c r="X796" s="292"/>
      <c r="Y796" s="292"/>
      <c r="Z796" s="292"/>
    </row>
    <row r="797" spans="1:26" ht="15.75" customHeight="1" x14ac:dyDescent="0.2">
      <c r="A797" s="292"/>
      <c r="B797" s="221"/>
      <c r="C797" s="295"/>
      <c r="D797" s="295"/>
      <c r="E797" s="296"/>
      <c r="F797" s="296"/>
      <c r="G797" s="297"/>
      <c r="H797" s="292"/>
      <c r="I797" s="292"/>
      <c r="J797" s="292"/>
      <c r="K797" s="292"/>
      <c r="L797" s="292"/>
      <c r="M797" s="292"/>
      <c r="N797" s="292"/>
      <c r="O797" s="292"/>
      <c r="P797" s="292"/>
      <c r="Q797" s="292"/>
      <c r="R797" s="292"/>
      <c r="S797" s="292"/>
      <c r="T797" s="292"/>
      <c r="U797" s="292"/>
      <c r="V797" s="292"/>
      <c r="W797" s="292"/>
      <c r="X797" s="292"/>
      <c r="Y797" s="292"/>
      <c r="Z797" s="292"/>
    </row>
    <row r="798" spans="1:26" ht="15.75" customHeight="1" x14ac:dyDescent="0.2">
      <c r="A798" s="292"/>
      <c r="B798" s="221"/>
      <c r="C798" s="295"/>
      <c r="D798" s="295"/>
      <c r="E798" s="296"/>
      <c r="F798" s="296"/>
      <c r="G798" s="297"/>
      <c r="H798" s="292"/>
      <c r="I798" s="292"/>
      <c r="J798" s="292"/>
      <c r="K798" s="292"/>
      <c r="L798" s="292"/>
      <c r="M798" s="292"/>
      <c r="N798" s="292"/>
      <c r="O798" s="292"/>
      <c r="P798" s="292"/>
      <c r="Q798" s="292"/>
      <c r="R798" s="292"/>
      <c r="S798" s="292"/>
      <c r="T798" s="292"/>
      <c r="U798" s="292"/>
      <c r="V798" s="292"/>
      <c r="W798" s="292"/>
      <c r="X798" s="292"/>
      <c r="Y798" s="292"/>
      <c r="Z798" s="292"/>
    </row>
    <row r="799" spans="1:26" ht="15.75" customHeight="1" x14ac:dyDescent="0.2">
      <c r="A799" s="292"/>
      <c r="B799" s="221"/>
      <c r="C799" s="295"/>
      <c r="D799" s="295"/>
      <c r="E799" s="296"/>
      <c r="F799" s="296"/>
      <c r="G799" s="297"/>
      <c r="H799" s="292"/>
      <c r="I799" s="292"/>
      <c r="J799" s="292"/>
      <c r="K799" s="292"/>
      <c r="L799" s="292"/>
      <c r="M799" s="292"/>
      <c r="N799" s="292"/>
      <c r="O799" s="292"/>
      <c r="P799" s="292"/>
      <c r="Q799" s="292"/>
      <c r="R799" s="292"/>
      <c r="S799" s="292"/>
      <c r="T799" s="292"/>
      <c r="U799" s="292"/>
      <c r="V799" s="292"/>
      <c r="W799" s="292"/>
      <c r="X799" s="292"/>
      <c r="Y799" s="292"/>
      <c r="Z799" s="292"/>
    </row>
    <row r="800" spans="1:26" ht="15.75" customHeight="1" x14ac:dyDescent="0.2">
      <c r="A800" s="292"/>
      <c r="B800" s="221"/>
      <c r="C800" s="295"/>
      <c r="D800" s="295"/>
      <c r="E800" s="296"/>
      <c r="F800" s="296"/>
      <c r="G800" s="297"/>
      <c r="H800" s="292"/>
      <c r="I800" s="292"/>
      <c r="J800" s="292"/>
      <c r="K800" s="292"/>
      <c r="L800" s="292"/>
      <c r="M800" s="292"/>
      <c r="N800" s="292"/>
      <c r="O800" s="292"/>
      <c r="P800" s="292"/>
      <c r="Q800" s="292"/>
      <c r="R800" s="292"/>
      <c r="S800" s="292"/>
      <c r="T800" s="292"/>
      <c r="U800" s="292"/>
      <c r="V800" s="292"/>
      <c r="W800" s="292"/>
      <c r="X800" s="292"/>
      <c r="Y800" s="292"/>
      <c r="Z800" s="292"/>
    </row>
    <row r="801" spans="1:26" ht="15.75" customHeight="1" x14ac:dyDescent="0.2">
      <c r="A801" s="292"/>
      <c r="B801" s="221"/>
      <c r="C801" s="295"/>
      <c r="D801" s="295"/>
      <c r="E801" s="296"/>
      <c r="F801" s="296"/>
      <c r="G801" s="297"/>
      <c r="H801" s="292"/>
      <c r="I801" s="292"/>
      <c r="J801" s="292"/>
      <c r="K801" s="292"/>
      <c r="L801" s="292"/>
      <c r="M801" s="292"/>
      <c r="N801" s="292"/>
      <c r="O801" s="292"/>
      <c r="P801" s="292"/>
      <c r="Q801" s="292"/>
      <c r="R801" s="292"/>
      <c r="S801" s="292"/>
      <c r="T801" s="292"/>
      <c r="U801" s="292"/>
      <c r="V801" s="292"/>
      <c r="W801" s="292"/>
      <c r="X801" s="292"/>
      <c r="Y801" s="292"/>
      <c r="Z801" s="292"/>
    </row>
    <row r="802" spans="1:26" ht="15.75" customHeight="1" x14ac:dyDescent="0.2">
      <c r="A802" s="292"/>
      <c r="B802" s="221"/>
      <c r="C802" s="295"/>
      <c r="D802" s="295"/>
      <c r="E802" s="296"/>
      <c r="F802" s="296"/>
      <c r="G802" s="297"/>
      <c r="H802" s="292"/>
      <c r="I802" s="292"/>
      <c r="J802" s="292"/>
      <c r="K802" s="292"/>
      <c r="L802" s="292"/>
      <c r="M802" s="292"/>
      <c r="N802" s="292"/>
      <c r="O802" s="292"/>
      <c r="P802" s="292"/>
      <c r="Q802" s="292"/>
      <c r="R802" s="292"/>
      <c r="S802" s="292"/>
      <c r="T802" s="292"/>
      <c r="U802" s="292"/>
      <c r="V802" s="292"/>
      <c r="W802" s="292"/>
      <c r="X802" s="292"/>
      <c r="Y802" s="292"/>
      <c r="Z802" s="292"/>
    </row>
    <row r="803" spans="1:26" ht="15.75" customHeight="1" x14ac:dyDescent="0.2">
      <c r="A803" s="292"/>
      <c r="B803" s="221"/>
      <c r="C803" s="295"/>
      <c r="D803" s="295"/>
      <c r="E803" s="296"/>
      <c r="F803" s="296"/>
      <c r="G803" s="297"/>
      <c r="H803" s="292"/>
      <c r="I803" s="292"/>
      <c r="J803" s="292"/>
      <c r="K803" s="292"/>
      <c r="L803" s="292"/>
      <c r="M803" s="292"/>
      <c r="N803" s="292"/>
      <c r="O803" s="292"/>
      <c r="P803" s="292"/>
      <c r="Q803" s="292"/>
      <c r="R803" s="292"/>
      <c r="S803" s="292"/>
      <c r="T803" s="292"/>
      <c r="U803" s="292"/>
      <c r="V803" s="292"/>
      <c r="W803" s="292"/>
      <c r="X803" s="292"/>
      <c r="Y803" s="292"/>
      <c r="Z803" s="292"/>
    </row>
    <row r="804" spans="1:26" ht="15.75" customHeight="1" x14ac:dyDescent="0.2">
      <c r="A804" s="292"/>
      <c r="B804" s="221"/>
      <c r="C804" s="295"/>
      <c r="D804" s="295"/>
      <c r="E804" s="296"/>
      <c r="F804" s="296"/>
      <c r="G804" s="297"/>
      <c r="H804" s="292"/>
      <c r="I804" s="292"/>
      <c r="J804" s="292"/>
      <c r="K804" s="292"/>
      <c r="L804" s="292"/>
      <c r="M804" s="292"/>
      <c r="N804" s="292"/>
      <c r="O804" s="292"/>
      <c r="P804" s="292"/>
      <c r="Q804" s="292"/>
      <c r="R804" s="292"/>
      <c r="S804" s="292"/>
      <c r="T804" s="292"/>
      <c r="U804" s="292"/>
      <c r="V804" s="292"/>
      <c r="W804" s="292"/>
      <c r="X804" s="292"/>
      <c r="Y804" s="292"/>
      <c r="Z804" s="292"/>
    </row>
    <row r="805" spans="1:26" ht="15.75" customHeight="1" x14ac:dyDescent="0.2">
      <c r="A805" s="292"/>
      <c r="B805" s="221"/>
      <c r="C805" s="295"/>
      <c r="D805" s="295"/>
      <c r="E805" s="296"/>
      <c r="F805" s="296"/>
      <c r="G805" s="297"/>
      <c r="H805" s="292"/>
      <c r="I805" s="292"/>
      <c r="J805" s="292"/>
      <c r="K805" s="292"/>
      <c r="L805" s="292"/>
      <c r="M805" s="292"/>
      <c r="N805" s="292"/>
      <c r="O805" s="292"/>
      <c r="P805" s="292"/>
      <c r="Q805" s="292"/>
      <c r="R805" s="292"/>
      <c r="S805" s="292"/>
      <c r="T805" s="292"/>
      <c r="U805" s="292"/>
      <c r="V805" s="292"/>
      <c r="W805" s="292"/>
      <c r="X805" s="292"/>
      <c r="Y805" s="292"/>
      <c r="Z805" s="292"/>
    </row>
    <row r="806" spans="1:26" ht="15.75" customHeight="1" x14ac:dyDescent="0.2">
      <c r="A806" s="292"/>
      <c r="B806" s="221"/>
      <c r="C806" s="295"/>
      <c r="D806" s="295"/>
      <c r="E806" s="296"/>
      <c r="F806" s="296"/>
      <c r="G806" s="297"/>
      <c r="H806" s="292"/>
      <c r="I806" s="292"/>
      <c r="J806" s="292"/>
      <c r="K806" s="292"/>
      <c r="L806" s="292"/>
      <c r="M806" s="292"/>
      <c r="N806" s="292"/>
      <c r="O806" s="292"/>
      <c r="P806" s="292"/>
      <c r="Q806" s="292"/>
      <c r="R806" s="292"/>
      <c r="S806" s="292"/>
      <c r="T806" s="292"/>
      <c r="U806" s="292"/>
      <c r="V806" s="292"/>
      <c r="W806" s="292"/>
      <c r="X806" s="292"/>
      <c r="Y806" s="292"/>
      <c r="Z806" s="292"/>
    </row>
    <row r="807" spans="1:26" ht="15.75" customHeight="1" x14ac:dyDescent="0.2">
      <c r="A807" s="292"/>
      <c r="B807" s="221"/>
      <c r="C807" s="295"/>
      <c r="D807" s="295"/>
      <c r="E807" s="296"/>
      <c r="F807" s="296"/>
      <c r="G807" s="297"/>
      <c r="H807" s="292"/>
      <c r="I807" s="292"/>
      <c r="J807" s="292"/>
      <c r="K807" s="292"/>
      <c r="L807" s="292"/>
      <c r="M807" s="292"/>
      <c r="N807" s="292"/>
      <c r="O807" s="292"/>
      <c r="P807" s="292"/>
      <c r="Q807" s="292"/>
      <c r="R807" s="292"/>
      <c r="S807" s="292"/>
      <c r="T807" s="292"/>
      <c r="U807" s="292"/>
      <c r="V807" s="292"/>
      <c r="W807" s="292"/>
      <c r="X807" s="292"/>
      <c r="Y807" s="292"/>
      <c r="Z807" s="292"/>
    </row>
    <row r="808" spans="1:26" ht="15.75" customHeight="1" x14ac:dyDescent="0.2">
      <c r="A808" s="292"/>
      <c r="B808" s="221"/>
      <c r="C808" s="295"/>
      <c r="D808" s="295"/>
      <c r="E808" s="296"/>
      <c r="F808" s="296"/>
      <c r="G808" s="297"/>
      <c r="H808" s="292"/>
      <c r="I808" s="292"/>
      <c r="J808" s="292"/>
      <c r="K808" s="292"/>
      <c r="L808" s="292"/>
      <c r="M808" s="292"/>
      <c r="N808" s="292"/>
      <c r="O808" s="292"/>
      <c r="P808" s="292"/>
      <c r="Q808" s="292"/>
      <c r="R808" s="292"/>
      <c r="S808" s="292"/>
      <c r="T808" s="292"/>
      <c r="U808" s="292"/>
      <c r="V808" s="292"/>
      <c r="W808" s="292"/>
      <c r="X808" s="292"/>
      <c r="Y808" s="292"/>
      <c r="Z808" s="292"/>
    </row>
    <row r="809" spans="1:26" ht="15.75" customHeight="1" x14ac:dyDescent="0.2">
      <c r="A809" s="292"/>
      <c r="B809" s="221"/>
      <c r="C809" s="295"/>
      <c r="D809" s="295"/>
      <c r="E809" s="296"/>
      <c r="F809" s="296"/>
      <c r="G809" s="297"/>
      <c r="H809" s="292"/>
      <c r="I809" s="292"/>
      <c r="J809" s="292"/>
      <c r="K809" s="292"/>
      <c r="L809" s="292"/>
      <c r="M809" s="292"/>
      <c r="N809" s="292"/>
      <c r="O809" s="292"/>
      <c r="P809" s="292"/>
      <c r="Q809" s="292"/>
      <c r="R809" s="292"/>
      <c r="S809" s="292"/>
      <c r="T809" s="292"/>
      <c r="U809" s="292"/>
      <c r="V809" s="292"/>
      <c r="W809" s="292"/>
      <c r="X809" s="292"/>
      <c r="Y809" s="292"/>
      <c r="Z809" s="292"/>
    </row>
    <row r="810" spans="1:26" ht="15.75" customHeight="1" x14ac:dyDescent="0.2">
      <c r="A810" s="292"/>
      <c r="B810" s="221"/>
      <c r="C810" s="295"/>
      <c r="D810" s="295"/>
      <c r="E810" s="296"/>
      <c r="F810" s="296"/>
      <c r="G810" s="297"/>
      <c r="H810" s="292"/>
      <c r="I810" s="292"/>
      <c r="J810" s="292"/>
      <c r="K810" s="292"/>
      <c r="L810" s="292"/>
      <c r="M810" s="292"/>
      <c r="N810" s="292"/>
      <c r="O810" s="292"/>
      <c r="P810" s="292"/>
      <c r="Q810" s="292"/>
      <c r="R810" s="292"/>
      <c r="S810" s="292"/>
      <c r="T810" s="292"/>
      <c r="U810" s="292"/>
      <c r="V810" s="292"/>
      <c r="W810" s="292"/>
      <c r="X810" s="292"/>
      <c r="Y810" s="292"/>
      <c r="Z810" s="292"/>
    </row>
    <row r="811" spans="1:26" ht="15.75" customHeight="1" x14ac:dyDescent="0.2">
      <c r="A811" s="292"/>
      <c r="B811" s="221"/>
      <c r="C811" s="295"/>
      <c r="D811" s="295"/>
      <c r="E811" s="296"/>
      <c r="F811" s="296"/>
      <c r="G811" s="297"/>
      <c r="H811" s="292"/>
      <c r="I811" s="292"/>
      <c r="J811" s="292"/>
      <c r="K811" s="292"/>
      <c r="L811" s="292"/>
      <c r="M811" s="292"/>
      <c r="N811" s="292"/>
      <c r="O811" s="292"/>
      <c r="P811" s="292"/>
      <c r="Q811" s="292"/>
      <c r="R811" s="292"/>
      <c r="S811" s="292"/>
      <c r="T811" s="292"/>
      <c r="U811" s="292"/>
      <c r="V811" s="292"/>
      <c r="W811" s="292"/>
      <c r="X811" s="292"/>
      <c r="Y811" s="292"/>
      <c r="Z811" s="292"/>
    </row>
    <row r="812" spans="1:26" ht="15.75" customHeight="1" x14ac:dyDescent="0.2">
      <c r="A812" s="292"/>
      <c r="B812" s="221"/>
      <c r="C812" s="295"/>
      <c r="D812" s="295"/>
      <c r="E812" s="296"/>
      <c r="F812" s="296"/>
      <c r="G812" s="297"/>
      <c r="H812" s="292"/>
      <c r="I812" s="292"/>
      <c r="J812" s="292"/>
      <c r="K812" s="292"/>
      <c r="L812" s="292"/>
      <c r="M812" s="292"/>
      <c r="N812" s="292"/>
      <c r="O812" s="292"/>
      <c r="P812" s="292"/>
      <c r="Q812" s="292"/>
      <c r="R812" s="292"/>
      <c r="S812" s="292"/>
      <c r="T812" s="292"/>
      <c r="U812" s="292"/>
      <c r="V812" s="292"/>
      <c r="W812" s="292"/>
      <c r="X812" s="292"/>
      <c r="Y812" s="292"/>
      <c r="Z812" s="292"/>
    </row>
    <row r="813" spans="1:26" ht="15.75" customHeight="1" x14ac:dyDescent="0.2">
      <c r="A813" s="292"/>
      <c r="B813" s="221"/>
      <c r="C813" s="295"/>
      <c r="D813" s="295"/>
      <c r="E813" s="296"/>
      <c r="F813" s="296"/>
      <c r="G813" s="297"/>
      <c r="H813" s="292"/>
      <c r="I813" s="292"/>
      <c r="J813" s="292"/>
      <c r="K813" s="292"/>
      <c r="L813" s="292"/>
      <c r="M813" s="292"/>
      <c r="N813" s="292"/>
      <c r="O813" s="292"/>
      <c r="P813" s="292"/>
      <c r="Q813" s="292"/>
      <c r="R813" s="292"/>
      <c r="S813" s="292"/>
      <c r="T813" s="292"/>
      <c r="U813" s="292"/>
      <c r="V813" s="292"/>
      <c r="W813" s="292"/>
      <c r="X813" s="292"/>
      <c r="Y813" s="292"/>
      <c r="Z813" s="292"/>
    </row>
    <row r="814" spans="1:26" ht="15.75" customHeight="1" x14ac:dyDescent="0.2">
      <c r="A814" s="292"/>
      <c r="B814" s="221"/>
      <c r="C814" s="295"/>
      <c r="D814" s="295"/>
      <c r="E814" s="296"/>
      <c r="F814" s="296"/>
      <c r="G814" s="297"/>
      <c r="H814" s="292"/>
      <c r="I814" s="292"/>
      <c r="J814" s="292"/>
      <c r="K814" s="292"/>
      <c r="L814" s="292"/>
      <c r="M814" s="292"/>
      <c r="N814" s="292"/>
      <c r="O814" s="292"/>
      <c r="P814" s="292"/>
      <c r="Q814" s="292"/>
      <c r="R814" s="292"/>
      <c r="S814" s="292"/>
      <c r="T814" s="292"/>
      <c r="U814" s="292"/>
      <c r="V814" s="292"/>
      <c r="W814" s="292"/>
      <c r="X814" s="292"/>
      <c r="Y814" s="292"/>
      <c r="Z814" s="292"/>
    </row>
    <row r="815" spans="1:26" ht="15.75" customHeight="1" x14ac:dyDescent="0.2">
      <c r="A815" s="292"/>
      <c r="B815" s="221"/>
      <c r="C815" s="295"/>
      <c r="D815" s="295"/>
      <c r="E815" s="296"/>
      <c r="F815" s="296"/>
      <c r="G815" s="297"/>
      <c r="H815" s="292"/>
      <c r="I815" s="292"/>
      <c r="J815" s="292"/>
      <c r="K815" s="292"/>
      <c r="L815" s="292"/>
      <c r="M815" s="292"/>
      <c r="N815" s="292"/>
      <c r="O815" s="292"/>
      <c r="P815" s="292"/>
      <c r="Q815" s="292"/>
      <c r="R815" s="292"/>
      <c r="S815" s="292"/>
      <c r="T815" s="292"/>
      <c r="U815" s="292"/>
      <c r="V815" s="292"/>
      <c r="W815" s="292"/>
      <c r="X815" s="292"/>
      <c r="Y815" s="292"/>
      <c r="Z815" s="292"/>
    </row>
    <row r="816" spans="1:26" ht="15.75" customHeight="1" x14ac:dyDescent="0.2">
      <c r="A816" s="292"/>
      <c r="B816" s="221"/>
      <c r="C816" s="295"/>
      <c r="D816" s="295"/>
      <c r="E816" s="296"/>
      <c r="F816" s="296"/>
      <c r="G816" s="297"/>
      <c r="H816" s="292"/>
      <c r="I816" s="292"/>
      <c r="J816" s="292"/>
      <c r="K816" s="292"/>
      <c r="L816" s="292"/>
      <c r="M816" s="292"/>
      <c r="N816" s="292"/>
      <c r="O816" s="292"/>
      <c r="P816" s="292"/>
      <c r="Q816" s="292"/>
      <c r="R816" s="292"/>
      <c r="S816" s="292"/>
      <c r="T816" s="292"/>
      <c r="U816" s="292"/>
      <c r="V816" s="292"/>
      <c r="W816" s="292"/>
      <c r="X816" s="292"/>
      <c r="Y816" s="292"/>
      <c r="Z816" s="292"/>
    </row>
    <row r="817" spans="1:26" ht="15.75" customHeight="1" x14ac:dyDescent="0.2">
      <c r="A817" s="292"/>
      <c r="B817" s="221"/>
      <c r="C817" s="295"/>
      <c r="D817" s="295"/>
      <c r="E817" s="296"/>
      <c r="F817" s="296"/>
      <c r="G817" s="297"/>
      <c r="H817" s="292"/>
      <c r="I817" s="292"/>
      <c r="J817" s="292"/>
      <c r="K817" s="292"/>
      <c r="L817" s="292"/>
      <c r="M817" s="292"/>
      <c r="N817" s="292"/>
      <c r="O817" s="292"/>
      <c r="P817" s="292"/>
      <c r="Q817" s="292"/>
      <c r="R817" s="292"/>
      <c r="S817" s="292"/>
      <c r="T817" s="292"/>
      <c r="U817" s="292"/>
      <c r="V817" s="292"/>
      <c r="W817" s="292"/>
      <c r="X817" s="292"/>
      <c r="Y817" s="292"/>
      <c r="Z817" s="292"/>
    </row>
    <row r="818" spans="1:26" ht="15.75" customHeight="1" x14ac:dyDescent="0.2">
      <c r="A818" s="292"/>
      <c r="B818" s="221"/>
      <c r="C818" s="295"/>
      <c r="D818" s="295"/>
      <c r="E818" s="296"/>
      <c r="F818" s="296"/>
      <c r="G818" s="297"/>
      <c r="H818" s="292"/>
      <c r="I818" s="292"/>
      <c r="J818" s="292"/>
      <c r="K818" s="292"/>
      <c r="L818" s="292"/>
      <c r="M818" s="292"/>
      <c r="N818" s="292"/>
      <c r="O818" s="292"/>
      <c r="P818" s="292"/>
      <c r="Q818" s="292"/>
      <c r="R818" s="292"/>
      <c r="S818" s="292"/>
      <c r="T818" s="292"/>
      <c r="U818" s="292"/>
      <c r="V818" s="292"/>
      <c r="W818" s="292"/>
      <c r="X818" s="292"/>
      <c r="Y818" s="292"/>
      <c r="Z818" s="292"/>
    </row>
    <row r="819" spans="1:26" ht="15.75" customHeight="1" x14ac:dyDescent="0.2">
      <c r="A819" s="292"/>
      <c r="B819" s="221"/>
      <c r="C819" s="295"/>
      <c r="D819" s="295"/>
      <c r="E819" s="296"/>
      <c r="F819" s="296"/>
      <c r="G819" s="297"/>
      <c r="H819" s="292"/>
      <c r="I819" s="292"/>
      <c r="J819" s="292"/>
      <c r="K819" s="292"/>
      <c r="L819" s="292"/>
      <c r="M819" s="292"/>
      <c r="N819" s="292"/>
      <c r="O819" s="292"/>
      <c r="P819" s="292"/>
      <c r="Q819" s="292"/>
      <c r="R819" s="292"/>
      <c r="S819" s="292"/>
      <c r="T819" s="292"/>
      <c r="U819" s="292"/>
      <c r="V819" s="292"/>
      <c r="W819" s="292"/>
      <c r="X819" s="292"/>
      <c r="Y819" s="292"/>
      <c r="Z819" s="292"/>
    </row>
    <row r="820" spans="1:26" ht="15.75" customHeight="1" x14ac:dyDescent="0.2">
      <c r="A820" s="292"/>
      <c r="B820" s="221"/>
      <c r="C820" s="295"/>
      <c r="D820" s="295"/>
      <c r="E820" s="296"/>
      <c r="F820" s="296"/>
      <c r="G820" s="297"/>
      <c r="H820" s="292"/>
      <c r="I820" s="292"/>
      <c r="J820" s="292"/>
      <c r="K820" s="292"/>
      <c r="L820" s="292"/>
      <c r="M820" s="292"/>
      <c r="N820" s="292"/>
      <c r="O820" s="292"/>
      <c r="P820" s="292"/>
      <c r="Q820" s="292"/>
      <c r="R820" s="292"/>
      <c r="S820" s="292"/>
      <c r="T820" s="292"/>
      <c r="U820" s="292"/>
      <c r="V820" s="292"/>
      <c r="W820" s="292"/>
      <c r="X820" s="292"/>
      <c r="Y820" s="292"/>
      <c r="Z820" s="292"/>
    </row>
    <row r="821" spans="1:26" ht="15.75" customHeight="1" x14ac:dyDescent="0.2">
      <c r="A821" s="292"/>
      <c r="B821" s="221"/>
      <c r="C821" s="295"/>
      <c r="D821" s="295"/>
      <c r="E821" s="296"/>
      <c r="F821" s="296"/>
      <c r="G821" s="297"/>
      <c r="H821" s="292"/>
      <c r="I821" s="292"/>
      <c r="J821" s="292"/>
      <c r="K821" s="292"/>
      <c r="L821" s="292"/>
      <c r="M821" s="292"/>
      <c r="N821" s="292"/>
      <c r="O821" s="292"/>
      <c r="P821" s="292"/>
      <c r="Q821" s="292"/>
      <c r="R821" s="292"/>
      <c r="S821" s="292"/>
      <c r="T821" s="292"/>
      <c r="U821" s="292"/>
      <c r="V821" s="292"/>
      <c r="W821" s="292"/>
      <c r="X821" s="292"/>
      <c r="Y821" s="292"/>
      <c r="Z821" s="292"/>
    </row>
    <row r="822" spans="1:26" ht="15.75" customHeight="1" x14ac:dyDescent="0.2">
      <c r="A822" s="292"/>
      <c r="B822" s="221"/>
      <c r="C822" s="295"/>
      <c r="D822" s="295"/>
      <c r="E822" s="296"/>
      <c r="F822" s="296"/>
      <c r="G822" s="297"/>
      <c r="H822" s="292"/>
      <c r="I822" s="292"/>
      <c r="J822" s="292"/>
      <c r="K822" s="292"/>
      <c r="L822" s="292"/>
      <c r="M822" s="292"/>
      <c r="N822" s="292"/>
      <c r="O822" s="292"/>
      <c r="P822" s="292"/>
      <c r="Q822" s="292"/>
      <c r="R822" s="292"/>
      <c r="S822" s="292"/>
      <c r="T822" s="292"/>
      <c r="U822" s="292"/>
      <c r="V822" s="292"/>
      <c r="W822" s="292"/>
      <c r="X822" s="292"/>
      <c r="Y822" s="292"/>
      <c r="Z822" s="292"/>
    </row>
    <row r="823" spans="1:26" ht="15.75" customHeight="1" x14ac:dyDescent="0.2">
      <c r="A823" s="292"/>
      <c r="B823" s="221"/>
      <c r="C823" s="295"/>
      <c r="D823" s="295"/>
      <c r="E823" s="296"/>
      <c r="F823" s="296"/>
      <c r="G823" s="297"/>
      <c r="H823" s="292"/>
      <c r="I823" s="292"/>
      <c r="J823" s="292"/>
      <c r="K823" s="292"/>
      <c r="L823" s="292"/>
      <c r="M823" s="292"/>
      <c r="N823" s="292"/>
      <c r="O823" s="292"/>
      <c r="P823" s="292"/>
      <c r="Q823" s="292"/>
      <c r="R823" s="292"/>
      <c r="S823" s="292"/>
      <c r="T823" s="292"/>
      <c r="U823" s="292"/>
      <c r="V823" s="292"/>
      <c r="W823" s="292"/>
      <c r="X823" s="292"/>
      <c r="Y823" s="292"/>
      <c r="Z823" s="292"/>
    </row>
    <row r="824" spans="1:26" ht="15.75" customHeight="1" x14ac:dyDescent="0.2">
      <c r="A824" s="292"/>
      <c r="B824" s="221"/>
      <c r="C824" s="295"/>
      <c r="D824" s="295"/>
      <c r="E824" s="296"/>
      <c r="F824" s="296"/>
      <c r="G824" s="297"/>
      <c r="H824" s="292"/>
      <c r="I824" s="292"/>
      <c r="J824" s="292"/>
      <c r="K824" s="292"/>
      <c r="L824" s="292"/>
      <c r="M824" s="292"/>
      <c r="N824" s="292"/>
      <c r="O824" s="292"/>
      <c r="P824" s="292"/>
      <c r="Q824" s="292"/>
      <c r="R824" s="292"/>
      <c r="S824" s="292"/>
      <c r="T824" s="292"/>
      <c r="U824" s="292"/>
      <c r="V824" s="292"/>
      <c r="W824" s="292"/>
      <c r="X824" s="292"/>
      <c r="Y824" s="292"/>
      <c r="Z824" s="292"/>
    </row>
    <row r="825" spans="1:26" ht="15.75" customHeight="1" x14ac:dyDescent="0.2">
      <c r="A825" s="292"/>
      <c r="B825" s="221"/>
      <c r="C825" s="295"/>
      <c r="D825" s="295"/>
      <c r="E825" s="296"/>
      <c r="F825" s="296"/>
      <c r="G825" s="297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2"/>
      <c r="Y825" s="292"/>
      <c r="Z825" s="292"/>
    </row>
    <row r="826" spans="1:26" ht="15.75" customHeight="1" x14ac:dyDescent="0.2">
      <c r="A826" s="292"/>
      <c r="B826" s="221"/>
      <c r="C826" s="295"/>
      <c r="D826" s="295"/>
      <c r="E826" s="296"/>
      <c r="F826" s="296"/>
      <c r="G826" s="297"/>
      <c r="H826" s="292"/>
      <c r="I826" s="292"/>
      <c r="J826" s="292"/>
      <c r="K826" s="292"/>
      <c r="L826" s="292"/>
      <c r="M826" s="292"/>
      <c r="N826" s="292"/>
      <c r="O826" s="292"/>
      <c r="P826" s="292"/>
      <c r="Q826" s="292"/>
      <c r="R826" s="292"/>
      <c r="S826" s="292"/>
      <c r="T826" s="292"/>
      <c r="U826" s="292"/>
      <c r="V826" s="292"/>
      <c r="W826" s="292"/>
      <c r="X826" s="292"/>
      <c r="Y826" s="292"/>
      <c r="Z826" s="292"/>
    </row>
    <row r="827" spans="1:26" ht="15.75" customHeight="1" x14ac:dyDescent="0.2">
      <c r="A827" s="292"/>
      <c r="B827" s="221"/>
      <c r="C827" s="295"/>
      <c r="D827" s="295"/>
      <c r="E827" s="296"/>
      <c r="F827" s="296"/>
      <c r="G827" s="297"/>
      <c r="H827" s="292"/>
      <c r="I827" s="292"/>
      <c r="J827" s="292"/>
      <c r="K827" s="292"/>
      <c r="L827" s="292"/>
      <c r="M827" s="292"/>
      <c r="N827" s="292"/>
      <c r="O827" s="292"/>
      <c r="P827" s="292"/>
      <c r="Q827" s="292"/>
      <c r="R827" s="292"/>
      <c r="S827" s="292"/>
      <c r="T827" s="292"/>
      <c r="U827" s="292"/>
      <c r="V827" s="292"/>
      <c r="W827" s="292"/>
      <c r="X827" s="292"/>
      <c r="Y827" s="292"/>
      <c r="Z827" s="292"/>
    </row>
    <row r="828" spans="1:26" ht="15.75" customHeight="1" x14ac:dyDescent="0.2">
      <c r="A828" s="292"/>
      <c r="B828" s="221"/>
      <c r="C828" s="295"/>
      <c r="D828" s="295"/>
      <c r="E828" s="296"/>
      <c r="F828" s="296"/>
      <c r="G828" s="297"/>
      <c r="H828" s="292"/>
      <c r="I828" s="292"/>
      <c r="J828" s="292"/>
      <c r="K828" s="292"/>
      <c r="L828" s="292"/>
      <c r="M828" s="292"/>
      <c r="N828" s="292"/>
      <c r="O828" s="292"/>
      <c r="P828" s="292"/>
      <c r="Q828" s="292"/>
      <c r="R828" s="292"/>
      <c r="S828" s="292"/>
      <c r="T828" s="292"/>
      <c r="U828" s="292"/>
      <c r="V828" s="292"/>
      <c r="W828" s="292"/>
      <c r="X828" s="292"/>
      <c r="Y828" s="292"/>
      <c r="Z828" s="292"/>
    </row>
    <row r="829" spans="1:26" ht="15.75" customHeight="1" x14ac:dyDescent="0.2">
      <c r="A829" s="292"/>
      <c r="B829" s="221"/>
      <c r="C829" s="295"/>
      <c r="D829" s="295"/>
      <c r="E829" s="296"/>
      <c r="F829" s="296"/>
      <c r="G829" s="297"/>
      <c r="H829" s="292"/>
      <c r="I829" s="292"/>
      <c r="J829" s="292"/>
      <c r="K829" s="292"/>
      <c r="L829" s="292"/>
      <c r="M829" s="292"/>
      <c r="N829" s="292"/>
      <c r="O829" s="292"/>
      <c r="P829" s="292"/>
      <c r="Q829" s="292"/>
      <c r="R829" s="292"/>
      <c r="S829" s="292"/>
      <c r="T829" s="292"/>
      <c r="U829" s="292"/>
      <c r="V829" s="292"/>
      <c r="W829" s="292"/>
      <c r="X829" s="292"/>
      <c r="Y829" s="292"/>
      <c r="Z829" s="292"/>
    </row>
    <row r="830" spans="1:26" ht="15.75" customHeight="1" x14ac:dyDescent="0.2">
      <c r="A830" s="292"/>
      <c r="B830" s="221"/>
      <c r="C830" s="295"/>
      <c r="D830" s="295"/>
      <c r="E830" s="296"/>
      <c r="F830" s="296"/>
      <c r="G830" s="297"/>
      <c r="H830" s="292"/>
      <c r="I830" s="292"/>
      <c r="J830" s="292"/>
      <c r="K830" s="292"/>
      <c r="L830" s="292"/>
      <c r="M830" s="292"/>
      <c r="N830" s="292"/>
      <c r="O830" s="292"/>
      <c r="P830" s="292"/>
      <c r="Q830" s="292"/>
      <c r="R830" s="292"/>
      <c r="S830" s="292"/>
      <c r="T830" s="292"/>
      <c r="U830" s="292"/>
      <c r="V830" s="292"/>
      <c r="W830" s="292"/>
      <c r="X830" s="292"/>
      <c r="Y830" s="292"/>
      <c r="Z830" s="292"/>
    </row>
    <row r="831" spans="1:26" ht="15.75" customHeight="1" x14ac:dyDescent="0.2">
      <c r="A831" s="292"/>
      <c r="B831" s="221"/>
      <c r="C831" s="295"/>
      <c r="D831" s="295"/>
      <c r="E831" s="296"/>
      <c r="F831" s="296"/>
      <c r="G831" s="297"/>
      <c r="H831" s="292"/>
      <c r="I831" s="292"/>
      <c r="J831" s="292"/>
      <c r="K831" s="292"/>
      <c r="L831" s="292"/>
      <c r="M831" s="292"/>
      <c r="N831" s="292"/>
      <c r="O831" s="292"/>
      <c r="P831" s="292"/>
      <c r="Q831" s="292"/>
      <c r="R831" s="292"/>
      <c r="S831" s="292"/>
      <c r="T831" s="292"/>
      <c r="U831" s="292"/>
      <c r="V831" s="292"/>
      <c r="W831" s="292"/>
      <c r="X831" s="292"/>
      <c r="Y831" s="292"/>
      <c r="Z831" s="292"/>
    </row>
    <row r="832" spans="1:26" ht="15.75" customHeight="1" x14ac:dyDescent="0.2">
      <c r="A832" s="292"/>
      <c r="B832" s="221"/>
      <c r="C832" s="295"/>
      <c r="D832" s="295"/>
      <c r="E832" s="296"/>
      <c r="F832" s="296"/>
      <c r="G832" s="297"/>
      <c r="H832" s="292"/>
      <c r="I832" s="292"/>
      <c r="J832" s="292"/>
      <c r="K832" s="292"/>
      <c r="L832" s="292"/>
      <c r="M832" s="292"/>
      <c r="N832" s="292"/>
      <c r="O832" s="292"/>
      <c r="P832" s="292"/>
      <c r="Q832" s="292"/>
      <c r="R832" s="292"/>
      <c r="S832" s="292"/>
      <c r="T832" s="292"/>
      <c r="U832" s="292"/>
      <c r="V832" s="292"/>
      <c r="W832" s="292"/>
      <c r="X832" s="292"/>
      <c r="Y832" s="292"/>
      <c r="Z832" s="292"/>
    </row>
    <row r="833" spans="1:26" ht="15.75" customHeight="1" x14ac:dyDescent="0.2">
      <c r="A833" s="292"/>
      <c r="B833" s="221"/>
      <c r="C833" s="295"/>
      <c r="D833" s="295"/>
      <c r="E833" s="296"/>
      <c r="F833" s="296"/>
      <c r="G833" s="297"/>
      <c r="H833" s="292"/>
      <c r="I833" s="292"/>
      <c r="J833" s="292"/>
      <c r="K833" s="292"/>
      <c r="L833" s="292"/>
      <c r="M833" s="292"/>
      <c r="N833" s="292"/>
      <c r="O833" s="292"/>
      <c r="P833" s="292"/>
      <c r="Q833" s="292"/>
      <c r="R833" s="292"/>
      <c r="S833" s="292"/>
      <c r="T833" s="292"/>
      <c r="U833" s="292"/>
      <c r="V833" s="292"/>
      <c r="W833" s="292"/>
      <c r="X833" s="292"/>
      <c r="Y833" s="292"/>
      <c r="Z833" s="292"/>
    </row>
    <row r="834" spans="1:26" ht="15.75" customHeight="1" x14ac:dyDescent="0.2">
      <c r="A834" s="292"/>
      <c r="B834" s="221"/>
      <c r="C834" s="295"/>
      <c r="D834" s="295"/>
      <c r="E834" s="296"/>
      <c r="F834" s="296"/>
      <c r="G834" s="297"/>
      <c r="H834" s="292"/>
      <c r="I834" s="292"/>
      <c r="J834" s="292"/>
      <c r="K834" s="292"/>
      <c r="L834" s="292"/>
      <c r="M834" s="292"/>
      <c r="N834" s="292"/>
      <c r="O834" s="292"/>
      <c r="P834" s="292"/>
      <c r="Q834" s="292"/>
      <c r="R834" s="292"/>
      <c r="S834" s="292"/>
      <c r="T834" s="292"/>
      <c r="U834" s="292"/>
      <c r="V834" s="292"/>
      <c r="W834" s="292"/>
      <c r="X834" s="292"/>
      <c r="Y834" s="292"/>
      <c r="Z834" s="292"/>
    </row>
    <row r="835" spans="1:26" ht="15.75" customHeight="1" x14ac:dyDescent="0.2">
      <c r="A835" s="292"/>
      <c r="B835" s="221"/>
      <c r="C835" s="295"/>
      <c r="D835" s="295"/>
      <c r="E835" s="296"/>
      <c r="F835" s="296"/>
      <c r="G835" s="297"/>
      <c r="H835" s="292"/>
      <c r="I835" s="292"/>
      <c r="J835" s="292"/>
      <c r="K835" s="292"/>
      <c r="L835" s="292"/>
      <c r="M835" s="292"/>
      <c r="N835" s="292"/>
      <c r="O835" s="292"/>
      <c r="P835" s="292"/>
      <c r="Q835" s="292"/>
      <c r="R835" s="292"/>
      <c r="S835" s="292"/>
      <c r="T835" s="292"/>
      <c r="U835" s="292"/>
      <c r="V835" s="292"/>
      <c r="W835" s="292"/>
      <c r="X835" s="292"/>
      <c r="Y835" s="292"/>
      <c r="Z835" s="292"/>
    </row>
    <row r="836" spans="1:26" ht="15.75" customHeight="1" x14ac:dyDescent="0.2">
      <c r="A836" s="292"/>
      <c r="B836" s="221"/>
      <c r="C836" s="295"/>
      <c r="D836" s="295"/>
      <c r="E836" s="296"/>
      <c r="F836" s="296"/>
      <c r="G836" s="297"/>
      <c r="H836" s="292"/>
      <c r="I836" s="292"/>
      <c r="J836" s="292"/>
      <c r="K836" s="292"/>
      <c r="L836" s="292"/>
      <c r="M836" s="292"/>
      <c r="N836" s="292"/>
      <c r="O836" s="292"/>
      <c r="P836" s="292"/>
      <c r="Q836" s="292"/>
      <c r="R836" s="292"/>
      <c r="S836" s="292"/>
      <c r="T836" s="292"/>
      <c r="U836" s="292"/>
      <c r="V836" s="292"/>
      <c r="W836" s="292"/>
      <c r="X836" s="292"/>
      <c r="Y836" s="292"/>
      <c r="Z836" s="292"/>
    </row>
    <row r="837" spans="1:26" ht="15.75" customHeight="1" x14ac:dyDescent="0.2">
      <c r="A837" s="292"/>
      <c r="B837" s="221"/>
      <c r="C837" s="295"/>
      <c r="D837" s="295"/>
      <c r="E837" s="296"/>
      <c r="F837" s="296"/>
      <c r="G837" s="297"/>
      <c r="H837" s="292"/>
      <c r="I837" s="292"/>
      <c r="J837" s="292"/>
      <c r="K837" s="292"/>
      <c r="L837" s="292"/>
      <c r="M837" s="292"/>
      <c r="N837" s="292"/>
      <c r="O837" s="292"/>
      <c r="P837" s="292"/>
      <c r="Q837" s="292"/>
      <c r="R837" s="292"/>
      <c r="S837" s="292"/>
      <c r="T837" s="292"/>
      <c r="U837" s="292"/>
      <c r="V837" s="292"/>
      <c r="W837" s="292"/>
      <c r="X837" s="292"/>
      <c r="Y837" s="292"/>
      <c r="Z837" s="292"/>
    </row>
    <row r="838" spans="1:26" ht="15.75" customHeight="1" x14ac:dyDescent="0.2">
      <c r="A838" s="292"/>
      <c r="B838" s="221"/>
      <c r="C838" s="295"/>
      <c r="D838" s="295"/>
      <c r="E838" s="296"/>
      <c r="F838" s="296"/>
      <c r="G838" s="297"/>
      <c r="H838" s="292"/>
      <c r="I838" s="292"/>
      <c r="J838" s="292"/>
      <c r="K838" s="292"/>
      <c r="L838" s="292"/>
      <c r="M838" s="292"/>
      <c r="N838" s="292"/>
      <c r="O838" s="292"/>
      <c r="P838" s="292"/>
      <c r="Q838" s="292"/>
      <c r="R838" s="292"/>
      <c r="S838" s="292"/>
      <c r="T838" s="292"/>
      <c r="U838" s="292"/>
      <c r="V838" s="292"/>
      <c r="W838" s="292"/>
      <c r="X838" s="292"/>
      <c r="Y838" s="292"/>
      <c r="Z838" s="292"/>
    </row>
    <row r="839" spans="1:26" ht="15.75" customHeight="1" x14ac:dyDescent="0.2">
      <c r="A839" s="292"/>
      <c r="B839" s="221"/>
      <c r="C839" s="295"/>
      <c r="D839" s="295"/>
      <c r="E839" s="296"/>
      <c r="F839" s="296"/>
      <c r="G839" s="297"/>
      <c r="H839" s="292"/>
      <c r="I839" s="292"/>
      <c r="J839" s="292"/>
      <c r="K839" s="292"/>
      <c r="L839" s="292"/>
      <c r="M839" s="292"/>
      <c r="N839" s="292"/>
      <c r="O839" s="292"/>
      <c r="P839" s="292"/>
      <c r="Q839" s="292"/>
      <c r="R839" s="292"/>
      <c r="S839" s="292"/>
      <c r="T839" s="292"/>
      <c r="U839" s="292"/>
      <c r="V839" s="292"/>
      <c r="W839" s="292"/>
      <c r="X839" s="292"/>
      <c r="Y839" s="292"/>
      <c r="Z839" s="292"/>
    </row>
    <row r="840" spans="1:26" ht="15.75" customHeight="1" x14ac:dyDescent="0.2">
      <c r="A840" s="292"/>
      <c r="B840" s="221"/>
      <c r="C840" s="295"/>
      <c r="D840" s="295"/>
      <c r="E840" s="296"/>
      <c r="F840" s="296"/>
      <c r="G840" s="297"/>
      <c r="H840" s="292"/>
      <c r="I840" s="292"/>
      <c r="J840" s="292"/>
      <c r="K840" s="292"/>
      <c r="L840" s="292"/>
      <c r="M840" s="292"/>
      <c r="N840" s="292"/>
      <c r="O840" s="292"/>
      <c r="P840" s="292"/>
      <c r="Q840" s="292"/>
      <c r="R840" s="292"/>
      <c r="S840" s="292"/>
      <c r="T840" s="292"/>
      <c r="U840" s="292"/>
      <c r="V840" s="292"/>
      <c r="W840" s="292"/>
      <c r="X840" s="292"/>
      <c r="Y840" s="292"/>
      <c r="Z840" s="292"/>
    </row>
    <row r="841" spans="1:26" ht="15.75" customHeight="1" x14ac:dyDescent="0.2">
      <c r="A841" s="292"/>
      <c r="B841" s="221"/>
      <c r="C841" s="295"/>
      <c r="D841" s="295"/>
      <c r="E841" s="296"/>
      <c r="F841" s="296"/>
      <c r="G841" s="297"/>
      <c r="H841" s="292"/>
      <c r="I841" s="292"/>
      <c r="J841" s="292"/>
      <c r="K841" s="292"/>
      <c r="L841" s="292"/>
      <c r="M841" s="292"/>
      <c r="N841" s="292"/>
      <c r="O841" s="292"/>
      <c r="P841" s="292"/>
      <c r="Q841" s="292"/>
      <c r="R841" s="292"/>
      <c r="S841" s="292"/>
      <c r="T841" s="292"/>
      <c r="U841" s="292"/>
      <c r="V841" s="292"/>
      <c r="W841" s="292"/>
      <c r="X841" s="292"/>
      <c r="Y841" s="292"/>
      <c r="Z841" s="292"/>
    </row>
    <row r="842" spans="1:26" ht="15.75" customHeight="1" x14ac:dyDescent="0.2">
      <c r="A842" s="292"/>
      <c r="B842" s="221"/>
      <c r="C842" s="295"/>
      <c r="D842" s="295"/>
      <c r="E842" s="296"/>
      <c r="F842" s="296"/>
      <c r="G842" s="297"/>
      <c r="H842" s="292"/>
      <c r="I842" s="292"/>
      <c r="J842" s="292"/>
      <c r="K842" s="292"/>
      <c r="L842" s="292"/>
      <c r="M842" s="292"/>
      <c r="N842" s="292"/>
      <c r="O842" s="292"/>
      <c r="P842" s="292"/>
      <c r="Q842" s="292"/>
      <c r="R842" s="292"/>
      <c r="S842" s="292"/>
      <c r="T842" s="292"/>
      <c r="U842" s="292"/>
      <c r="V842" s="292"/>
      <c r="W842" s="292"/>
      <c r="X842" s="292"/>
      <c r="Y842" s="292"/>
      <c r="Z842" s="292"/>
    </row>
    <row r="843" spans="1:26" ht="15.75" customHeight="1" x14ac:dyDescent="0.2">
      <c r="A843" s="292"/>
      <c r="B843" s="221"/>
      <c r="C843" s="295"/>
      <c r="D843" s="295"/>
      <c r="E843" s="296"/>
      <c r="F843" s="296"/>
      <c r="G843" s="297"/>
      <c r="H843" s="292"/>
      <c r="I843" s="292"/>
      <c r="J843" s="292"/>
      <c r="K843" s="292"/>
      <c r="L843" s="292"/>
      <c r="M843" s="292"/>
      <c r="N843" s="292"/>
      <c r="O843" s="292"/>
      <c r="P843" s="292"/>
      <c r="Q843" s="292"/>
      <c r="R843" s="292"/>
      <c r="S843" s="292"/>
      <c r="T843" s="292"/>
      <c r="U843" s="292"/>
      <c r="V843" s="292"/>
      <c r="W843" s="292"/>
      <c r="X843" s="292"/>
      <c r="Y843" s="292"/>
      <c r="Z843" s="292"/>
    </row>
    <row r="844" spans="1:26" ht="15.75" customHeight="1" x14ac:dyDescent="0.2">
      <c r="A844" s="292"/>
      <c r="B844" s="221"/>
      <c r="C844" s="295"/>
      <c r="D844" s="295"/>
      <c r="E844" s="296"/>
      <c r="F844" s="296"/>
      <c r="G844" s="297"/>
      <c r="H844" s="292"/>
      <c r="I844" s="292"/>
      <c r="J844" s="292"/>
      <c r="K844" s="292"/>
      <c r="L844" s="292"/>
      <c r="M844" s="292"/>
      <c r="N844" s="292"/>
      <c r="O844" s="292"/>
      <c r="P844" s="292"/>
      <c r="Q844" s="292"/>
      <c r="R844" s="292"/>
      <c r="S844" s="292"/>
      <c r="T844" s="292"/>
      <c r="U844" s="292"/>
      <c r="V844" s="292"/>
      <c r="W844" s="292"/>
      <c r="X844" s="292"/>
      <c r="Y844" s="292"/>
      <c r="Z844" s="292"/>
    </row>
    <row r="845" spans="1:26" ht="15.75" customHeight="1" x14ac:dyDescent="0.2">
      <c r="A845" s="292"/>
      <c r="B845" s="221"/>
      <c r="C845" s="295"/>
      <c r="D845" s="295"/>
      <c r="E845" s="296"/>
      <c r="F845" s="296"/>
      <c r="G845" s="297"/>
      <c r="H845" s="292"/>
      <c r="I845" s="292"/>
      <c r="J845" s="292"/>
      <c r="K845" s="292"/>
      <c r="L845" s="292"/>
      <c r="M845" s="292"/>
      <c r="N845" s="292"/>
      <c r="O845" s="292"/>
      <c r="P845" s="292"/>
      <c r="Q845" s="292"/>
      <c r="R845" s="292"/>
      <c r="S845" s="292"/>
      <c r="T845" s="292"/>
      <c r="U845" s="292"/>
      <c r="V845" s="292"/>
      <c r="W845" s="292"/>
      <c r="X845" s="292"/>
      <c r="Y845" s="292"/>
      <c r="Z845" s="292"/>
    </row>
    <row r="846" spans="1:26" ht="15.75" customHeight="1" x14ac:dyDescent="0.2">
      <c r="A846" s="292"/>
      <c r="B846" s="221"/>
      <c r="C846" s="295"/>
      <c r="D846" s="295"/>
      <c r="E846" s="296"/>
      <c r="F846" s="296"/>
      <c r="G846" s="297"/>
      <c r="H846" s="292"/>
      <c r="I846" s="292"/>
      <c r="J846" s="292"/>
      <c r="K846" s="292"/>
      <c r="L846" s="292"/>
      <c r="M846" s="292"/>
      <c r="N846" s="292"/>
      <c r="O846" s="292"/>
      <c r="P846" s="292"/>
      <c r="Q846" s="292"/>
      <c r="R846" s="292"/>
      <c r="S846" s="292"/>
      <c r="T846" s="292"/>
      <c r="U846" s="292"/>
      <c r="V846" s="292"/>
      <c r="W846" s="292"/>
      <c r="X846" s="292"/>
      <c r="Y846" s="292"/>
      <c r="Z846" s="292"/>
    </row>
    <row r="847" spans="1:26" ht="15.75" customHeight="1" x14ac:dyDescent="0.2">
      <c r="A847" s="292"/>
      <c r="B847" s="221"/>
      <c r="C847" s="295"/>
      <c r="D847" s="295"/>
      <c r="E847" s="296"/>
      <c r="F847" s="296"/>
      <c r="G847" s="297"/>
      <c r="H847" s="292"/>
      <c r="I847" s="292"/>
      <c r="J847" s="292"/>
      <c r="K847" s="292"/>
      <c r="L847" s="292"/>
      <c r="M847" s="292"/>
      <c r="N847" s="292"/>
      <c r="O847" s="292"/>
      <c r="P847" s="292"/>
      <c r="Q847" s="292"/>
      <c r="R847" s="292"/>
      <c r="S847" s="292"/>
      <c r="T847" s="292"/>
      <c r="U847" s="292"/>
      <c r="V847" s="292"/>
      <c r="W847" s="292"/>
      <c r="X847" s="292"/>
      <c r="Y847" s="292"/>
      <c r="Z847" s="292"/>
    </row>
    <row r="848" spans="1:26" ht="15.75" customHeight="1" x14ac:dyDescent="0.2">
      <c r="A848" s="292"/>
      <c r="B848" s="221"/>
      <c r="C848" s="295"/>
      <c r="D848" s="295"/>
      <c r="E848" s="296"/>
      <c r="F848" s="296"/>
      <c r="G848" s="297"/>
      <c r="H848" s="292"/>
      <c r="I848" s="292"/>
      <c r="J848" s="292"/>
      <c r="K848" s="292"/>
      <c r="L848" s="292"/>
      <c r="M848" s="292"/>
      <c r="N848" s="292"/>
      <c r="O848" s="292"/>
      <c r="P848" s="292"/>
      <c r="Q848" s="292"/>
      <c r="R848" s="292"/>
      <c r="S848" s="292"/>
      <c r="T848" s="292"/>
      <c r="U848" s="292"/>
      <c r="V848" s="292"/>
      <c r="W848" s="292"/>
      <c r="X848" s="292"/>
      <c r="Y848" s="292"/>
      <c r="Z848" s="292"/>
    </row>
    <row r="849" spans="1:26" ht="15.75" customHeight="1" x14ac:dyDescent="0.2">
      <c r="A849" s="292"/>
      <c r="B849" s="221"/>
      <c r="C849" s="295"/>
      <c r="D849" s="295"/>
      <c r="E849" s="296"/>
      <c r="F849" s="296"/>
      <c r="G849" s="297"/>
      <c r="H849" s="292"/>
      <c r="I849" s="292"/>
      <c r="J849" s="292"/>
      <c r="K849" s="292"/>
      <c r="L849" s="292"/>
      <c r="M849" s="292"/>
      <c r="N849" s="292"/>
      <c r="O849" s="292"/>
      <c r="P849" s="292"/>
      <c r="Q849" s="292"/>
      <c r="R849" s="292"/>
      <c r="S849" s="292"/>
      <c r="T849" s="292"/>
      <c r="U849" s="292"/>
      <c r="V849" s="292"/>
      <c r="W849" s="292"/>
      <c r="X849" s="292"/>
      <c r="Y849" s="292"/>
      <c r="Z849" s="292"/>
    </row>
    <row r="850" spans="1:26" ht="15.75" customHeight="1" x14ac:dyDescent="0.2">
      <c r="A850" s="292"/>
      <c r="B850" s="221"/>
      <c r="C850" s="295"/>
      <c r="D850" s="295"/>
      <c r="E850" s="296"/>
      <c r="F850" s="296"/>
      <c r="G850" s="297"/>
      <c r="H850" s="292"/>
      <c r="I850" s="292"/>
      <c r="J850" s="292"/>
      <c r="K850" s="292"/>
      <c r="L850" s="292"/>
      <c r="M850" s="292"/>
      <c r="N850" s="292"/>
      <c r="O850" s="292"/>
      <c r="P850" s="292"/>
      <c r="Q850" s="292"/>
      <c r="R850" s="292"/>
      <c r="S850" s="292"/>
      <c r="T850" s="292"/>
      <c r="U850" s="292"/>
      <c r="V850" s="292"/>
      <c r="W850" s="292"/>
      <c r="X850" s="292"/>
      <c r="Y850" s="292"/>
      <c r="Z850" s="292"/>
    </row>
    <row r="851" spans="1:26" ht="15.75" customHeight="1" x14ac:dyDescent="0.2">
      <c r="A851" s="292"/>
      <c r="B851" s="221"/>
      <c r="C851" s="295"/>
      <c r="D851" s="295"/>
      <c r="E851" s="296"/>
      <c r="F851" s="296"/>
      <c r="G851" s="297"/>
      <c r="H851" s="292"/>
      <c r="I851" s="292"/>
      <c r="J851" s="292"/>
      <c r="K851" s="292"/>
      <c r="L851" s="292"/>
      <c r="M851" s="292"/>
      <c r="N851" s="292"/>
      <c r="O851" s="292"/>
      <c r="P851" s="292"/>
      <c r="Q851" s="292"/>
      <c r="R851" s="292"/>
      <c r="S851" s="292"/>
      <c r="T851" s="292"/>
      <c r="U851" s="292"/>
      <c r="V851" s="292"/>
      <c r="W851" s="292"/>
      <c r="X851" s="292"/>
      <c r="Y851" s="292"/>
      <c r="Z851" s="292"/>
    </row>
    <row r="852" spans="1:26" ht="15.75" customHeight="1" x14ac:dyDescent="0.2">
      <c r="A852" s="292"/>
      <c r="B852" s="221"/>
      <c r="C852" s="295"/>
      <c r="D852" s="295"/>
      <c r="E852" s="296"/>
      <c r="F852" s="296"/>
      <c r="G852" s="297"/>
      <c r="H852" s="292"/>
      <c r="I852" s="292"/>
      <c r="J852" s="292"/>
      <c r="K852" s="292"/>
      <c r="L852" s="292"/>
      <c r="M852" s="292"/>
      <c r="N852" s="292"/>
      <c r="O852" s="292"/>
      <c r="P852" s="292"/>
      <c r="Q852" s="292"/>
      <c r="R852" s="292"/>
      <c r="S852" s="292"/>
      <c r="T852" s="292"/>
      <c r="U852" s="292"/>
      <c r="V852" s="292"/>
      <c r="W852" s="292"/>
      <c r="X852" s="292"/>
      <c r="Y852" s="292"/>
      <c r="Z852" s="292"/>
    </row>
    <row r="853" spans="1:26" ht="15.75" customHeight="1" x14ac:dyDescent="0.2">
      <c r="A853" s="292"/>
      <c r="B853" s="221"/>
      <c r="C853" s="295"/>
      <c r="D853" s="295"/>
      <c r="E853" s="296"/>
      <c r="F853" s="296"/>
      <c r="G853" s="297"/>
      <c r="H853" s="292"/>
      <c r="I853" s="292"/>
      <c r="J853" s="292"/>
      <c r="K853" s="292"/>
      <c r="L853" s="292"/>
      <c r="M853" s="292"/>
      <c r="N853" s="292"/>
      <c r="O853" s="292"/>
      <c r="P853" s="292"/>
      <c r="Q853" s="292"/>
      <c r="R853" s="292"/>
      <c r="S853" s="292"/>
      <c r="T853" s="292"/>
      <c r="U853" s="292"/>
      <c r="V853" s="292"/>
      <c r="W853" s="292"/>
      <c r="X853" s="292"/>
      <c r="Y853" s="292"/>
      <c r="Z853" s="292"/>
    </row>
    <row r="854" spans="1:26" ht="15.75" customHeight="1" x14ac:dyDescent="0.2">
      <c r="A854" s="292"/>
      <c r="B854" s="221"/>
      <c r="C854" s="295"/>
      <c r="D854" s="295"/>
      <c r="E854" s="296"/>
      <c r="F854" s="296"/>
      <c r="G854" s="297"/>
      <c r="H854" s="292"/>
      <c r="I854" s="292"/>
      <c r="J854" s="292"/>
      <c r="K854" s="292"/>
      <c r="L854" s="292"/>
      <c r="M854" s="292"/>
      <c r="N854" s="292"/>
      <c r="O854" s="292"/>
      <c r="P854" s="292"/>
      <c r="Q854" s="292"/>
      <c r="R854" s="292"/>
      <c r="S854" s="292"/>
      <c r="T854" s="292"/>
      <c r="U854" s="292"/>
      <c r="V854" s="292"/>
      <c r="W854" s="292"/>
      <c r="X854" s="292"/>
      <c r="Y854" s="292"/>
      <c r="Z854" s="292"/>
    </row>
    <row r="855" spans="1:26" ht="15.75" customHeight="1" x14ac:dyDescent="0.2">
      <c r="A855" s="292"/>
      <c r="B855" s="221"/>
      <c r="C855" s="295"/>
      <c r="D855" s="295"/>
      <c r="E855" s="296"/>
      <c r="F855" s="296"/>
      <c r="G855" s="297"/>
      <c r="H855" s="292"/>
      <c r="I855" s="292"/>
      <c r="J855" s="292"/>
      <c r="K855" s="292"/>
      <c r="L855" s="292"/>
      <c r="M855" s="292"/>
      <c r="N855" s="292"/>
      <c r="O855" s="292"/>
      <c r="P855" s="292"/>
      <c r="Q855" s="292"/>
      <c r="R855" s="292"/>
      <c r="S855" s="292"/>
      <c r="T855" s="292"/>
      <c r="U855" s="292"/>
      <c r="V855" s="292"/>
      <c r="W855" s="292"/>
      <c r="X855" s="292"/>
      <c r="Y855" s="292"/>
      <c r="Z855" s="292"/>
    </row>
    <row r="856" spans="1:26" ht="15.75" customHeight="1" x14ac:dyDescent="0.2">
      <c r="A856" s="292"/>
      <c r="B856" s="221"/>
      <c r="C856" s="295"/>
      <c r="D856" s="295"/>
      <c r="E856" s="296"/>
      <c r="F856" s="296"/>
      <c r="G856" s="297"/>
      <c r="H856" s="292"/>
      <c r="I856" s="292"/>
      <c r="J856" s="292"/>
      <c r="K856" s="292"/>
      <c r="L856" s="292"/>
      <c r="M856" s="292"/>
      <c r="N856" s="292"/>
      <c r="O856" s="292"/>
      <c r="P856" s="292"/>
      <c r="Q856" s="292"/>
      <c r="R856" s="292"/>
      <c r="S856" s="292"/>
      <c r="T856" s="292"/>
      <c r="U856" s="292"/>
      <c r="V856" s="292"/>
      <c r="W856" s="292"/>
      <c r="X856" s="292"/>
      <c r="Y856" s="292"/>
      <c r="Z856" s="292"/>
    </row>
    <row r="857" spans="1:26" ht="15.75" customHeight="1" x14ac:dyDescent="0.2">
      <c r="A857" s="292"/>
      <c r="B857" s="221"/>
      <c r="C857" s="295"/>
      <c r="D857" s="295"/>
      <c r="E857" s="296"/>
      <c r="F857" s="296"/>
      <c r="G857" s="297"/>
      <c r="H857" s="292"/>
      <c r="I857" s="292"/>
      <c r="J857" s="292"/>
      <c r="K857" s="292"/>
      <c r="L857" s="292"/>
      <c r="M857" s="292"/>
      <c r="N857" s="292"/>
      <c r="O857" s="292"/>
      <c r="P857" s="292"/>
      <c r="Q857" s="292"/>
      <c r="R857" s="292"/>
      <c r="S857" s="292"/>
      <c r="T857" s="292"/>
      <c r="U857" s="292"/>
      <c r="V857" s="292"/>
      <c r="W857" s="292"/>
      <c r="X857" s="292"/>
      <c r="Y857" s="292"/>
      <c r="Z857" s="292"/>
    </row>
    <row r="858" spans="1:26" ht="15.75" customHeight="1" x14ac:dyDescent="0.2">
      <c r="A858" s="292"/>
      <c r="B858" s="221"/>
      <c r="C858" s="295"/>
      <c r="D858" s="295"/>
      <c r="E858" s="296"/>
      <c r="F858" s="296"/>
      <c r="G858" s="297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2"/>
      <c r="Y858" s="292"/>
      <c r="Z858" s="292"/>
    </row>
    <row r="859" spans="1:26" ht="15.75" customHeight="1" x14ac:dyDescent="0.2">
      <c r="A859" s="292"/>
      <c r="B859" s="221"/>
      <c r="C859" s="295"/>
      <c r="D859" s="295"/>
      <c r="E859" s="296"/>
      <c r="F859" s="296"/>
      <c r="G859" s="297"/>
      <c r="H859" s="292"/>
      <c r="I859" s="292"/>
      <c r="J859" s="292"/>
      <c r="K859" s="292"/>
      <c r="L859" s="292"/>
      <c r="M859" s="292"/>
      <c r="N859" s="292"/>
      <c r="O859" s="292"/>
      <c r="P859" s="292"/>
      <c r="Q859" s="292"/>
      <c r="R859" s="292"/>
      <c r="S859" s="292"/>
      <c r="T859" s="292"/>
      <c r="U859" s="292"/>
      <c r="V859" s="292"/>
      <c r="W859" s="292"/>
      <c r="X859" s="292"/>
      <c r="Y859" s="292"/>
      <c r="Z859" s="292"/>
    </row>
    <row r="860" spans="1:26" ht="15.75" customHeight="1" x14ac:dyDescent="0.2">
      <c r="A860" s="292"/>
      <c r="B860" s="221"/>
      <c r="C860" s="295"/>
      <c r="D860" s="295"/>
      <c r="E860" s="296"/>
      <c r="F860" s="296"/>
      <c r="G860" s="297"/>
      <c r="H860" s="292"/>
      <c r="I860" s="292"/>
      <c r="J860" s="292"/>
      <c r="K860" s="292"/>
      <c r="L860" s="292"/>
      <c r="M860" s="292"/>
      <c r="N860" s="292"/>
      <c r="O860" s="292"/>
      <c r="P860" s="292"/>
      <c r="Q860" s="292"/>
      <c r="R860" s="292"/>
      <c r="S860" s="292"/>
      <c r="T860" s="292"/>
      <c r="U860" s="292"/>
      <c r="V860" s="292"/>
      <c r="W860" s="292"/>
      <c r="X860" s="292"/>
      <c r="Y860" s="292"/>
      <c r="Z860" s="292"/>
    </row>
    <row r="861" spans="1:26" ht="15.75" customHeight="1" x14ac:dyDescent="0.2">
      <c r="A861" s="292"/>
      <c r="B861" s="221"/>
      <c r="C861" s="295"/>
      <c r="D861" s="295"/>
      <c r="E861" s="296"/>
      <c r="F861" s="296"/>
      <c r="G861" s="297"/>
      <c r="H861" s="292"/>
      <c r="I861" s="292"/>
      <c r="J861" s="292"/>
      <c r="K861" s="292"/>
      <c r="L861" s="292"/>
      <c r="M861" s="292"/>
      <c r="N861" s="292"/>
      <c r="O861" s="292"/>
      <c r="P861" s="292"/>
      <c r="Q861" s="292"/>
      <c r="R861" s="292"/>
      <c r="S861" s="292"/>
      <c r="T861" s="292"/>
      <c r="U861" s="292"/>
      <c r="V861" s="292"/>
      <c r="W861" s="292"/>
      <c r="X861" s="292"/>
      <c r="Y861" s="292"/>
      <c r="Z861" s="292"/>
    </row>
    <row r="862" spans="1:26" ht="15.75" customHeight="1" x14ac:dyDescent="0.2">
      <c r="A862" s="292"/>
      <c r="B862" s="221"/>
      <c r="C862" s="295"/>
      <c r="D862" s="295"/>
      <c r="E862" s="296"/>
      <c r="F862" s="296"/>
      <c r="G862" s="297"/>
      <c r="H862" s="292"/>
      <c r="I862" s="292"/>
      <c r="J862" s="292"/>
      <c r="K862" s="292"/>
      <c r="L862" s="292"/>
      <c r="M862" s="292"/>
      <c r="N862" s="292"/>
      <c r="O862" s="292"/>
      <c r="P862" s="292"/>
      <c r="Q862" s="292"/>
      <c r="R862" s="292"/>
      <c r="S862" s="292"/>
      <c r="T862" s="292"/>
      <c r="U862" s="292"/>
      <c r="V862" s="292"/>
      <c r="W862" s="292"/>
      <c r="X862" s="292"/>
      <c r="Y862" s="292"/>
      <c r="Z862" s="292"/>
    </row>
    <row r="863" spans="1:26" ht="15.75" customHeight="1" x14ac:dyDescent="0.2">
      <c r="A863" s="292"/>
      <c r="B863" s="221"/>
      <c r="C863" s="295"/>
      <c r="D863" s="295"/>
      <c r="E863" s="296"/>
      <c r="F863" s="296"/>
      <c r="G863" s="297"/>
      <c r="H863" s="292"/>
      <c r="I863" s="292"/>
      <c r="J863" s="292"/>
      <c r="K863" s="292"/>
      <c r="L863" s="292"/>
      <c r="M863" s="292"/>
      <c r="N863" s="292"/>
      <c r="O863" s="292"/>
      <c r="P863" s="292"/>
      <c r="Q863" s="292"/>
      <c r="R863" s="292"/>
      <c r="S863" s="292"/>
      <c r="T863" s="292"/>
      <c r="U863" s="292"/>
      <c r="V863" s="292"/>
      <c r="W863" s="292"/>
      <c r="X863" s="292"/>
      <c r="Y863" s="292"/>
      <c r="Z863" s="292"/>
    </row>
    <row r="864" spans="1:26" ht="15.75" customHeight="1" x14ac:dyDescent="0.2">
      <c r="A864" s="292"/>
      <c r="B864" s="221"/>
      <c r="C864" s="295"/>
      <c r="D864" s="295"/>
      <c r="E864" s="296"/>
      <c r="F864" s="296"/>
      <c r="G864" s="297"/>
      <c r="H864" s="292"/>
      <c r="I864" s="292"/>
      <c r="J864" s="292"/>
      <c r="K864" s="292"/>
      <c r="L864" s="292"/>
      <c r="M864" s="292"/>
      <c r="N864" s="292"/>
      <c r="O864" s="292"/>
      <c r="P864" s="292"/>
      <c r="Q864" s="292"/>
      <c r="R864" s="292"/>
      <c r="S864" s="292"/>
      <c r="T864" s="292"/>
      <c r="U864" s="292"/>
      <c r="V864" s="292"/>
      <c r="W864" s="292"/>
      <c r="X864" s="292"/>
      <c r="Y864" s="292"/>
      <c r="Z864" s="292"/>
    </row>
    <row r="865" spans="1:26" ht="15.75" customHeight="1" x14ac:dyDescent="0.2">
      <c r="A865" s="292"/>
      <c r="B865" s="221"/>
      <c r="C865" s="295"/>
      <c r="D865" s="295"/>
      <c r="E865" s="296"/>
      <c r="F865" s="296"/>
      <c r="G865" s="297"/>
      <c r="H865" s="292"/>
      <c r="I865" s="292"/>
      <c r="J865" s="292"/>
      <c r="K865" s="292"/>
      <c r="L865" s="292"/>
      <c r="M865" s="292"/>
      <c r="N865" s="292"/>
      <c r="O865" s="292"/>
      <c r="P865" s="292"/>
      <c r="Q865" s="292"/>
      <c r="R865" s="292"/>
      <c r="S865" s="292"/>
      <c r="T865" s="292"/>
      <c r="U865" s="292"/>
      <c r="V865" s="292"/>
      <c r="W865" s="292"/>
      <c r="X865" s="292"/>
      <c r="Y865" s="292"/>
      <c r="Z865" s="292"/>
    </row>
    <row r="866" spans="1:26" ht="15.75" customHeight="1" x14ac:dyDescent="0.2">
      <c r="A866" s="292"/>
      <c r="B866" s="221"/>
      <c r="C866" s="295"/>
      <c r="D866" s="295"/>
      <c r="E866" s="296"/>
      <c r="F866" s="296"/>
      <c r="G866" s="297"/>
      <c r="H866" s="292"/>
      <c r="I866" s="292"/>
      <c r="J866" s="292"/>
      <c r="K866" s="292"/>
      <c r="L866" s="292"/>
      <c r="M866" s="292"/>
      <c r="N866" s="292"/>
      <c r="O866" s="292"/>
      <c r="P866" s="292"/>
      <c r="Q866" s="292"/>
      <c r="R866" s="292"/>
      <c r="S866" s="292"/>
      <c r="T866" s="292"/>
      <c r="U866" s="292"/>
      <c r="V866" s="292"/>
      <c r="W866" s="292"/>
      <c r="X866" s="292"/>
      <c r="Y866" s="292"/>
      <c r="Z866" s="292"/>
    </row>
    <row r="867" spans="1:26" ht="15.75" customHeight="1" x14ac:dyDescent="0.2">
      <c r="A867" s="292"/>
      <c r="B867" s="221"/>
      <c r="C867" s="295"/>
      <c r="D867" s="295"/>
      <c r="E867" s="296"/>
      <c r="F867" s="296"/>
      <c r="G867" s="297"/>
      <c r="H867" s="292"/>
      <c r="I867" s="292"/>
      <c r="J867" s="292"/>
      <c r="K867" s="292"/>
      <c r="L867" s="292"/>
      <c r="M867" s="292"/>
      <c r="N867" s="292"/>
      <c r="O867" s="292"/>
      <c r="P867" s="292"/>
      <c r="Q867" s="292"/>
      <c r="R867" s="292"/>
      <c r="S867" s="292"/>
      <c r="T867" s="292"/>
      <c r="U867" s="292"/>
      <c r="V867" s="292"/>
      <c r="W867" s="292"/>
      <c r="X867" s="292"/>
      <c r="Y867" s="292"/>
      <c r="Z867" s="292"/>
    </row>
    <row r="868" spans="1:26" ht="15.75" customHeight="1" x14ac:dyDescent="0.2">
      <c r="A868" s="292"/>
      <c r="B868" s="221"/>
      <c r="C868" s="295"/>
      <c r="D868" s="295"/>
      <c r="E868" s="296"/>
      <c r="F868" s="296"/>
      <c r="G868" s="297"/>
      <c r="H868" s="292"/>
      <c r="I868" s="292"/>
      <c r="J868" s="292"/>
      <c r="K868" s="292"/>
      <c r="L868" s="292"/>
      <c r="M868" s="292"/>
      <c r="N868" s="292"/>
      <c r="O868" s="292"/>
      <c r="P868" s="292"/>
      <c r="Q868" s="292"/>
      <c r="R868" s="292"/>
      <c r="S868" s="292"/>
      <c r="T868" s="292"/>
      <c r="U868" s="292"/>
      <c r="V868" s="292"/>
      <c r="W868" s="292"/>
      <c r="X868" s="292"/>
      <c r="Y868" s="292"/>
      <c r="Z868" s="292"/>
    </row>
    <row r="869" spans="1:26" ht="15.75" customHeight="1" x14ac:dyDescent="0.2">
      <c r="A869" s="292"/>
      <c r="B869" s="221"/>
      <c r="C869" s="295"/>
      <c r="D869" s="295"/>
      <c r="E869" s="296"/>
      <c r="F869" s="296"/>
      <c r="G869" s="297"/>
      <c r="H869" s="292"/>
      <c r="I869" s="292"/>
      <c r="J869" s="292"/>
      <c r="K869" s="292"/>
      <c r="L869" s="292"/>
      <c r="M869" s="292"/>
      <c r="N869" s="292"/>
      <c r="O869" s="292"/>
      <c r="P869" s="292"/>
      <c r="Q869" s="292"/>
      <c r="R869" s="292"/>
      <c r="S869" s="292"/>
      <c r="T869" s="292"/>
      <c r="U869" s="292"/>
      <c r="V869" s="292"/>
      <c r="W869" s="292"/>
      <c r="X869" s="292"/>
      <c r="Y869" s="292"/>
      <c r="Z869" s="292"/>
    </row>
    <row r="870" spans="1:26" ht="15.75" customHeight="1" x14ac:dyDescent="0.2">
      <c r="A870" s="292"/>
      <c r="B870" s="221"/>
      <c r="C870" s="295"/>
      <c r="D870" s="295"/>
      <c r="E870" s="296"/>
      <c r="F870" s="296"/>
      <c r="G870" s="297"/>
      <c r="H870" s="292"/>
      <c r="I870" s="292"/>
      <c r="J870" s="292"/>
      <c r="K870" s="292"/>
      <c r="L870" s="292"/>
      <c r="M870" s="292"/>
      <c r="N870" s="292"/>
      <c r="O870" s="292"/>
      <c r="P870" s="292"/>
      <c r="Q870" s="292"/>
      <c r="R870" s="292"/>
      <c r="S870" s="292"/>
      <c r="T870" s="292"/>
      <c r="U870" s="292"/>
      <c r="V870" s="292"/>
      <c r="W870" s="292"/>
      <c r="X870" s="292"/>
      <c r="Y870" s="292"/>
      <c r="Z870" s="292"/>
    </row>
    <row r="871" spans="1:26" ht="15.75" customHeight="1" x14ac:dyDescent="0.2">
      <c r="A871" s="292"/>
      <c r="B871" s="221"/>
      <c r="C871" s="295"/>
      <c r="D871" s="295"/>
      <c r="E871" s="296"/>
      <c r="F871" s="296"/>
      <c r="G871" s="297"/>
      <c r="H871" s="292"/>
      <c r="I871" s="292"/>
      <c r="J871" s="292"/>
      <c r="K871" s="292"/>
      <c r="L871" s="292"/>
      <c r="M871" s="292"/>
      <c r="N871" s="292"/>
      <c r="O871" s="292"/>
      <c r="P871" s="292"/>
      <c r="Q871" s="292"/>
      <c r="R871" s="292"/>
      <c r="S871" s="292"/>
      <c r="T871" s="292"/>
      <c r="U871" s="292"/>
      <c r="V871" s="292"/>
      <c r="W871" s="292"/>
      <c r="X871" s="292"/>
      <c r="Y871" s="292"/>
      <c r="Z871" s="292"/>
    </row>
    <row r="872" spans="1:26" ht="15.75" customHeight="1" x14ac:dyDescent="0.2">
      <c r="A872" s="292"/>
      <c r="B872" s="221"/>
      <c r="C872" s="295"/>
      <c r="D872" s="295"/>
      <c r="E872" s="296"/>
      <c r="F872" s="296"/>
      <c r="G872" s="297"/>
      <c r="H872" s="292"/>
      <c r="I872" s="292"/>
      <c r="J872" s="292"/>
      <c r="K872" s="292"/>
      <c r="L872" s="292"/>
      <c r="M872" s="292"/>
      <c r="N872" s="292"/>
      <c r="O872" s="292"/>
      <c r="P872" s="292"/>
      <c r="Q872" s="292"/>
      <c r="R872" s="292"/>
      <c r="S872" s="292"/>
      <c r="T872" s="292"/>
      <c r="U872" s="292"/>
      <c r="V872" s="292"/>
      <c r="W872" s="292"/>
      <c r="X872" s="292"/>
      <c r="Y872" s="292"/>
      <c r="Z872" s="292"/>
    </row>
    <row r="873" spans="1:26" ht="15.75" customHeight="1" x14ac:dyDescent="0.2">
      <c r="A873" s="292"/>
      <c r="B873" s="221"/>
      <c r="C873" s="295"/>
      <c r="D873" s="295"/>
      <c r="E873" s="296"/>
      <c r="F873" s="296"/>
      <c r="G873" s="297"/>
      <c r="H873" s="292"/>
      <c r="I873" s="292"/>
      <c r="J873" s="292"/>
      <c r="K873" s="292"/>
      <c r="L873" s="292"/>
      <c r="M873" s="292"/>
      <c r="N873" s="292"/>
      <c r="O873" s="292"/>
      <c r="P873" s="292"/>
      <c r="Q873" s="292"/>
      <c r="R873" s="292"/>
      <c r="S873" s="292"/>
      <c r="T873" s="292"/>
      <c r="U873" s="292"/>
      <c r="V873" s="292"/>
      <c r="W873" s="292"/>
      <c r="X873" s="292"/>
      <c r="Y873" s="292"/>
      <c r="Z873" s="292"/>
    </row>
    <row r="874" spans="1:26" ht="15.75" customHeight="1" x14ac:dyDescent="0.2">
      <c r="A874" s="292"/>
      <c r="B874" s="221"/>
      <c r="C874" s="295"/>
      <c r="D874" s="295"/>
      <c r="E874" s="296"/>
      <c r="F874" s="296"/>
      <c r="G874" s="297"/>
      <c r="H874" s="292"/>
      <c r="I874" s="292"/>
      <c r="J874" s="292"/>
      <c r="K874" s="292"/>
      <c r="L874" s="292"/>
      <c r="M874" s="292"/>
      <c r="N874" s="292"/>
      <c r="O874" s="292"/>
      <c r="P874" s="292"/>
      <c r="Q874" s="292"/>
      <c r="R874" s="292"/>
      <c r="S874" s="292"/>
      <c r="T874" s="292"/>
      <c r="U874" s="292"/>
      <c r="V874" s="292"/>
      <c r="W874" s="292"/>
      <c r="X874" s="292"/>
      <c r="Y874" s="292"/>
      <c r="Z874" s="292"/>
    </row>
    <row r="875" spans="1:26" ht="15.75" customHeight="1" x14ac:dyDescent="0.2">
      <c r="A875" s="292"/>
      <c r="B875" s="221"/>
      <c r="C875" s="295"/>
      <c r="D875" s="295"/>
      <c r="E875" s="296"/>
      <c r="F875" s="296"/>
      <c r="G875" s="297"/>
      <c r="H875" s="292"/>
      <c r="I875" s="292"/>
      <c r="J875" s="292"/>
      <c r="K875" s="292"/>
      <c r="L875" s="292"/>
      <c r="M875" s="292"/>
      <c r="N875" s="292"/>
      <c r="O875" s="292"/>
      <c r="P875" s="292"/>
      <c r="Q875" s="292"/>
      <c r="R875" s="292"/>
      <c r="S875" s="292"/>
      <c r="T875" s="292"/>
      <c r="U875" s="292"/>
      <c r="V875" s="292"/>
      <c r="W875" s="292"/>
      <c r="X875" s="292"/>
      <c r="Y875" s="292"/>
      <c r="Z875" s="292"/>
    </row>
    <row r="876" spans="1:26" ht="15.75" customHeight="1" x14ac:dyDescent="0.2">
      <c r="A876" s="292"/>
      <c r="B876" s="221"/>
      <c r="C876" s="295"/>
      <c r="D876" s="295"/>
      <c r="E876" s="296"/>
      <c r="F876" s="296"/>
      <c r="G876" s="297"/>
      <c r="H876" s="292"/>
      <c r="I876" s="292"/>
      <c r="J876" s="292"/>
      <c r="K876" s="292"/>
      <c r="L876" s="292"/>
      <c r="M876" s="292"/>
      <c r="N876" s="292"/>
      <c r="O876" s="292"/>
      <c r="P876" s="292"/>
      <c r="Q876" s="292"/>
      <c r="R876" s="292"/>
      <c r="S876" s="292"/>
      <c r="T876" s="292"/>
      <c r="U876" s="292"/>
      <c r="V876" s="292"/>
      <c r="W876" s="292"/>
      <c r="X876" s="292"/>
      <c r="Y876" s="292"/>
      <c r="Z876" s="292"/>
    </row>
    <row r="877" spans="1:26" ht="15.75" customHeight="1" x14ac:dyDescent="0.2">
      <c r="A877" s="292"/>
      <c r="B877" s="221"/>
      <c r="C877" s="295"/>
      <c r="D877" s="295"/>
      <c r="E877" s="296"/>
      <c r="F877" s="296"/>
      <c r="G877" s="297"/>
      <c r="H877" s="292"/>
      <c r="I877" s="292"/>
      <c r="J877" s="292"/>
      <c r="K877" s="292"/>
      <c r="L877" s="292"/>
      <c r="M877" s="292"/>
      <c r="N877" s="292"/>
      <c r="O877" s="292"/>
      <c r="P877" s="292"/>
      <c r="Q877" s="292"/>
      <c r="R877" s="292"/>
      <c r="S877" s="292"/>
      <c r="T877" s="292"/>
      <c r="U877" s="292"/>
      <c r="V877" s="292"/>
      <c r="W877" s="292"/>
      <c r="X877" s="292"/>
      <c r="Y877" s="292"/>
      <c r="Z877" s="292"/>
    </row>
    <row r="878" spans="1:26" ht="15.75" customHeight="1" x14ac:dyDescent="0.2">
      <c r="A878" s="292"/>
      <c r="B878" s="221"/>
      <c r="C878" s="295"/>
      <c r="D878" s="295"/>
      <c r="E878" s="296"/>
      <c r="F878" s="296"/>
      <c r="G878" s="297"/>
      <c r="H878" s="292"/>
      <c r="I878" s="292"/>
      <c r="J878" s="292"/>
      <c r="K878" s="292"/>
      <c r="L878" s="292"/>
      <c r="M878" s="292"/>
      <c r="N878" s="292"/>
      <c r="O878" s="292"/>
      <c r="P878" s="292"/>
      <c r="Q878" s="292"/>
      <c r="R878" s="292"/>
      <c r="S878" s="292"/>
      <c r="T878" s="292"/>
      <c r="U878" s="292"/>
      <c r="V878" s="292"/>
      <c r="W878" s="292"/>
      <c r="X878" s="292"/>
      <c r="Y878" s="292"/>
      <c r="Z878" s="292"/>
    </row>
    <row r="879" spans="1:26" ht="15.75" customHeight="1" x14ac:dyDescent="0.2">
      <c r="A879" s="292"/>
      <c r="B879" s="221"/>
      <c r="C879" s="295"/>
      <c r="D879" s="295"/>
      <c r="E879" s="296"/>
      <c r="F879" s="296"/>
      <c r="G879" s="297"/>
      <c r="H879" s="292"/>
      <c r="I879" s="292"/>
      <c r="J879" s="292"/>
      <c r="K879" s="292"/>
      <c r="L879" s="292"/>
      <c r="M879" s="292"/>
      <c r="N879" s="292"/>
      <c r="O879" s="292"/>
      <c r="P879" s="292"/>
      <c r="Q879" s="292"/>
      <c r="R879" s="292"/>
      <c r="S879" s="292"/>
      <c r="T879" s="292"/>
      <c r="U879" s="292"/>
      <c r="V879" s="292"/>
      <c r="W879" s="292"/>
      <c r="X879" s="292"/>
      <c r="Y879" s="292"/>
      <c r="Z879" s="292"/>
    </row>
    <row r="880" spans="1:26" ht="15.75" customHeight="1" x14ac:dyDescent="0.2">
      <c r="A880" s="292"/>
      <c r="B880" s="221"/>
      <c r="C880" s="295"/>
      <c r="D880" s="295"/>
      <c r="E880" s="296"/>
      <c r="F880" s="296"/>
      <c r="G880" s="297"/>
      <c r="H880" s="292"/>
      <c r="I880" s="292"/>
      <c r="J880" s="292"/>
      <c r="K880" s="292"/>
      <c r="L880" s="292"/>
      <c r="M880" s="292"/>
      <c r="N880" s="292"/>
      <c r="O880" s="292"/>
      <c r="P880" s="292"/>
      <c r="Q880" s="292"/>
      <c r="R880" s="292"/>
      <c r="S880" s="292"/>
      <c r="T880" s="292"/>
      <c r="U880" s="292"/>
      <c r="V880" s="292"/>
      <c r="W880" s="292"/>
      <c r="X880" s="292"/>
      <c r="Y880" s="292"/>
      <c r="Z880" s="292"/>
    </row>
    <row r="881" spans="1:26" ht="15.75" customHeight="1" x14ac:dyDescent="0.2">
      <c r="A881" s="292"/>
      <c r="B881" s="221"/>
      <c r="C881" s="295"/>
      <c r="D881" s="295"/>
      <c r="E881" s="296"/>
      <c r="F881" s="296"/>
      <c r="G881" s="297"/>
      <c r="H881" s="292"/>
      <c r="I881" s="292"/>
      <c r="J881" s="292"/>
      <c r="K881" s="292"/>
      <c r="L881" s="292"/>
      <c r="M881" s="292"/>
      <c r="N881" s="292"/>
      <c r="O881" s="292"/>
      <c r="P881" s="292"/>
      <c r="Q881" s="292"/>
      <c r="R881" s="292"/>
      <c r="S881" s="292"/>
      <c r="T881" s="292"/>
      <c r="U881" s="292"/>
      <c r="V881" s="292"/>
      <c r="W881" s="292"/>
      <c r="X881" s="292"/>
      <c r="Y881" s="292"/>
      <c r="Z881" s="292"/>
    </row>
    <row r="882" spans="1:26" ht="15.75" customHeight="1" x14ac:dyDescent="0.2">
      <c r="A882" s="292"/>
      <c r="B882" s="221"/>
      <c r="C882" s="295"/>
      <c r="D882" s="295"/>
      <c r="E882" s="296"/>
      <c r="F882" s="296"/>
      <c r="G882" s="297"/>
      <c r="H882" s="292"/>
      <c r="I882" s="292"/>
      <c r="J882" s="292"/>
      <c r="K882" s="292"/>
      <c r="L882" s="292"/>
      <c r="M882" s="292"/>
      <c r="N882" s="292"/>
      <c r="O882" s="292"/>
      <c r="P882" s="292"/>
      <c r="Q882" s="292"/>
      <c r="R882" s="292"/>
      <c r="S882" s="292"/>
      <c r="T882" s="292"/>
      <c r="U882" s="292"/>
      <c r="V882" s="292"/>
      <c r="W882" s="292"/>
      <c r="X882" s="292"/>
      <c r="Y882" s="292"/>
      <c r="Z882" s="292"/>
    </row>
    <row r="883" spans="1:26" ht="15.75" customHeight="1" x14ac:dyDescent="0.2">
      <c r="A883" s="292"/>
      <c r="B883" s="221"/>
      <c r="C883" s="295"/>
      <c r="D883" s="295"/>
      <c r="E883" s="296"/>
      <c r="F883" s="296"/>
      <c r="G883" s="297"/>
      <c r="H883" s="292"/>
      <c r="I883" s="292"/>
      <c r="J883" s="292"/>
      <c r="K883" s="292"/>
      <c r="L883" s="292"/>
      <c r="M883" s="292"/>
      <c r="N883" s="292"/>
      <c r="O883" s="292"/>
      <c r="P883" s="292"/>
      <c r="Q883" s="292"/>
      <c r="R883" s="292"/>
      <c r="S883" s="292"/>
      <c r="T883" s="292"/>
      <c r="U883" s="292"/>
      <c r="V883" s="292"/>
      <c r="W883" s="292"/>
      <c r="X883" s="292"/>
      <c r="Y883" s="292"/>
      <c r="Z883" s="292"/>
    </row>
    <row r="884" spans="1:26" ht="15.75" customHeight="1" x14ac:dyDescent="0.2">
      <c r="A884" s="292"/>
      <c r="B884" s="221"/>
      <c r="C884" s="295"/>
      <c r="D884" s="295"/>
      <c r="E884" s="296"/>
      <c r="F884" s="296"/>
      <c r="G884" s="297"/>
      <c r="H884" s="292"/>
      <c r="I884" s="292"/>
      <c r="J884" s="292"/>
      <c r="K884" s="292"/>
      <c r="L884" s="292"/>
      <c r="M884" s="292"/>
      <c r="N884" s="292"/>
      <c r="O884" s="292"/>
      <c r="P884" s="292"/>
      <c r="Q884" s="292"/>
      <c r="R884" s="292"/>
      <c r="S884" s="292"/>
      <c r="T884" s="292"/>
      <c r="U884" s="292"/>
      <c r="V884" s="292"/>
      <c r="W884" s="292"/>
      <c r="X884" s="292"/>
      <c r="Y884" s="292"/>
      <c r="Z884" s="292"/>
    </row>
    <row r="885" spans="1:26" ht="15.75" customHeight="1" x14ac:dyDescent="0.2">
      <c r="A885" s="292"/>
      <c r="B885" s="221"/>
      <c r="C885" s="295"/>
      <c r="D885" s="295"/>
      <c r="E885" s="296"/>
      <c r="F885" s="296"/>
      <c r="G885" s="297"/>
      <c r="H885" s="292"/>
      <c r="I885" s="292"/>
      <c r="J885" s="292"/>
      <c r="K885" s="292"/>
      <c r="L885" s="292"/>
      <c r="M885" s="292"/>
      <c r="N885" s="292"/>
      <c r="O885" s="292"/>
      <c r="P885" s="292"/>
      <c r="Q885" s="292"/>
      <c r="R885" s="292"/>
      <c r="S885" s="292"/>
      <c r="T885" s="292"/>
      <c r="U885" s="292"/>
      <c r="V885" s="292"/>
      <c r="W885" s="292"/>
      <c r="X885" s="292"/>
      <c r="Y885" s="292"/>
      <c r="Z885" s="292"/>
    </row>
    <row r="886" spans="1:26" ht="15.75" customHeight="1" x14ac:dyDescent="0.2">
      <c r="A886" s="292"/>
      <c r="B886" s="221"/>
      <c r="C886" s="295"/>
      <c r="D886" s="295"/>
      <c r="E886" s="296"/>
      <c r="F886" s="296"/>
      <c r="G886" s="297"/>
      <c r="H886" s="292"/>
      <c r="I886" s="292"/>
      <c r="J886" s="292"/>
      <c r="K886" s="292"/>
      <c r="L886" s="292"/>
      <c r="M886" s="292"/>
      <c r="N886" s="292"/>
      <c r="O886" s="292"/>
      <c r="P886" s="292"/>
      <c r="Q886" s="292"/>
      <c r="R886" s="292"/>
      <c r="S886" s="292"/>
      <c r="T886" s="292"/>
      <c r="U886" s="292"/>
      <c r="V886" s="292"/>
      <c r="W886" s="292"/>
      <c r="X886" s="292"/>
      <c r="Y886" s="292"/>
      <c r="Z886" s="292"/>
    </row>
    <row r="887" spans="1:26" ht="15.75" customHeight="1" x14ac:dyDescent="0.2">
      <c r="A887" s="292"/>
      <c r="B887" s="221"/>
      <c r="C887" s="295"/>
      <c r="D887" s="295"/>
      <c r="E887" s="296"/>
      <c r="F887" s="296"/>
      <c r="G887" s="297"/>
      <c r="H887" s="292"/>
      <c r="I887" s="292"/>
      <c r="J887" s="292"/>
      <c r="K887" s="292"/>
      <c r="L887" s="292"/>
      <c r="M887" s="292"/>
      <c r="N887" s="292"/>
      <c r="O887" s="292"/>
      <c r="P887" s="292"/>
      <c r="Q887" s="292"/>
      <c r="R887" s="292"/>
      <c r="S887" s="292"/>
      <c r="T887" s="292"/>
      <c r="U887" s="292"/>
      <c r="V887" s="292"/>
      <c r="W887" s="292"/>
      <c r="X887" s="292"/>
      <c r="Y887" s="292"/>
      <c r="Z887" s="292"/>
    </row>
    <row r="888" spans="1:26" ht="15.75" customHeight="1" x14ac:dyDescent="0.2">
      <c r="A888" s="292"/>
      <c r="B888" s="221"/>
      <c r="C888" s="295"/>
      <c r="D888" s="295"/>
      <c r="E888" s="296"/>
      <c r="F888" s="296"/>
      <c r="G888" s="297"/>
      <c r="H888" s="292"/>
      <c r="I888" s="292"/>
      <c r="J888" s="292"/>
      <c r="K888" s="292"/>
      <c r="L888" s="292"/>
      <c r="M888" s="292"/>
      <c r="N888" s="292"/>
      <c r="O888" s="292"/>
      <c r="P888" s="292"/>
      <c r="Q888" s="292"/>
      <c r="R888" s="292"/>
      <c r="S888" s="292"/>
      <c r="T888" s="292"/>
      <c r="U888" s="292"/>
      <c r="V888" s="292"/>
      <c r="W888" s="292"/>
      <c r="X888" s="292"/>
      <c r="Y888" s="292"/>
      <c r="Z888" s="292"/>
    </row>
    <row r="889" spans="1:26" ht="15.75" customHeight="1" x14ac:dyDescent="0.2">
      <c r="A889" s="292"/>
      <c r="B889" s="221"/>
      <c r="C889" s="295"/>
      <c r="D889" s="295"/>
      <c r="E889" s="296"/>
      <c r="F889" s="296"/>
      <c r="G889" s="297"/>
      <c r="H889" s="292"/>
      <c r="I889" s="292"/>
      <c r="J889" s="292"/>
      <c r="K889" s="292"/>
      <c r="L889" s="292"/>
      <c r="M889" s="292"/>
      <c r="N889" s="292"/>
      <c r="O889" s="292"/>
      <c r="P889" s="292"/>
      <c r="Q889" s="292"/>
      <c r="R889" s="292"/>
      <c r="S889" s="292"/>
      <c r="T889" s="292"/>
      <c r="U889" s="292"/>
      <c r="V889" s="292"/>
      <c r="W889" s="292"/>
      <c r="X889" s="292"/>
      <c r="Y889" s="292"/>
      <c r="Z889" s="292"/>
    </row>
    <row r="890" spans="1:26" ht="15.75" customHeight="1" x14ac:dyDescent="0.2">
      <c r="A890" s="292"/>
      <c r="B890" s="221"/>
      <c r="C890" s="295"/>
      <c r="D890" s="295"/>
      <c r="E890" s="296"/>
      <c r="F890" s="296"/>
      <c r="G890" s="297"/>
      <c r="H890" s="292"/>
      <c r="I890" s="292"/>
      <c r="J890" s="292"/>
      <c r="K890" s="292"/>
      <c r="L890" s="292"/>
      <c r="M890" s="292"/>
      <c r="N890" s="292"/>
      <c r="O890" s="292"/>
      <c r="P890" s="292"/>
      <c r="Q890" s="292"/>
      <c r="R890" s="292"/>
      <c r="S890" s="292"/>
      <c r="T890" s="292"/>
      <c r="U890" s="292"/>
      <c r="V890" s="292"/>
      <c r="W890" s="292"/>
      <c r="X890" s="292"/>
      <c r="Y890" s="292"/>
      <c r="Z890" s="292"/>
    </row>
    <row r="891" spans="1:26" ht="15.75" customHeight="1" x14ac:dyDescent="0.2">
      <c r="A891" s="292"/>
      <c r="B891" s="221"/>
      <c r="C891" s="295"/>
      <c r="D891" s="295"/>
      <c r="E891" s="296"/>
      <c r="F891" s="296"/>
      <c r="G891" s="297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2"/>
      <c r="Y891" s="292"/>
      <c r="Z891" s="292"/>
    </row>
    <row r="892" spans="1:26" ht="15.75" customHeight="1" x14ac:dyDescent="0.2">
      <c r="A892" s="292"/>
      <c r="B892" s="221"/>
      <c r="C892" s="295"/>
      <c r="D892" s="295"/>
      <c r="E892" s="296"/>
      <c r="F892" s="296"/>
      <c r="G892" s="297"/>
      <c r="H892" s="292"/>
      <c r="I892" s="292"/>
      <c r="J892" s="292"/>
      <c r="K892" s="292"/>
      <c r="L892" s="292"/>
      <c r="M892" s="292"/>
      <c r="N892" s="292"/>
      <c r="O892" s="292"/>
      <c r="P892" s="292"/>
      <c r="Q892" s="292"/>
      <c r="R892" s="292"/>
      <c r="S892" s="292"/>
      <c r="T892" s="292"/>
      <c r="U892" s="292"/>
      <c r="V892" s="292"/>
      <c r="W892" s="292"/>
      <c r="X892" s="292"/>
      <c r="Y892" s="292"/>
      <c r="Z892" s="292"/>
    </row>
    <row r="893" spans="1:26" ht="15.75" customHeight="1" x14ac:dyDescent="0.2">
      <c r="A893" s="292"/>
      <c r="B893" s="221"/>
      <c r="C893" s="295"/>
      <c r="D893" s="295"/>
      <c r="E893" s="296"/>
      <c r="F893" s="296"/>
      <c r="G893" s="297"/>
      <c r="H893" s="292"/>
      <c r="I893" s="292"/>
      <c r="J893" s="292"/>
      <c r="K893" s="292"/>
      <c r="L893" s="292"/>
      <c r="M893" s="292"/>
      <c r="N893" s="292"/>
      <c r="O893" s="292"/>
      <c r="P893" s="292"/>
      <c r="Q893" s="292"/>
      <c r="R893" s="292"/>
      <c r="S893" s="292"/>
      <c r="T893" s="292"/>
      <c r="U893" s="292"/>
      <c r="V893" s="292"/>
      <c r="W893" s="292"/>
      <c r="X893" s="292"/>
      <c r="Y893" s="292"/>
      <c r="Z893" s="292"/>
    </row>
    <row r="894" spans="1:26" ht="15.75" customHeight="1" x14ac:dyDescent="0.2">
      <c r="A894" s="292"/>
      <c r="B894" s="221"/>
      <c r="C894" s="295"/>
      <c r="D894" s="295"/>
      <c r="E894" s="296"/>
      <c r="F894" s="296"/>
      <c r="G894" s="297"/>
      <c r="H894" s="292"/>
      <c r="I894" s="292"/>
      <c r="J894" s="292"/>
      <c r="K894" s="292"/>
      <c r="L894" s="292"/>
      <c r="M894" s="292"/>
      <c r="N894" s="292"/>
      <c r="O894" s="292"/>
      <c r="P894" s="292"/>
      <c r="Q894" s="292"/>
      <c r="R894" s="292"/>
      <c r="S894" s="292"/>
      <c r="T894" s="292"/>
      <c r="U894" s="292"/>
      <c r="V894" s="292"/>
      <c r="W894" s="292"/>
      <c r="X894" s="292"/>
      <c r="Y894" s="292"/>
      <c r="Z894" s="292"/>
    </row>
    <row r="895" spans="1:26" ht="15.75" customHeight="1" x14ac:dyDescent="0.2">
      <c r="A895" s="292"/>
      <c r="B895" s="221"/>
      <c r="C895" s="295"/>
      <c r="D895" s="295"/>
      <c r="E895" s="296"/>
      <c r="F895" s="296"/>
      <c r="G895" s="297"/>
      <c r="H895" s="292"/>
      <c r="I895" s="292"/>
      <c r="J895" s="292"/>
      <c r="K895" s="292"/>
      <c r="L895" s="292"/>
      <c r="M895" s="292"/>
      <c r="N895" s="292"/>
      <c r="O895" s="292"/>
      <c r="P895" s="292"/>
      <c r="Q895" s="292"/>
      <c r="R895" s="292"/>
      <c r="S895" s="292"/>
      <c r="T895" s="292"/>
      <c r="U895" s="292"/>
      <c r="V895" s="292"/>
      <c r="W895" s="292"/>
      <c r="X895" s="292"/>
      <c r="Y895" s="292"/>
      <c r="Z895" s="292"/>
    </row>
    <row r="896" spans="1:26" ht="15.75" customHeight="1" x14ac:dyDescent="0.2">
      <c r="A896" s="292"/>
      <c r="B896" s="221"/>
      <c r="C896" s="295"/>
      <c r="D896" s="295"/>
      <c r="E896" s="296"/>
      <c r="F896" s="296"/>
      <c r="G896" s="297"/>
      <c r="H896" s="292"/>
      <c r="I896" s="292"/>
      <c r="J896" s="292"/>
      <c r="K896" s="292"/>
      <c r="L896" s="292"/>
      <c r="M896" s="292"/>
      <c r="N896" s="292"/>
      <c r="O896" s="292"/>
      <c r="P896" s="292"/>
      <c r="Q896" s="292"/>
      <c r="R896" s="292"/>
      <c r="S896" s="292"/>
      <c r="T896" s="292"/>
      <c r="U896" s="292"/>
      <c r="V896" s="292"/>
      <c r="W896" s="292"/>
      <c r="X896" s="292"/>
      <c r="Y896" s="292"/>
      <c r="Z896" s="292"/>
    </row>
    <row r="897" spans="1:26" ht="15.75" customHeight="1" x14ac:dyDescent="0.2">
      <c r="A897" s="292"/>
      <c r="B897" s="221"/>
      <c r="C897" s="295"/>
      <c r="D897" s="295"/>
      <c r="E897" s="296"/>
      <c r="F897" s="296"/>
      <c r="G897" s="297"/>
      <c r="H897" s="292"/>
      <c r="I897" s="292"/>
      <c r="J897" s="292"/>
      <c r="K897" s="292"/>
      <c r="L897" s="292"/>
      <c r="M897" s="292"/>
      <c r="N897" s="292"/>
      <c r="O897" s="292"/>
      <c r="P897" s="292"/>
      <c r="Q897" s="292"/>
      <c r="R897" s="292"/>
      <c r="S897" s="292"/>
      <c r="T897" s="292"/>
      <c r="U897" s="292"/>
      <c r="V897" s="292"/>
      <c r="W897" s="292"/>
      <c r="X897" s="292"/>
      <c r="Y897" s="292"/>
      <c r="Z897" s="292"/>
    </row>
    <row r="898" spans="1:26" ht="15.75" customHeight="1" x14ac:dyDescent="0.2">
      <c r="A898" s="292"/>
      <c r="B898" s="221"/>
      <c r="C898" s="295"/>
      <c r="D898" s="295"/>
      <c r="E898" s="296"/>
      <c r="F898" s="296"/>
      <c r="G898" s="297"/>
      <c r="H898" s="292"/>
      <c r="I898" s="292"/>
      <c r="J898" s="292"/>
      <c r="K898" s="292"/>
      <c r="L898" s="292"/>
      <c r="M898" s="292"/>
      <c r="N898" s="292"/>
      <c r="O898" s="292"/>
      <c r="P898" s="292"/>
      <c r="Q898" s="292"/>
      <c r="R898" s="292"/>
      <c r="S898" s="292"/>
      <c r="T898" s="292"/>
      <c r="U898" s="292"/>
      <c r="V898" s="292"/>
      <c r="W898" s="292"/>
      <c r="X898" s="292"/>
      <c r="Y898" s="292"/>
      <c r="Z898" s="292"/>
    </row>
    <row r="899" spans="1:26" ht="15.75" customHeight="1" x14ac:dyDescent="0.2">
      <c r="A899" s="292"/>
      <c r="B899" s="221"/>
      <c r="C899" s="295"/>
      <c r="D899" s="295"/>
      <c r="E899" s="296"/>
      <c r="F899" s="296"/>
      <c r="G899" s="297"/>
      <c r="H899" s="292"/>
      <c r="I899" s="292"/>
      <c r="J899" s="292"/>
      <c r="K899" s="292"/>
      <c r="L899" s="292"/>
      <c r="M899" s="292"/>
      <c r="N899" s="292"/>
      <c r="O899" s="292"/>
      <c r="P899" s="292"/>
      <c r="Q899" s="292"/>
      <c r="R899" s="292"/>
      <c r="S899" s="292"/>
      <c r="T899" s="292"/>
      <c r="U899" s="292"/>
      <c r="V899" s="292"/>
      <c r="W899" s="292"/>
      <c r="X899" s="292"/>
      <c r="Y899" s="292"/>
      <c r="Z899" s="292"/>
    </row>
    <row r="900" spans="1:26" ht="15.75" customHeight="1" x14ac:dyDescent="0.2">
      <c r="A900" s="292"/>
      <c r="B900" s="221"/>
      <c r="C900" s="295"/>
      <c r="D900" s="295"/>
      <c r="E900" s="296"/>
      <c r="F900" s="296"/>
      <c r="G900" s="297"/>
      <c r="H900" s="292"/>
      <c r="I900" s="292"/>
      <c r="J900" s="292"/>
      <c r="K900" s="292"/>
      <c r="L900" s="292"/>
      <c r="M900" s="292"/>
      <c r="N900" s="292"/>
      <c r="O900" s="292"/>
      <c r="P900" s="292"/>
      <c r="Q900" s="292"/>
      <c r="R900" s="292"/>
      <c r="S900" s="292"/>
      <c r="T900" s="292"/>
      <c r="U900" s="292"/>
      <c r="V900" s="292"/>
      <c r="W900" s="292"/>
      <c r="X900" s="292"/>
      <c r="Y900" s="292"/>
      <c r="Z900" s="292"/>
    </row>
    <row r="901" spans="1:26" ht="15.75" customHeight="1" x14ac:dyDescent="0.2">
      <c r="A901" s="292"/>
      <c r="B901" s="221"/>
      <c r="C901" s="295"/>
      <c r="D901" s="295"/>
      <c r="E901" s="296"/>
      <c r="F901" s="296"/>
      <c r="G901" s="297"/>
      <c r="H901" s="292"/>
      <c r="I901" s="292"/>
      <c r="J901" s="292"/>
      <c r="K901" s="292"/>
      <c r="L901" s="292"/>
      <c r="M901" s="292"/>
      <c r="N901" s="292"/>
      <c r="O901" s="292"/>
      <c r="P901" s="292"/>
      <c r="Q901" s="292"/>
      <c r="R901" s="292"/>
      <c r="S901" s="292"/>
      <c r="T901" s="292"/>
      <c r="U901" s="292"/>
      <c r="V901" s="292"/>
      <c r="W901" s="292"/>
      <c r="X901" s="292"/>
      <c r="Y901" s="292"/>
      <c r="Z901" s="292"/>
    </row>
    <row r="902" spans="1:26" ht="15.75" customHeight="1" x14ac:dyDescent="0.2">
      <c r="A902" s="292"/>
      <c r="B902" s="221"/>
      <c r="C902" s="295"/>
      <c r="D902" s="295"/>
      <c r="E902" s="296"/>
      <c r="F902" s="296"/>
      <c r="G902" s="297"/>
      <c r="H902" s="292"/>
      <c r="I902" s="292"/>
      <c r="J902" s="292"/>
      <c r="K902" s="292"/>
      <c r="L902" s="292"/>
      <c r="M902" s="292"/>
      <c r="N902" s="292"/>
      <c r="O902" s="292"/>
      <c r="P902" s="292"/>
      <c r="Q902" s="292"/>
      <c r="R902" s="292"/>
      <c r="S902" s="292"/>
      <c r="T902" s="292"/>
      <c r="U902" s="292"/>
      <c r="V902" s="292"/>
      <c r="W902" s="292"/>
      <c r="X902" s="292"/>
      <c r="Y902" s="292"/>
      <c r="Z902" s="292"/>
    </row>
    <row r="903" spans="1:26" ht="15.75" customHeight="1" x14ac:dyDescent="0.2">
      <c r="A903" s="292"/>
      <c r="B903" s="221"/>
      <c r="C903" s="295"/>
      <c r="D903" s="295"/>
      <c r="E903" s="296"/>
      <c r="F903" s="296"/>
      <c r="G903" s="297"/>
      <c r="H903" s="292"/>
      <c r="I903" s="292"/>
      <c r="J903" s="292"/>
      <c r="K903" s="292"/>
      <c r="L903" s="292"/>
      <c r="M903" s="292"/>
      <c r="N903" s="292"/>
      <c r="O903" s="292"/>
      <c r="P903" s="292"/>
      <c r="Q903" s="292"/>
      <c r="R903" s="292"/>
      <c r="S903" s="292"/>
      <c r="T903" s="292"/>
      <c r="U903" s="292"/>
      <c r="V903" s="292"/>
      <c r="W903" s="292"/>
      <c r="X903" s="292"/>
      <c r="Y903" s="292"/>
      <c r="Z903" s="292"/>
    </row>
    <row r="904" spans="1:26" ht="15.75" customHeight="1" x14ac:dyDescent="0.2">
      <c r="A904" s="292"/>
      <c r="B904" s="221"/>
      <c r="C904" s="295"/>
      <c r="D904" s="295"/>
      <c r="E904" s="296"/>
      <c r="F904" s="296"/>
      <c r="G904" s="297"/>
      <c r="H904" s="292"/>
      <c r="I904" s="292"/>
      <c r="J904" s="292"/>
      <c r="K904" s="292"/>
      <c r="L904" s="292"/>
      <c r="M904" s="292"/>
      <c r="N904" s="292"/>
      <c r="O904" s="292"/>
      <c r="P904" s="292"/>
      <c r="Q904" s="292"/>
      <c r="R904" s="292"/>
      <c r="S904" s="292"/>
      <c r="T904" s="292"/>
      <c r="U904" s="292"/>
      <c r="V904" s="292"/>
      <c r="W904" s="292"/>
      <c r="X904" s="292"/>
      <c r="Y904" s="292"/>
      <c r="Z904" s="292"/>
    </row>
    <row r="905" spans="1:26" ht="15.75" customHeight="1" x14ac:dyDescent="0.2">
      <c r="A905" s="292"/>
      <c r="B905" s="221"/>
      <c r="C905" s="295"/>
      <c r="D905" s="295"/>
      <c r="E905" s="296"/>
      <c r="F905" s="296"/>
      <c r="G905" s="297"/>
      <c r="H905" s="292"/>
      <c r="I905" s="292"/>
      <c r="J905" s="292"/>
      <c r="K905" s="292"/>
      <c r="L905" s="292"/>
      <c r="M905" s="292"/>
      <c r="N905" s="292"/>
      <c r="O905" s="292"/>
      <c r="P905" s="292"/>
      <c r="Q905" s="292"/>
      <c r="R905" s="292"/>
      <c r="S905" s="292"/>
      <c r="T905" s="292"/>
      <c r="U905" s="292"/>
      <c r="V905" s="292"/>
      <c r="W905" s="292"/>
      <c r="X905" s="292"/>
      <c r="Y905" s="292"/>
      <c r="Z905" s="292"/>
    </row>
    <row r="906" spans="1:26" ht="15.75" customHeight="1" x14ac:dyDescent="0.2">
      <c r="A906" s="292"/>
      <c r="B906" s="221"/>
      <c r="C906" s="295"/>
      <c r="D906" s="295"/>
      <c r="E906" s="296"/>
      <c r="F906" s="296"/>
      <c r="G906" s="297"/>
      <c r="H906" s="292"/>
      <c r="I906" s="292"/>
      <c r="J906" s="292"/>
      <c r="K906" s="292"/>
      <c r="L906" s="292"/>
      <c r="M906" s="292"/>
      <c r="N906" s="292"/>
      <c r="O906" s="292"/>
      <c r="P906" s="292"/>
      <c r="Q906" s="292"/>
      <c r="R906" s="292"/>
      <c r="S906" s="292"/>
      <c r="T906" s="292"/>
      <c r="U906" s="292"/>
      <c r="V906" s="292"/>
      <c r="W906" s="292"/>
      <c r="X906" s="292"/>
      <c r="Y906" s="292"/>
      <c r="Z906" s="292"/>
    </row>
    <row r="907" spans="1:26" ht="15.75" customHeight="1" x14ac:dyDescent="0.2">
      <c r="A907" s="292"/>
      <c r="B907" s="221"/>
      <c r="C907" s="295"/>
      <c r="D907" s="295"/>
      <c r="E907" s="296"/>
      <c r="F907" s="296"/>
      <c r="G907" s="297"/>
      <c r="H907" s="292"/>
      <c r="I907" s="292"/>
      <c r="J907" s="292"/>
      <c r="K907" s="292"/>
      <c r="L907" s="292"/>
      <c r="M907" s="292"/>
      <c r="N907" s="292"/>
      <c r="O907" s="292"/>
      <c r="P907" s="292"/>
      <c r="Q907" s="292"/>
      <c r="R907" s="292"/>
      <c r="S907" s="292"/>
      <c r="T907" s="292"/>
      <c r="U907" s="292"/>
      <c r="V907" s="292"/>
      <c r="W907" s="292"/>
      <c r="X907" s="292"/>
      <c r="Y907" s="292"/>
      <c r="Z907" s="292"/>
    </row>
    <row r="908" spans="1:26" ht="15.75" customHeight="1" x14ac:dyDescent="0.2">
      <c r="A908" s="292"/>
      <c r="B908" s="221"/>
      <c r="C908" s="295"/>
      <c r="D908" s="295"/>
      <c r="E908" s="296"/>
      <c r="F908" s="296"/>
      <c r="G908" s="297"/>
      <c r="H908" s="292"/>
      <c r="I908" s="292"/>
      <c r="J908" s="292"/>
      <c r="K908" s="292"/>
      <c r="L908" s="292"/>
      <c r="M908" s="292"/>
      <c r="N908" s="292"/>
      <c r="O908" s="292"/>
      <c r="P908" s="292"/>
      <c r="Q908" s="292"/>
      <c r="R908" s="292"/>
      <c r="S908" s="292"/>
      <c r="T908" s="292"/>
      <c r="U908" s="292"/>
      <c r="V908" s="292"/>
      <c r="W908" s="292"/>
      <c r="X908" s="292"/>
      <c r="Y908" s="292"/>
      <c r="Z908" s="292"/>
    </row>
    <row r="909" spans="1:26" ht="15.75" customHeight="1" x14ac:dyDescent="0.2">
      <c r="A909" s="292"/>
      <c r="B909" s="221"/>
      <c r="C909" s="295"/>
      <c r="D909" s="295"/>
      <c r="E909" s="296"/>
      <c r="F909" s="296"/>
      <c r="G909" s="297"/>
      <c r="H909" s="292"/>
      <c r="I909" s="292"/>
      <c r="J909" s="292"/>
      <c r="K909" s="292"/>
      <c r="L909" s="292"/>
      <c r="M909" s="292"/>
      <c r="N909" s="292"/>
      <c r="O909" s="292"/>
      <c r="P909" s="292"/>
      <c r="Q909" s="292"/>
      <c r="R909" s="292"/>
      <c r="S909" s="292"/>
      <c r="T909" s="292"/>
      <c r="U909" s="292"/>
      <c r="V909" s="292"/>
      <c r="W909" s="292"/>
      <c r="X909" s="292"/>
      <c r="Y909" s="292"/>
      <c r="Z909" s="292"/>
    </row>
    <row r="910" spans="1:26" ht="15.75" customHeight="1" x14ac:dyDescent="0.2">
      <c r="A910" s="292"/>
      <c r="B910" s="221"/>
      <c r="C910" s="295"/>
      <c r="D910" s="295"/>
      <c r="E910" s="296"/>
      <c r="F910" s="296"/>
      <c r="G910" s="297"/>
      <c r="H910" s="292"/>
      <c r="I910" s="292"/>
      <c r="J910" s="292"/>
      <c r="K910" s="292"/>
      <c r="L910" s="292"/>
      <c r="M910" s="292"/>
      <c r="N910" s="292"/>
      <c r="O910" s="292"/>
      <c r="P910" s="292"/>
      <c r="Q910" s="292"/>
      <c r="R910" s="292"/>
      <c r="S910" s="292"/>
      <c r="T910" s="292"/>
      <c r="U910" s="292"/>
      <c r="V910" s="292"/>
      <c r="W910" s="292"/>
      <c r="X910" s="292"/>
      <c r="Y910" s="292"/>
      <c r="Z910" s="292"/>
    </row>
    <row r="911" spans="1:26" ht="15.75" customHeight="1" x14ac:dyDescent="0.2">
      <c r="A911" s="292"/>
      <c r="B911" s="221"/>
      <c r="C911" s="295"/>
      <c r="D911" s="295"/>
      <c r="E911" s="296"/>
      <c r="F911" s="296"/>
      <c r="G911" s="297"/>
      <c r="H911" s="292"/>
      <c r="I911" s="292"/>
      <c r="J911" s="292"/>
      <c r="K911" s="292"/>
      <c r="L911" s="292"/>
      <c r="M911" s="292"/>
      <c r="N911" s="292"/>
      <c r="O911" s="292"/>
      <c r="P911" s="292"/>
      <c r="Q911" s="292"/>
      <c r="R911" s="292"/>
      <c r="S911" s="292"/>
      <c r="T911" s="292"/>
      <c r="U911" s="292"/>
      <c r="V911" s="292"/>
      <c r="W911" s="292"/>
      <c r="X911" s="292"/>
      <c r="Y911" s="292"/>
      <c r="Z911" s="292"/>
    </row>
    <row r="912" spans="1:26" ht="15.75" customHeight="1" x14ac:dyDescent="0.2">
      <c r="A912" s="292"/>
      <c r="B912" s="221"/>
      <c r="C912" s="295"/>
      <c r="D912" s="295"/>
      <c r="E912" s="296"/>
      <c r="F912" s="296"/>
      <c r="G912" s="297"/>
      <c r="H912" s="292"/>
      <c r="I912" s="292"/>
      <c r="J912" s="292"/>
      <c r="K912" s="292"/>
      <c r="L912" s="292"/>
      <c r="M912" s="292"/>
      <c r="N912" s="292"/>
      <c r="O912" s="292"/>
      <c r="P912" s="292"/>
      <c r="Q912" s="292"/>
      <c r="R912" s="292"/>
      <c r="S912" s="292"/>
      <c r="T912" s="292"/>
      <c r="U912" s="292"/>
      <c r="V912" s="292"/>
      <c r="W912" s="292"/>
      <c r="X912" s="292"/>
      <c r="Y912" s="292"/>
      <c r="Z912" s="292"/>
    </row>
    <row r="913" spans="1:26" ht="15.75" customHeight="1" x14ac:dyDescent="0.2">
      <c r="A913" s="292"/>
      <c r="B913" s="221"/>
      <c r="C913" s="295"/>
      <c r="D913" s="295"/>
      <c r="E913" s="296"/>
      <c r="F913" s="296"/>
      <c r="G913" s="297"/>
      <c r="H913" s="292"/>
      <c r="I913" s="292"/>
      <c r="J913" s="292"/>
      <c r="K913" s="292"/>
      <c r="L913" s="292"/>
      <c r="M913" s="292"/>
      <c r="N913" s="292"/>
      <c r="O913" s="292"/>
      <c r="P913" s="292"/>
      <c r="Q913" s="292"/>
      <c r="R913" s="292"/>
      <c r="S913" s="292"/>
      <c r="T913" s="292"/>
      <c r="U913" s="292"/>
      <c r="V913" s="292"/>
      <c r="W913" s="292"/>
      <c r="X913" s="292"/>
      <c r="Y913" s="292"/>
      <c r="Z913" s="292"/>
    </row>
    <row r="914" spans="1:26" ht="15.75" customHeight="1" x14ac:dyDescent="0.2">
      <c r="A914" s="292"/>
      <c r="B914" s="221"/>
      <c r="C914" s="295"/>
      <c r="D914" s="295"/>
      <c r="E914" s="296"/>
      <c r="F914" s="296"/>
      <c r="G914" s="297"/>
      <c r="H914" s="292"/>
      <c r="I914" s="292"/>
      <c r="J914" s="292"/>
      <c r="K914" s="292"/>
      <c r="L914" s="292"/>
      <c r="M914" s="292"/>
      <c r="N914" s="292"/>
      <c r="O914" s="292"/>
      <c r="P914" s="292"/>
      <c r="Q914" s="292"/>
      <c r="R914" s="292"/>
      <c r="S914" s="292"/>
      <c r="T914" s="292"/>
      <c r="U914" s="292"/>
      <c r="V914" s="292"/>
      <c r="W914" s="292"/>
      <c r="X914" s="292"/>
      <c r="Y914" s="292"/>
      <c r="Z914" s="292"/>
    </row>
    <row r="915" spans="1:26" ht="15.75" customHeight="1" x14ac:dyDescent="0.2">
      <c r="A915" s="292"/>
      <c r="B915" s="221"/>
      <c r="C915" s="295"/>
      <c r="D915" s="295"/>
      <c r="E915" s="296"/>
      <c r="F915" s="296"/>
      <c r="G915" s="297"/>
      <c r="H915" s="292"/>
      <c r="I915" s="292"/>
      <c r="J915" s="292"/>
      <c r="K915" s="292"/>
      <c r="L915" s="292"/>
      <c r="M915" s="292"/>
      <c r="N915" s="292"/>
      <c r="O915" s="292"/>
      <c r="P915" s="292"/>
      <c r="Q915" s="292"/>
      <c r="R915" s="292"/>
      <c r="S915" s="292"/>
      <c r="T915" s="292"/>
      <c r="U915" s="292"/>
      <c r="V915" s="292"/>
      <c r="W915" s="292"/>
      <c r="X915" s="292"/>
      <c r="Y915" s="292"/>
      <c r="Z915" s="292"/>
    </row>
    <row r="916" spans="1:26" ht="15.75" customHeight="1" x14ac:dyDescent="0.2">
      <c r="A916" s="292"/>
      <c r="B916" s="221"/>
      <c r="C916" s="295"/>
      <c r="D916" s="295"/>
      <c r="E916" s="296"/>
      <c r="F916" s="296"/>
      <c r="G916" s="297"/>
      <c r="H916" s="292"/>
      <c r="I916" s="292"/>
      <c r="J916" s="292"/>
      <c r="K916" s="292"/>
      <c r="L916" s="292"/>
      <c r="M916" s="292"/>
      <c r="N916" s="292"/>
      <c r="O916" s="292"/>
      <c r="P916" s="292"/>
      <c r="Q916" s="292"/>
      <c r="R916" s="292"/>
      <c r="S916" s="292"/>
      <c r="T916" s="292"/>
      <c r="U916" s="292"/>
      <c r="V916" s="292"/>
      <c r="W916" s="292"/>
      <c r="X916" s="292"/>
      <c r="Y916" s="292"/>
      <c r="Z916" s="292"/>
    </row>
    <row r="917" spans="1:26" ht="15.75" customHeight="1" x14ac:dyDescent="0.2">
      <c r="A917" s="292"/>
      <c r="B917" s="221"/>
      <c r="C917" s="295"/>
      <c r="D917" s="295"/>
      <c r="E917" s="296"/>
      <c r="F917" s="296"/>
      <c r="G917" s="297"/>
      <c r="H917" s="292"/>
      <c r="I917" s="292"/>
      <c r="J917" s="292"/>
      <c r="K917" s="292"/>
      <c r="L917" s="292"/>
      <c r="M917" s="292"/>
      <c r="N917" s="292"/>
      <c r="O917" s="292"/>
      <c r="P917" s="292"/>
      <c r="Q917" s="292"/>
      <c r="R917" s="292"/>
      <c r="S917" s="292"/>
      <c r="T917" s="292"/>
      <c r="U917" s="292"/>
      <c r="V917" s="292"/>
      <c r="W917" s="292"/>
      <c r="X917" s="292"/>
      <c r="Y917" s="292"/>
      <c r="Z917" s="292"/>
    </row>
    <row r="918" spans="1:26" ht="15.75" customHeight="1" x14ac:dyDescent="0.2">
      <c r="A918" s="292"/>
      <c r="B918" s="221"/>
      <c r="C918" s="295"/>
      <c r="D918" s="295"/>
      <c r="E918" s="296"/>
      <c r="F918" s="296"/>
      <c r="G918" s="297"/>
      <c r="H918" s="292"/>
      <c r="I918" s="292"/>
      <c r="J918" s="292"/>
      <c r="K918" s="292"/>
      <c r="L918" s="292"/>
      <c r="M918" s="292"/>
      <c r="N918" s="292"/>
      <c r="O918" s="292"/>
      <c r="P918" s="292"/>
      <c r="Q918" s="292"/>
      <c r="R918" s="292"/>
      <c r="S918" s="292"/>
      <c r="T918" s="292"/>
      <c r="U918" s="292"/>
      <c r="V918" s="292"/>
      <c r="W918" s="292"/>
      <c r="X918" s="292"/>
      <c r="Y918" s="292"/>
      <c r="Z918" s="292"/>
    </row>
    <row r="919" spans="1:26" ht="15.75" customHeight="1" x14ac:dyDescent="0.2">
      <c r="A919" s="292"/>
      <c r="B919" s="221"/>
      <c r="C919" s="295"/>
      <c r="D919" s="295"/>
      <c r="E919" s="296"/>
      <c r="F919" s="296"/>
      <c r="G919" s="297"/>
      <c r="H919" s="292"/>
      <c r="I919" s="292"/>
      <c r="J919" s="292"/>
      <c r="K919" s="292"/>
      <c r="L919" s="292"/>
      <c r="M919" s="292"/>
      <c r="N919" s="292"/>
      <c r="O919" s="292"/>
      <c r="P919" s="292"/>
      <c r="Q919" s="292"/>
      <c r="R919" s="292"/>
      <c r="S919" s="292"/>
      <c r="T919" s="292"/>
      <c r="U919" s="292"/>
      <c r="V919" s="292"/>
      <c r="W919" s="292"/>
      <c r="X919" s="292"/>
      <c r="Y919" s="292"/>
      <c r="Z919" s="292"/>
    </row>
    <row r="920" spans="1:26" ht="15.75" customHeight="1" x14ac:dyDescent="0.2">
      <c r="A920" s="292"/>
      <c r="B920" s="221"/>
      <c r="C920" s="295"/>
      <c r="D920" s="295"/>
      <c r="E920" s="296"/>
      <c r="F920" s="296"/>
      <c r="G920" s="297"/>
      <c r="H920" s="292"/>
      <c r="I920" s="292"/>
      <c r="J920" s="292"/>
      <c r="K920" s="292"/>
      <c r="L920" s="292"/>
      <c r="M920" s="292"/>
      <c r="N920" s="292"/>
      <c r="O920" s="292"/>
      <c r="P920" s="292"/>
      <c r="Q920" s="292"/>
      <c r="R920" s="292"/>
      <c r="S920" s="292"/>
      <c r="T920" s="292"/>
      <c r="U920" s="292"/>
      <c r="V920" s="292"/>
      <c r="W920" s="292"/>
      <c r="X920" s="292"/>
      <c r="Y920" s="292"/>
      <c r="Z920" s="292"/>
    </row>
    <row r="921" spans="1:26" ht="15.75" customHeight="1" x14ac:dyDescent="0.2">
      <c r="A921" s="292"/>
      <c r="B921" s="221"/>
      <c r="C921" s="295"/>
      <c r="D921" s="295"/>
      <c r="E921" s="296"/>
      <c r="F921" s="296"/>
      <c r="G921" s="297"/>
      <c r="H921" s="292"/>
      <c r="I921" s="292"/>
      <c r="J921" s="292"/>
      <c r="K921" s="292"/>
      <c r="L921" s="292"/>
      <c r="M921" s="292"/>
      <c r="N921" s="292"/>
      <c r="O921" s="292"/>
      <c r="P921" s="292"/>
      <c r="Q921" s="292"/>
      <c r="R921" s="292"/>
      <c r="S921" s="292"/>
      <c r="T921" s="292"/>
      <c r="U921" s="292"/>
      <c r="V921" s="292"/>
      <c r="W921" s="292"/>
      <c r="X921" s="292"/>
      <c r="Y921" s="292"/>
      <c r="Z921" s="292"/>
    </row>
    <row r="922" spans="1:26" ht="15.75" customHeight="1" x14ac:dyDescent="0.2">
      <c r="A922" s="292"/>
      <c r="B922" s="221"/>
      <c r="C922" s="295"/>
      <c r="D922" s="295"/>
      <c r="E922" s="296"/>
      <c r="F922" s="296"/>
      <c r="G922" s="297"/>
      <c r="H922" s="292"/>
      <c r="I922" s="292"/>
      <c r="J922" s="292"/>
      <c r="K922" s="292"/>
      <c r="L922" s="292"/>
      <c r="M922" s="292"/>
      <c r="N922" s="292"/>
      <c r="O922" s="292"/>
      <c r="P922" s="292"/>
      <c r="Q922" s="292"/>
      <c r="R922" s="292"/>
      <c r="S922" s="292"/>
      <c r="T922" s="292"/>
      <c r="U922" s="292"/>
      <c r="V922" s="292"/>
      <c r="W922" s="292"/>
      <c r="X922" s="292"/>
      <c r="Y922" s="292"/>
      <c r="Z922" s="292"/>
    </row>
    <row r="923" spans="1:26" ht="15.75" customHeight="1" x14ac:dyDescent="0.2">
      <c r="A923" s="292"/>
      <c r="B923" s="221"/>
      <c r="C923" s="295"/>
      <c r="D923" s="295"/>
      <c r="E923" s="296"/>
      <c r="F923" s="296"/>
      <c r="G923" s="297"/>
      <c r="H923" s="292"/>
      <c r="I923" s="292"/>
      <c r="J923" s="292"/>
      <c r="K923" s="292"/>
      <c r="L923" s="292"/>
      <c r="M923" s="292"/>
      <c r="N923" s="292"/>
      <c r="O923" s="292"/>
      <c r="P923" s="292"/>
      <c r="Q923" s="292"/>
      <c r="R923" s="292"/>
      <c r="S923" s="292"/>
      <c r="T923" s="292"/>
      <c r="U923" s="292"/>
      <c r="V923" s="292"/>
      <c r="W923" s="292"/>
      <c r="X923" s="292"/>
      <c r="Y923" s="292"/>
      <c r="Z923" s="292"/>
    </row>
    <row r="924" spans="1:26" ht="15.75" customHeight="1" x14ac:dyDescent="0.2">
      <c r="A924" s="292"/>
      <c r="B924" s="221"/>
      <c r="C924" s="295"/>
      <c r="D924" s="295"/>
      <c r="E924" s="296"/>
      <c r="F924" s="296"/>
      <c r="G924" s="297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2"/>
      <c r="Y924" s="292"/>
      <c r="Z924" s="292"/>
    </row>
    <row r="925" spans="1:26" ht="15.75" customHeight="1" x14ac:dyDescent="0.2">
      <c r="A925" s="292"/>
      <c r="B925" s="221"/>
      <c r="C925" s="295"/>
      <c r="D925" s="295"/>
      <c r="E925" s="296"/>
      <c r="F925" s="296"/>
      <c r="G925" s="297"/>
      <c r="H925" s="292"/>
      <c r="I925" s="292"/>
      <c r="J925" s="292"/>
      <c r="K925" s="292"/>
      <c r="L925" s="292"/>
      <c r="M925" s="292"/>
      <c r="N925" s="292"/>
      <c r="O925" s="292"/>
      <c r="P925" s="292"/>
      <c r="Q925" s="292"/>
      <c r="R925" s="292"/>
      <c r="S925" s="292"/>
      <c r="T925" s="292"/>
      <c r="U925" s="292"/>
      <c r="V925" s="292"/>
      <c r="W925" s="292"/>
      <c r="X925" s="292"/>
      <c r="Y925" s="292"/>
      <c r="Z925" s="292"/>
    </row>
    <row r="926" spans="1:26" ht="15.75" customHeight="1" x14ac:dyDescent="0.2">
      <c r="A926" s="292"/>
      <c r="B926" s="221"/>
      <c r="C926" s="295"/>
      <c r="D926" s="295"/>
      <c r="E926" s="296"/>
      <c r="F926" s="296"/>
      <c r="G926" s="297"/>
      <c r="H926" s="292"/>
      <c r="I926" s="292"/>
      <c r="J926" s="292"/>
      <c r="K926" s="292"/>
      <c r="L926" s="292"/>
      <c r="M926" s="292"/>
      <c r="N926" s="292"/>
      <c r="O926" s="292"/>
      <c r="P926" s="292"/>
      <c r="Q926" s="292"/>
      <c r="R926" s="292"/>
      <c r="S926" s="292"/>
      <c r="T926" s="292"/>
      <c r="U926" s="292"/>
      <c r="V926" s="292"/>
      <c r="W926" s="292"/>
      <c r="X926" s="292"/>
      <c r="Y926" s="292"/>
      <c r="Z926" s="292"/>
    </row>
    <row r="927" spans="1:26" ht="15.75" customHeight="1" x14ac:dyDescent="0.2">
      <c r="A927" s="292"/>
      <c r="B927" s="221"/>
      <c r="C927" s="295"/>
      <c r="D927" s="295"/>
      <c r="E927" s="296"/>
      <c r="F927" s="296"/>
      <c r="G927" s="297"/>
      <c r="H927" s="292"/>
      <c r="I927" s="292"/>
      <c r="J927" s="292"/>
      <c r="K927" s="292"/>
      <c r="L927" s="292"/>
      <c r="M927" s="292"/>
      <c r="N927" s="292"/>
      <c r="O927" s="292"/>
      <c r="P927" s="292"/>
      <c r="Q927" s="292"/>
      <c r="R927" s="292"/>
      <c r="S927" s="292"/>
      <c r="T927" s="292"/>
      <c r="U927" s="292"/>
      <c r="V927" s="292"/>
      <c r="W927" s="292"/>
      <c r="X927" s="292"/>
      <c r="Y927" s="292"/>
      <c r="Z927" s="292"/>
    </row>
    <row r="928" spans="1:26" ht="15.75" customHeight="1" x14ac:dyDescent="0.2">
      <c r="A928" s="292"/>
      <c r="B928" s="221"/>
      <c r="C928" s="295"/>
      <c r="D928" s="295"/>
      <c r="E928" s="296"/>
      <c r="F928" s="296"/>
      <c r="G928" s="297"/>
      <c r="H928" s="292"/>
      <c r="I928" s="292"/>
      <c r="J928" s="292"/>
      <c r="K928" s="292"/>
      <c r="L928" s="292"/>
      <c r="M928" s="292"/>
      <c r="N928" s="292"/>
      <c r="O928" s="292"/>
      <c r="P928" s="292"/>
      <c r="Q928" s="292"/>
      <c r="R928" s="292"/>
      <c r="S928" s="292"/>
      <c r="T928" s="292"/>
      <c r="U928" s="292"/>
      <c r="V928" s="292"/>
      <c r="W928" s="292"/>
      <c r="X928" s="292"/>
      <c r="Y928" s="292"/>
      <c r="Z928" s="292"/>
    </row>
    <row r="929" spans="1:26" ht="15.75" customHeight="1" x14ac:dyDescent="0.2">
      <c r="A929" s="292"/>
      <c r="B929" s="221"/>
      <c r="C929" s="295"/>
      <c r="D929" s="295"/>
      <c r="E929" s="296"/>
      <c r="F929" s="296"/>
      <c r="G929" s="297"/>
      <c r="H929" s="292"/>
      <c r="I929" s="292"/>
      <c r="J929" s="292"/>
      <c r="K929" s="292"/>
      <c r="L929" s="292"/>
      <c r="M929" s="292"/>
      <c r="N929" s="292"/>
      <c r="O929" s="292"/>
      <c r="P929" s="292"/>
      <c r="Q929" s="292"/>
      <c r="R929" s="292"/>
      <c r="S929" s="292"/>
      <c r="T929" s="292"/>
      <c r="U929" s="292"/>
      <c r="V929" s="292"/>
      <c r="W929" s="292"/>
      <c r="X929" s="292"/>
      <c r="Y929" s="292"/>
      <c r="Z929" s="292"/>
    </row>
    <row r="930" spans="1:26" ht="15.75" customHeight="1" x14ac:dyDescent="0.2">
      <c r="A930" s="292"/>
      <c r="B930" s="221"/>
      <c r="C930" s="295"/>
      <c r="D930" s="295"/>
      <c r="E930" s="296"/>
      <c r="F930" s="296"/>
      <c r="G930" s="297"/>
      <c r="H930" s="292"/>
      <c r="I930" s="292"/>
      <c r="J930" s="292"/>
      <c r="K930" s="292"/>
      <c r="L930" s="292"/>
      <c r="M930" s="292"/>
      <c r="N930" s="292"/>
      <c r="O930" s="292"/>
      <c r="P930" s="292"/>
      <c r="Q930" s="292"/>
      <c r="R930" s="292"/>
      <c r="S930" s="292"/>
      <c r="T930" s="292"/>
      <c r="U930" s="292"/>
      <c r="V930" s="292"/>
      <c r="W930" s="292"/>
      <c r="X930" s="292"/>
      <c r="Y930" s="292"/>
      <c r="Z930" s="292"/>
    </row>
    <row r="931" spans="1:26" ht="15.75" customHeight="1" x14ac:dyDescent="0.2">
      <c r="A931" s="292"/>
      <c r="B931" s="221"/>
      <c r="C931" s="295"/>
      <c r="D931" s="295"/>
      <c r="E931" s="296"/>
      <c r="F931" s="296"/>
      <c r="G931" s="297"/>
      <c r="H931" s="292"/>
      <c r="I931" s="292"/>
      <c r="J931" s="292"/>
      <c r="K931" s="292"/>
      <c r="L931" s="292"/>
      <c r="M931" s="292"/>
      <c r="N931" s="292"/>
      <c r="O931" s="292"/>
      <c r="P931" s="292"/>
      <c r="Q931" s="292"/>
      <c r="R931" s="292"/>
      <c r="S931" s="292"/>
      <c r="T931" s="292"/>
      <c r="U931" s="292"/>
      <c r="V931" s="292"/>
      <c r="W931" s="292"/>
      <c r="X931" s="292"/>
      <c r="Y931" s="292"/>
      <c r="Z931" s="292"/>
    </row>
    <row r="932" spans="1:26" ht="15.75" customHeight="1" x14ac:dyDescent="0.2">
      <c r="A932" s="292"/>
      <c r="B932" s="221"/>
      <c r="C932" s="295"/>
      <c r="D932" s="295"/>
      <c r="E932" s="296"/>
      <c r="F932" s="296"/>
      <c r="G932" s="297"/>
      <c r="H932" s="292"/>
      <c r="I932" s="292"/>
      <c r="J932" s="292"/>
      <c r="K932" s="292"/>
      <c r="L932" s="292"/>
      <c r="M932" s="292"/>
      <c r="N932" s="292"/>
      <c r="O932" s="292"/>
      <c r="P932" s="292"/>
      <c r="Q932" s="292"/>
      <c r="R932" s="292"/>
      <c r="S932" s="292"/>
      <c r="T932" s="292"/>
      <c r="U932" s="292"/>
      <c r="V932" s="292"/>
      <c r="W932" s="292"/>
      <c r="X932" s="292"/>
      <c r="Y932" s="292"/>
      <c r="Z932" s="292"/>
    </row>
    <row r="933" spans="1:26" ht="15.75" customHeight="1" x14ac:dyDescent="0.2">
      <c r="A933" s="292"/>
      <c r="B933" s="221"/>
      <c r="C933" s="295"/>
      <c r="D933" s="295"/>
      <c r="E933" s="296"/>
      <c r="F933" s="296"/>
      <c r="G933" s="297"/>
      <c r="H933" s="292"/>
      <c r="I933" s="292"/>
      <c r="J933" s="292"/>
      <c r="K933" s="292"/>
      <c r="L933" s="292"/>
      <c r="M933" s="292"/>
      <c r="N933" s="292"/>
      <c r="O933" s="292"/>
      <c r="P933" s="292"/>
      <c r="Q933" s="292"/>
      <c r="R933" s="292"/>
      <c r="S933" s="292"/>
      <c r="T933" s="292"/>
      <c r="U933" s="292"/>
      <c r="V933" s="292"/>
      <c r="W933" s="292"/>
      <c r="X933" s="292"/>
      <c r="Y933" s="292"/>
      <c r="Z933" s="292"/>
    </row>
    <row r="934" spans="1:26" ht="15.75" customHeight="1" x14ac:dyDescent="0.2">
      <c r="A934" s="292"/>
      <c r="B934" s="221"/>
      <c r="C934" s="295"/>
      <c r="D934" s="295"/>
      <c r="E934" s="296"/>
      <c r="F934" s="296"/>
      <c r="G934" s="297"/>
      <c r="H934" s="292"/>
      <c r="I934" s="292"/>
      <c r="J934" s="292"/>
      <c r="K934" s="292"/>
      <c r="L934" s="292"/>
      <c r="M934" s="292"/>
      <c r="N934" s="292"/>
      <c r="O934" s="292"/>
      <c r="P934" s="292"/>
      <c r="Q934" s="292"/>
      <c r="R934" s="292"/>
      <c r="S934" s="292"/>
      <c r="T934" s="292"/>
      <c r="U934" s="292"/>
      <c r="V934" s="292"/>
      <c r="W934" s="292"/>
      <c r="X934" s="292"/>
      <c r="Y934" s="292"/>
      <c r="Z934" s="292"/>
    </row>
    <row r="935" spans="1:26" ht="15.75" customHeight="1" x14ac:dyDescent="0.2">
      <c r="A935" s="292"/>
      <c r="B935" s="221"/>
      <c r="C935" s="295"/>
      <c r="D935" s="295"/>
      <c r="E935" s="296"/>
      <c r="F935" s="296"/>
      <c r="G935" s="297"/>
      <c r="H935" s="292"/>
      <c r="I935" s="292"/>
      <c r="J935" s="292"/>
      <c r="K935" s="292"/>
      <c r="L935" s="292"/>
      <c r="M935" s="292"/>
      <c r="N935" s="292"/>
      <c r="O935" s="292"/>
      <c r="P935" s="292"/>
      <c r="Q935" s="292"/>
      <c r="R935" s="292"/>
      <c r="S935" s="292"/>
      <c r="T935" s="292"/>
      <c r="U935" s="292"/>
      <c r="V935" s="292"/>
      <c r="W935" s="292"/>
      <c r="X935" s="292"/>
      <c r="Y935" s="292"/>
      <c r="Z935" s="292"/>
    </row>
    <row r="936" spans="1:26" ht="15.75" customHeight="1" x14ac:dyDescent="0.2">
      <c r="A936" s="292"/>
      <c r="B936" s="221"/>
      <c r="C936" s="295"/>
      <c r="D936" s="295"/>
      <c r="E936" s="296"/>
      <c r="F936" s="296"/>
      <c r="G936" s="297"/>
      <c r="H936" s="292"/>
      <c r="I936" s="292"/>
      <c r="J936" s="292"/>
      <c r="K936" s="292"/>
      <c r="L936" s="292"/>
      <c r="M936" s="292"/>
      <c r="N936" s="292"/>
      <c r="O936" s="292"/>
      <c r="P936" s="292"/>
      <c r="Q936" s="292"/>
      <c r="R936" s="292"/>
      <c r="S936" s="292"/>
      <c r="T936" s="292"/>
      <c r="U936" s="292"/>
      <c r="V936" s="292"/>
      <c r="W936" s="292"/>
      <c r="X936" s="292"/>
      <c r="Y936" s="292"/>
      <c r="Z936" s="292"/>
    </row>
    <row r="937" spans="1:26" ht="15.75" customHeight="1" x14ac:dyDescent="0.2">
      <c r="A937" s="292"/>
      <c r="B937" s="221"/>
      <c r="C937" s="295"/>
      <c r="D937" s="295"/>
      <c r="E937" s="296"/>
      <c r="F937" s="296"/>
      <c r="G937" s="297"/>
      <c r="H937" s="292"/>
      <c r="I937" s="292"/>
      <c r="J937" s="292"/>
      <c r="K937" s="292"/>
      <c r="L937" s="292"/>
      <c r="M937" s="292"/>
      <c r="N937" s="292"/>
      <c r="O937" s="292"/>
      <c r="P937" s="292"/>
      <c r="Q937" s="292"/>
      <c r="R937" s="292"/>
      <c r="S937" s="292"/>
      <c r="T937" s="292"/>
      <c r="U937" s="292"/>
      <c r="V937" s="292"/>
      <c r="W937" s="292"/>
      <c r="X937" s="292"/>
      <c r="Y937" s="292"/>
      <c r="Z937" s="292"/>
    </row>
    <row r="938" spans="1:26" ht="15.75" customHeight="1" x14ac:dyDescent="0.2">
      <c r="A938" s="292"/>
      <c r="B938" s="221"/>
      <c r="C938" s="295"/>
      <c r="D938" s="295"/>
      <c r="E938" s="296"/>
      <c r="F938" s="296"/>
      <c r="G938" s="297"/>
      <c r="H938" s="292"/>
      <c r="I938" s="292"/>
      <c r="J938" s="292"/>
      <c r="K938" s="292"/>
      <c r="L938" s="292"/>
      <c r="M938" s="292"/>
      <c r="N938" s="292"/>
      <c r="O938" s="292"/>
      <c r="P938" s="292"/>
      <c r="Q938" s="292"/>
      <c r="R938" s="292"/>
      <c r="S938" s="292"/>
      <c r="T938" s="292"/>
      <c r="U938" s="292"/>
      <c r="V938" s="292"/>
      <c r="W938" s="292"/>
      <c r="X938" s="292"/>
      <c r="Y938" s="292"/>
      <c r="Z938" s="292"/>
    </row>
    <row r="939" spans="1:26" ht="15.75" customHeight="1" x14ac:dyDescent="0.2">
      <c r="A939" s="292"/>
      <c r="B939" s="221"/>
      <c r="C939" s="295"/>
      <c r="D939" s="295"/>
      <c r="E939" s="296"/>
      <c r="F939" s="296"/>
      <c r="G939" s="297"/>
      <c r="H939" s="292"/>
      <c r="I939" s="292"/>
      <c r="J939" s="292"/>
      <c r="K939" s="292"/>
      <c r="L939" s="292"/>
      <c r="M939" s="292"/>
      <c r="N939" s="292"/>
      <c r="O939" s="292"/>
      <c r="P939" s="292"/>
      <c r="Q939" s="292"/>
      <c r="R939" s="292"/>
      <c r="S939" s="292"/>
      <c r="T939" s="292"/>
      <c r="U939" s="292"/>
      <c r="V939" s="292"/>
      <c r="W939" s="292"/>
      <c r="X939" s="292"/>
      <c r="Y939" s="292"/>
      <c r="Z939" s="292"/>
    </row>
    <row r="940" spans="1:26" ht="15.75" customHeight="1" x14ac:dyDescent="0.2">
      <c r="A940" s="292"/>
      <c r="B940" s="221"/>
      <c r="C940" s="295"/>
      <c r="D940" s="295"/>
      <c r="E940" s="296"/>
      <c r="F940" s="296"/>
      <c r="G940" s="297"/>
      <c r="H940" s="292"/>
      <c r="I940" s="292"/>
      <c r="J940" s="292"/>
      <c r="K940" s="292"/>
      <c r="L940" s="292"/>
      <c r="M940" s="292"/>
      <c r="N940" s="292"/>
      <c r="O940" s="292"/>
      <c r="P940" s="292"/>
      <c r="Q940" s="292"/>
      <c r="R940" s="292"/>
      <c r="S940" s="292"/>
      <c r="T940" s="292"/>
      <c r="U940" s="292"/>
      <c r="V940" s="292"/>
      <c r="W940" s="292"/>
      <c r="X940" s="292"/>
      <c r="Y940" s="292"/>
      <c r="Z940" s="292"/>
    </row>
    <row r="941" spans="1:26" ht="15.75" customHeight="1" x14ac:dyDescent="0.2">
      <c r="A941" s="292"/>
      <c r="B941" s="221"/>
      <c r="C941" s="295"/>
      <c r="D941" s="295"/>
      <c r="E941" s="296"/>
      <c r="F941" s="296"/>
      <c r="G941" s="297"/>
      <c r="H941" s="292"/>
      <c r="I941" s="292"/>
      <c r="J941" s="292"/>
      <c r="K941" s="292"/>
      <c r="L941" s="292"/>
      <c r="M941" s="292"/>
      <c r="N941" s="292"/>
      <c r="O941" s="292"/>
      <c r="P941" s="292"/>
      <c r="Q941" s="292"/>
      <c r="R941" s="292"/>
      <c r="S941" s="292"/>
      <c r="T941" s="292"/>
      <c r="U941" s="292"/>
      <c r="V941" s="292"/>
      <c r="W941" s="292"/>
      <c r="X941" s="292"/>
      <c r="Y941" s="292"/>
      <c r="Z941" s="292"/>
    </row>
    <row r="942" spans="1:26" ht="15.75" customHeight="1" x14ac:dyDescent="0.2">
      <c r="A942" s="292"/>
      <c r="B942" s="221"/>
      <c r="C942" s="295"/>
      <c r="D942" s="295"/>
      <c r="E942" s="296"/>
      <c r="F942" s="296"/>
      <c r="G942" s="297"/>
      <c r="H942" s="292"/>
      <c r="I942" s="292"/>
      <c r="J942" s="292"/>
      <c r="K942" s="292"/>
      <c r="L942" s="292"/>
      <c r="M942" s="292"/>
      <c r="N942" s="292"/>
      <c r="O942" s="292"/>
      <c r="P942" s="292"/>
      <c r="Q942" s="292"/>
      <c r="R942" s="292"/>
      <c r="S942" s="292"/>
      <c r="T942" s="292"/>
      <c r="U942" s="292"/>
      <c r="V942" s="292"/>
      <c r="W942" s="292"/>
      <c r="X942" s="292"/>
      <c r="Y942" s="292"/>
      <c r="Z942" s="292"/>
    </row>
    <row r="943" spans="1:26" ht="15.75" customHeight="1" x14ac:dyDescent="0.2">
      <c r="A943" s="292"/>
      <c r="B943" s="221"/>
      <c r="C943" s="295"/>
      <c r="D943" s="295"/>
      <c r="E943" s="296"/>
      <c r="F943" s="296"/>
      <c r="G943" s="297"/>
      <c r="H943" s="292"/>
      <c r="I943" s="292"/>
      <c r="J943" s="292"/>
      <c r="K943" s="292"/>
      <c r="L943" s="292"/>
      <c r="M943" s="292"/>
      <c r="N943" s="292"/>
      <c r="O943" s="292"/>
      <c r="P943" s="292"/>
      <c r="Q943" s="292"/>
      <c r="R943" s="292"/>
      <c r="S943" s="292"/>
      <c r="T943" s="292"/>
      <c r="U943" s="292"/>
      <c r="V943" s="292"/>
      <c r="W943" s="292"/>
      <c r="X943" s="292"/>
      <c r="Y943" s="292"/>
      <c r="Z943" s="292"/>
    </row>
    <row r="944" spans="1:26" ht="15.75" customHeight="1" x14ac:dyDescent="0.2">
      <c r="A944" s="292"/>
      <c r="B944" s="221"/>
      <c r="C944" s="295"/>
      <c r="D944" s="295"/>
      <c r="E944" s="296"/>
      <c r="F944" s="296"/>
      <c r="G944" s="297"/>
      <c r="H944" s="292"/>
      <c r="I944" s="292"/>
      <c r="J944" s="292"/>
      <c r="K944" s="292"/>
      <c r="L944" s="292"/>
      <c r="M944" s="292"/>
      <c r="N944" s="292"/>
      <c r="O944" s="292"/>
      <c r="P944" s="292"/>
      <c r="Q944" s="292"/>
      <c r="R944" s="292"/>
      <c r="S944" s="292"/>
      <c r="T944" s="292"/>
      <c r="U944" s="292"/>
      <c r="V944" s="292"/>
      <c r="W944" s="292"/>
      <c r="X944" s="292"/>
      <c r="Y944" s="292"/>
      <c r="Z944" s="292"/>
    </row>
    <row r="945" spans="1:26" ht="15.75" customHeight="1" x14ac:dyDescent="0.2">
      <c r="A945" s="292"/>
      <c r="B945" s="221"/>
      <c r="C945" s="295"/>
      <c r="D945" s="295"/>
      <c r="E945" s="296"/>
      <c r="F945" s="296"/>
      <c r="G945" s="297"/>
      <c r="H945" s="292"/>
      <c r="I945" s="292"/>
      <c r="J945" s="292"/>
      <c r="K945" s="292"/>
      <c r="L945" s="292"/>
      <c r="M945" s="292"/>
      <c r="N945" s="292"/>
      <c r="O945" s="292"/>
      <c r="P945" s="292"/>
      <c r="Q945" s="292"/>
      <c r="R945" s="292"/>
      <c r="S945" s="292"/>
      <c r="T945" s="292"/>
      <c r="U945" s="292"/>
      <c r="V945" s="292"/>
      <c r="W945" s="292"/>
      <c r="X945" s="292"/>
      <c r="Y945" s="292"/>
      <c r="Z945" s="292"/>
    </row>
    <row r="946" spans="1:26" ht="15.75" customHeight="1" x14ac:dyDescent="0.2">
      <c r="A946" s="292"/>
      <c r="B946" s="221"/>
      <c r="C946" s="295"/>
      <c r="D946" s="295"/>
      <c r="E946" s="296"/>
      <c r="F946" s="296"/>
      <c r="G946" s="297"/>
      <c r="H946" s="292"/>
      <c r="I946" s="292"/>
      <c r="J946" s="292"/>
      <c r="K946" s="292"/>
      <c r="L946" s="292"/>
      <c r="M946" s="292"/>
      <c r="N946" s="292"/>
      <c r="O946" s="292"/>
      <c r="P946" s="292"/>
      <c r="Q946" s="292"/>
      <c r="R946" s="292"/>
      <c r="S946" s="292"/>
      <c r="T946" s="292"/>
      <c r="U946" s="292"/>
      <c r="V946" s="292"/>
      <c r="W946" s="292"/>
      <c r="X946" s="292"/>
      <c r="Y946" s="292"/>
      <c r="Z946" s="292"/>
    </row>
    <row r="947" spans="1:26" ht="15.75" customHeight="1" x14ac:dyDescent="0.2">
      <c r="A947" s="292"/>
      <c r="B947" s="221"/>
      <c r="C947" s="295"/>
      <c r="D947" s="295"/>
      <c r="E947" s="296"/>
      <c r="F947" s="296"/>
      <c r="G947" s="297"/>
      <c r="H947" s="292"/>
      <c r="I947" s="292"/>
      <c r="J947" s="292"/>
      <c r="K947" s="292"/>
      <c r="L947" s="292"/>
      <c r="M947" s="292"/>
      <c r="N947" s="292"/>
      <c r="O947" s="292"/>
      <c r="P947" s="292"/>
      <c r="Q947" s="292"/>
      <c r="R947" s="292"/>
      <c r="S947" s="292"/>
      <c r="T947" s="292"/>
      <c r="U947" s="292"/>
      <c r="V947" s="292"/>
      <c r="W947" s="292"/>
      <c r="X947" s="292"/>
      <c r="Y947" s="292"/>
      <c r="Z947" s="292"/>
    </row>
    <row r="948" spans="1:26" ht="15.75" customHeight="1" x14ac:dyDescent="0.2">
      <c r="A948" s="292"/>
      <c r="B948" s="221"/>
      <c r="C948" s="295"/>
      <c r="D948" s="295"/>
      <c r="E948" s="296"/>
      <c r="F948" s="296"/>
      <c r="G948" s="297"/>
      <c r="H948" s="292"/>
      <c r="I948" s="292"/>
      <c r="J948" s="292"/>
      <c r="K948" s="292"/>
      <c r="L948" s="292"/>
      <c r="M948" s="292"/>
      <c r="N948" s="292"/>
      <c r="O948" s="292"/>
      <c r="P948" s="292"/>
      <c r="Q948" s="292"/>
      <c r="R948" s="292"/>
      <c r="S948" s="292"/>
      <c r="T948" s="292"/>
      <c r="U948" s="292"/>
      <c r="V948" s="292"/>
      <c r="W948" s="292"/>
      <c r="X948" s="292"/>
      <c r="Y948" s="292"/>
      <c r="Z948" s="292"/>
    </row>
    <row r="949" spans="1:26" ht="15.75" customHeight="1" x14ac:dyDescent="0.2">
      <c r="A949" s="292"/>
      <c r="B949" s="221"/>
      <c r="C949" s="295"/>
      <c r="D949" s="295"/>
      <c r="E949" s="296"/>
      <c r="F949" s="296"/>
      <c r="G949" s="297"/>
      <c r="H949" s="292"/>
      <c r="I949" s="292"/>
      <c r="J949" s="292"/>
      <c r="K949" s="292"/>
      <c r="L949" s="292"/>
      <c r="M949" s="292"/>
      <c r="N949" s="292"/>
      <c r="O949" s="292"/>
      <c r="P949" s="292"/>
      <c r="Q949" s="292"/>
      <c r="R949" s="292"/>
      <c r="S949" s="292"/>
      <c r="T949" s="292"/>
      <c r="U949" s="292"/>
      <c r="V949" s="292"/>
      <c r="W949" s="292"/>
      <c r="X949" s="292"/>
      <c r="Y949" s="292"/>
      <c r="Z949" s="292"/>
    </row>
    <row r="950" spans="1:26" ht="15.75" customHeight="1" x14ac:dyDescent="0.2">
      <c r="A950" s="292"/>
      <c r="B950" s="221"/>
      <c r="C950" s="295"/>
      <c r="D950" s="295"/>
      <c r="E950" s="296"/>
      <c r="F950" s="296"/>
      <c r="G950" s="297"/>
      <c r="H950" s="292"/>
      <c r="I950" s="292"/>
      <c r="J950" s="292"/>
      <c r="K950" s="292"/>
      <c r="L950" s="292"/>
      <c r="M950" s="292"/>
      <c r="N950" s="292"/>
      <c r="O950" s="292"/>
      <c r="P950" s="292"/>
      <c r="Q950" s="292"/>
      <c r="R950" s="292"/>
      <c r="S950" s="292"/>
      <c r="T950" s="292"/>
      <c r="U950" s="292"/>
      <c r="V950" s="292"/>
      <c r="W950" s="292"/>
      <c r="X950" s="292"/>
      <c r="Y950" s="292"/>
      <c r="Z950" s="292"/>
    </row>
    <row r="951" spans="1:26" ht="15.75" customHeight="1" x14ac:dyDescent="0.2">
      <c r="A951" s="292"/>
      <c r="B951" s="221"/>
      <c r="C951" s="295"/>
      <c r="D951" s="295"/>
      <c r="E951" s="296"/>
      <c r="F951" s="296"/>
      <c r="G951" s="297"/>
      <c r="H951" s="292"/>
      <c r="I951" s="292"/>
      <c r="J951" s="292"/>
      <c r="K951" s="292"/>
      <c r="L951" s="292"/>
      <c r="M951" s="292"/>
      <c r="N951" s="292"/>
      <c r="O951" s="292"/>
      <c r="P951" s="292"/>
      <c r="Q951" s="292"/>
      <c r="R951" s="292"/>
      <c r="S951" s="292"/>
      <c r="T951" s="292"/>
      <c r="U951" s="292"/>
      <c r="V951" s="292"/>
      <c r="W951" s="292"/>
      <c r="X951" s="292"/>
      <c r="Y951" s="292"/>
      <c r="Z951" s="292"/>
    </row>
    <row r="952" spans="1:26" ht="15.75" customHeight="1" x14ac:dyDescent="0.2">
      <c r="A952" s="292"/>
      <c r="B952" s="221"/>
      <c r="C952" s="295"/>
      <c r="D952" s="295"/>
      <c r="E952" s="296"/>
      <c r="F952" s="296"/>
      <c r="G952" s="297"/>
      <c r="H952" s="292"/>
      <c r="I952" s="292"/>
      <c r="J952" s="292"/>
      <c r="K952" s="292"/>
      <c r="L952" s="292"/>
      <c r="M952" s="292"/>
      <c r="N952" s="292"/>
      <c r="O952" s="292"/>
      <c r="P952" s="292"/>
      <c r="Q952" s="292"/>
      <c r="R952" s="292"/>
      <c r="S952" s="292"/>
      <c r="T952" s="292"/>
      <c r="U952" s="292"/>
      <c r="V952" s="292"/>
      <c r="W952" s="292"/>
      <c r="X952" s="292"/>
      <c r="Y952" s="292"/>
      <c r="Z952" s="292"/>
    </row>
    <row r="953" spans="1:26" ht="15.75" customHeight="1" x14ac:dyDescent="0.2">
      <c r="A953" s="292"/>
      <c r="B953" s="221"/>
      <c r="C953" s="295"/>
      <c r="D953" s="295"/>
      <c r="E953" s="296"/>
      <c r="F953" s="296"/>
      <c r="G953" s="297"/>
      <c r="H953" s="292"/>
      <c r="I953" s="292"/>
      <c r="J953" s="292"/>
      <c r="K953" s="292"/>
      <c r="L953" s="292"/>
      <c r="M953" s="292"/>
      <c r="N953" s="292"/>
      <c r="O953" s="292"/>
      <c r="P953" s="292"/>
      <c r="Q953" s="292"/>
      <c r="R953" s="292"/>
      <c r="S953" s="292"/>
      <c r="T953" s="292"/>
      <c r="U953" s="292"/>
      <c r="V953" s="292"/>
      <c r="W953" s="292"/>
      <c r="X953" s="292"/>
      <c r="Y953" s="292"/>
      <c r="Z953" s="292"/>
    </row>
    <row r="954" spans="1:26" ht="15.75" customHeight="1" x14ac:dyDescent="0.2">
      <c r="A954" s="292"/>
      <c r="B954" s="221"/>
      <c r="C954" s="295"/>
      <c r="D954" s="295"/>
      <c r="E954" s="296"/>
      <c r="F954" s="296"/>
      <c r="G954" s="297"/>
      <c r="H954" s="292"/>
      <c r="I954" s="292"/>
      <c r="J954" s="292"/>
      <c r="K954" s="292"/>
      <c r="L954" s="292"/>
      <c r="M954" s="292"/>
      <c r="N954" s="292"/>
      <c r="O954" s="292"/>
      <c r="P954" s="292"/>
      <c r="Q954" s="292"/>
      <c r="R954" s="292"/>
      <c r="S954" s="292"/>
      <c r="T954" s="292"/>
      <c r="U954" s="292"/>
      <c r="V954" s="292"/>
      <c r="W954" s="292"/>
      <c r="X954" s="292"/>
      <c r="Y954" s="292"/>
      <c r="Z954" s="292"/>
    </row>
    <row r="955" spans="1:26" ht="15.75" customHeight="1" x14ac:dyDescent="0.2">
      <c r="A955" s="292"/>
      <c r="B955" s="221"/>
      <c r="C955" s="295"/>
      <c r="D955" s="295"/>
      <c r="E955" s="296"/>
      <c r="F955" s="296"/>
      <c r="G955" s="297"/>
      <c r="H955" s="292"/>
      <c r="I955" s="292"/>
      <c r="J955" s="292"/>
      <c r="K955" s="292"/>
      <c r="L955" s="292"/>
      <c r="M955" s="292"/>
      <c r="N955" s="292"/>
      <c r="O955" s="292"/>
      <c r="P955" s="292"/>
      <c r="Q955" s="292"/>
      <c r="R955" s="292"/>
      <c r="S955" s="292"/>
      <c r="T955" s="292"/>
      <c r="U955" s="292"/>
      <c r="V955" s="292"/>
      <c r="W955" s="292"/>
      <c r="X955" s="292"/>
      <c r="Y955" s="292"/>
      <c r="Z955" s="292"/>
    </row>
    <row r="956" spans="1:26" ht="15.75" customHeight="1" x14ac:dyDescent="0.2">
      <c r="A956" s="292"/>
      <c r="B956" s="221"/>
      <c r="C956" s="295"/>
      <c r="D956" s="295"/>
      <c r="E956" s="296"/>
      <c r="F956" s="296"/>
      <c r="G956" s="297"/>
      <c r="H956" s="292"/>
      <c r="I956" s="292"/>
      <c r="J956" s="292"/>
      <c r="K956" s="292"/>
      <c r="L956" s="292"/>
      <c r="M956" s="292"/>
      <c r="N956" s="292"/>
      <c r="O956" s="292"/>
      <c r="P956" s="292"/>
      <c r="Q956" s="292"/>
      <c r="R956" s="292"/>
      <c r="S956" s="292"/>
      <c r="T956" s="292"/>
      <c r="U956" s="292"/>
      <c r="V956" s="292"/>
      <c r="W956" s="292"/>
      <c r="X956" s="292"/>
      <c r="Y956" s="292"/>
      <c r="Z956" s="292"/>
    </row>
    <row r="957" spans="1:26" ht="15.75" customHeight="1" x14ac:dyDescent="0.2">
      <c r="A957" s="292"/>
      <c r="B957" s="221"/>
      <c r="C957" s="295"/>
      <c r="D957" s="295"/>
      <c r="E957" s="296"/>
      <c r="F957" s="296"/>
      <c r="G957" s="297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2"/>
      <c r="Y957" s="292"/>
      <c r="Z957" s="292"/>
    </row>
    <row r="958" spans="1:26" ht="15.75" customHeight="1" x14ac:dyDescent="0.2">
      <c r="A958" s="292"/>
      <c r="B958" s="221"/>
      <c r="C958" s="295"/>
      <c r="D958" s="295"/>
      <c r="E958" s="296"/>
      <c r="F958" s="296"/>
      <c r="G958" s="297"/>
      <c r="H958" s="292"/>
      <c r="I958" s="292"/>
      <c r="J958" s="292"/>
      <c r="K958" s="292"/>
      <c r="L958" s="292"/>
      <c r="M958" s="292"/>
      <c r="N958" s="292"/>
      <c r="O958" s="292"/>
      <c r="P958" s="292"/>
      <c r="Q958" s="292"/>
      <c r="R958" s="292"/>
      <c r="S958" s="292"/>
      <c r="T958" s="292"/>
      <c r="U958" s="292"/>
      <c r="V958" s="292"/>
      <c r="W958" s="292"/>
      <c r="X958" s="292"/>
      <c r="Y958" s="292"/>
      <c r="Z958" s="292"/>
    </row>
    <row r="959" spans="1:26" ht="15.75" customHeight="1" x14ac:dyDescent="0.2">
      <c r="A959" s="292"/>
      <c r="B959" s="221"/>
      <c r="C959" s="295"/>
      <c r="D959" s="295"/>
      <c r="E959" s="296"/>
      <c r="F959" s="296"/>
      <c r="G959" s="297"/>
      <c r="H959" s="292"/>
      <c r="I959" s="292"/>
      <c r="J959" s="292"/>
      <c r="K959" s="292"/>
      <c r="L959" s="292"/>
      <c r="M959" s="292"/>
      <c r="N959" s="292"/>
      <c r="O959" s="292"/>
      <c r="P959" s="292"/>
      <c r="Q959" s="292"/>
      <c r="R959" s="292"/>
      <c r="S959" s="292"/>
      <c r="T959" s="292"/>
      <c r="U959" s="292"/>
      <c r="V959" s="292"/>
      <c r="W959" s="292"/>
      <c r="X959" s="292"/>
      <c r="Y959" s="292"/>
      <c r="Z959" s="292"/>
    </row>
    <row r="960" spans="1:26" ht="15.75" customHeight="1" x14ac:dyDescent="0.2">
      <c r="A960" s="292"/>
      <c r="B960" s="221"/>
      <c r="C960" s="295"/>
      <c r="D960" s="295"/>
      <c r="E960" s="296"/>
      <c r="F960" s="296"/>
      <c r="G960" s="297"/>
      <c r="H960" s="292"/>
      <c r="I960" s="292"/>
      <c r="J960" s="292"/>
      <c r="K960" s="292"/>
      <c r="L960" s="292"/>
      <c r="M960" s="292"/>
      <c r="N960" s="292"/>
      <c r="O960" s="292"/>
      <c r="P960" s="292"/>
      <c r="Q960" s="292"/>
      <c r="R960" s="292"/>
      <c r="S960" s="292"/>
      <c r="T960" s="292"/>
      <c r="U960" s="292"/>
      <c r="V960" s="292"/>
      <c r="W960" s="292"/>
      <c r="X960" s="292"/>
      <c r="Y960" s="292"/>
      <c r="Z960" s="292"/>
    </row>
    <row r="961" spans="1:26" ht="15.75" customHeight="1" x14ac:dyDescent="0.2">
      <c r="A961" s="292"/>
      <c r="B961" s="221"/>
      <c r="C961" s="295"/>
      <c r="D961" s="295"/>
      <c r="E961" s="296"/>
      <c r="F961" s="296"/>
      <c r="G961" s="297"/>
      <c r="H961" s="292"/>
      <c r="I961" s="292"/>
      <c r="J961" s="292"/>
      <c r="K961" s="292"/>
      <c r="L961" s="292"/>
      <c r="M961" s="292"/>
      <c r="N961" s="292"/>
      <c r="O961" s="292"/>
      <c r="P961" s="292"/>
      <c r="Q961" s="292"/>
      <c r="R961" s="292"/>
      <c r="S961" s="292"/>
      <c r="T961" s="292"/>
      <c r="U961" s="292"/>
      <c r="V961" s="292"/>
      <c r="W961" s="292"/>
      <c r="X961" s="292"/>
      <c r="Y961" s="292"/>
      <c r="Z961" s="292"/>
    </row>
    <row r="962" spans="1:26" ht="15.75" customHeight="1" x14ac:dyDescent="0.2">
      <c r="A962" s="292"/>
      <c r="B962" s="221"/>
      <c r="C962" s="295"/>
      <c r="D962" s="295"/>
      <c r="E962" s="296"/>
      <c r="F962" s="296"/>
      <c r="G962" s="297"/>
      <c r="H962" s="292"/>
      <c r="I962" s="292"/>
      <c r="J962" s="292"/>
      <c r="K962" s="292"/>
      <c r="L962" s="292"/>
      <c r="M962" s="292"/>
      <c r="N962" s="292"/>
      <c r="O962" s="292"/>
      <c r="P962" s="292"/>
      <c r="Q962" s="292"/>
      <c r="R962" s="292"/>
      <c r="S962" s="292"/>
      <c r="T962" s="292"/>
      <c r="U962" s="292"/>
      <c r="V962" s="292"/>
      <c r="W962" s="292"/>
      <c r="X962" s="292"/>
      <c r="Y962" s="292"/>
      <c r="Z962" s="292"/>
    </row>
    <row r="963" spans="1:26" ht="15.75" customHeight="1" x14ac:dyDescent="0.2">
      <c r="A963" s="292"/>
      <c r="B963" s="221"/>
      <c r="C963" s="295"/>
      <c r="D963" s="295"/>
      <c r="E963" s="296"/>
      <c r="F963" s="296"/>
      <c r="G963" s="297"/>
      <c r="H963" s="292"/>
      <c r="I963" s="292"/>
      <c r="J963" s="292"/>
      <c r="K963" s="292"/>
      <c r="L963" s="292"/>
      <c r="M963" s="292"/>
      <c r="N963" s="292"/>
      <c r="O963" s="292"/>
      <c r="P963" s="292"/>
      <c r="Q963" s="292"/>
      <c r="R963" s="292"/>
      <c r="S963" s="292"/>
      <c r="T963" s="292"/>
      <c r="U963" s="292"/>
      <c r="V963" s="292"/>
      <c r="W963" s="292"/>
      <c r="X963" s="292"/>
      <c r="Y963" s="292"/>
      <c r="Z963" s="292"/>
    </row>
    <row r="964" spans="1:26" ht="15.75" customHeight="1" x14ac:dyDescent="0.2">
      <c r="A964" s="292"/>
      <c r="B964" s="221"/>
      <c r="C964" s="295"/>
      <c r="D964" s="295"/>
      <c r="E964" s="296"/>
      <c r="F964" s="296"/>
      <c r="G964" s="297"/>
      <c r="H964" s="292"/>
      <c r="I964" s="292"/>
      <c r="J964" s="292"/>
      <c r="K964" s="292"/>
      <c r="L964" s="292"/>
      <c r="M964" s="292"/>
      <c r="N964" s="292"/>
      <c r="O964" s="292"/>
      <c r="P964" s="292"/>
      <c r="Q964" s="292"/>
      <c r="R964" s="292"/>
      <c r="S964" s="292"/>
      <c r="T964" s="292"/>
      <c r="U964" s="292"/>
      <c r="V964" s="292"/>
      <c r="W964" s="292"/>
      <c r="X964" s="292"/>
      <c r="Y964" s="292"/>
      <c r="Z964" s="292"/>
    </row>
    <row r="965" spans="1:26" ht="15.75" customHeight="1" x14ac:dyDescent="0.2">
      <c r="A965" s="292"/>
      <c r="B965" s="221"/>
      <c r="C965" s="295"/>
      <c r="D965" s="295"/>
      <c r="E965" s="296"/>
      <c r="F965" s="296"/>
      <c r="G965" s="297"/>
      <c r="H965" s="292"/>
      <c r="I965" s="292"/>
      <c r="J965" s="292"/>
      <c r="K965" s="292"/>
      <c r="L965" s="292"/>
      <c r="M965" s="292"/>
      <c r="N965" s="292"/>
      <c r="O965" s="292"/>
      <c r="P965" s="292"/>
      <c r="Q965" s="292"/>
      <c r="R965" s="292"/>
      <c r="S965" s="292"/>
      <c r="T965" s="292"/>
      <c r="U965" s="292"/>
      <c r="V965" s="292"/>
      <c r="W965" s="292"/>
      <c r="X965" s="292"/>
      <c r="Y965" s="292"/>
      <c r="Z965" s="292"/>
    </row>
    <row r="966" spans="1:26" ht="15.75" customHeight="1" x14ac:dyDescent="0.2">
      <c r="A966" s="292"/>
      <c r="B966" s="221"/>
      <c r="C966" s="295"/>
      <c r="D966" s="295"/>
      <c r="E966" s="296"/>
      <c r="F966" s="296"/>
      <c r="G966" s="297"/>
      <c r="H966" s="292"/>
      <c r="I966" s="292"/>
      <c r="J966" s="292"/>
      <c r="K966" s="292"/>
      <c r="L966" s="292"/>
      <c r="M966" s="292"/>
      <c r="N966" s="292"/>
      <c r="O966" s="292"/>
      <c r="P966" s="292"/>
      <c r="Q966" s="292"/>
      <c r="R966" s="292"/>
      <c r="S966" s="292"/>
      <c r="T966" s="292"/>
      <c r="U966" s="292"/>
      <c r="V966" s="292"/>
      <c r="W966" s="292"/>
      <c r="X966" s="292"/>
      <c r="Y966" s="292"/>
      <c r="Z966" s="292"/>
    </row>
    <row r="967" spans="1:26" ht="15.75" customHeight="1" x14ac:dyDescent="0.2">
      <c r="A967" s="292"/>
      <c r="B967" s="221"/>
      <c r="C967" s="295"/>
      <c r="D967" s="295"/>
      <c r="E967" s="296"/>
      <c r="F967" s="296"/>
      <c r="G967" s="297"/>
      <c r="H967" s="292"/>
      <c r="I967" s="292"/>
      <c r="J967" s="292"/>
      <c r="K967" s="292"/>
      <c r="L967" s="292"/>
      <c r="M967" s="292"/>
      <c r="N967" s="292"/>
      <c r="O967" s="292"/>
      <c r="P967" s="292"/>
      <c r="Q967" s="292"/>
      <c r="R967" s="292"/>
      <c r="S967" s="292"/>
      <c r="T967" s="292"/>
      <c r="U967" s="292"/>
      <c r="V967" s="292"/>
      <c r="W967" s="292"/>
      <c r="X967" s="292"/>
      <c r="Y967" s="292"/>
      <c r="Z967" s="292"/>
    </row>
    <row r="968" spans="1:26" ht="15.75" customHeight="1" x14ac:dyDescent="0.2">
      <c r="A968" s="292"/>
      <c r="B968" s="221"/>
      <c r="C968" s="295"/>
      <c r="D968" s="295"/>
      <c r="E968" s="296"/>
      <c r="F968" s="296"/>
      <c r="G968" s="297"/>
      <c r="H968" s="292"/>
      <c r="I968" s="292"/>
      <c r="J968" s="292"/>
      <c r="K968" s="292"/>
      <c r="L968" s="292"/>
      <c r="M968" s="292"/>
      <c r="N968" s="292"/>
      <c r="O968" s="292"/>
      <c r="P968" s="292"/>
      <c r="Q968" s="292"/>
      <c r="R968" s="292"/>
      <c r="S968" s="292"/>
      <c r="T968" s="292"/>
      <c r="U968" s="292"/>
      <c r="V968" s="292"/>
      <c r="W968" s="292"/>
      <c r="X968" s="292"/>
      <c r="Y968" s="292"/>
      <c r="Z968" s="292"/>
    </row>
    <row r="969" spans="1:26" ht="15.75" customHeight="1" x14ac:dyDescent="0.2">
      <c r="A969" s="292"/>
      <c r="B969" s="221"/>
      <c r="C969" s="295"/>
      <c r="D969" s="295"/>
      <c r="E969" s="296"/>
      <c r="F969" s="296"/>
      <c r="G969" s="297"/>
      <c r="H969" s="292"/>
      <c r="I969" s="292"/>
      <c r="J969" s="292"/>
      <c r="K969" s="292"/>
      <c r="L969" s="292"/>
      <c r="M969" s="292"/>
      <c r="N969" s="292"/>
      <c r="O969" s="292"/>
      <c r="P969" s="292"/>
      <c r="Q969" s="292"/>
      <c r="R969" s="292"/>
      <c r="S969" s="292"/>
      <c r="T969" s="292"/>
      <c r="U969" s="292"/>
      <c r="V969" s="292"/>
      <c r="W969" s="292"/>
      <c r="X969" s="292"/>
      <c r="Y969" s="292"/>
      <c r="Z969" s="292"/>
    </row>
    <row r="970" spans="1:26" ht="15.75" customHeight="1" x14ac:dyDescent="0.2">
      <c r="A970" s="292"/>
      <c r="B970" s="221"/>
      <c r="C970" s="295"/>
      <c r="D970" s="295"/>
      <c r="E970" s="296"/>
      <c r="F970" s="296"/>
      <c r="G970" s="297"/>
      <c r="H970" s="292"/>
      <c r="I970" s="292"/>
      <c r="J970" s="292"/>
      <c r="K970" s="292"/>
      <c r="L970" s="292"/>
      <c r="M970" s="292"/>
      <c r="N970" s="292"/>
      <c r="O970" s="292"/>
      <c r="P970" s="292"/>
      <c r="Q970" s="292"/>
      <c r="R970" s="292"/>
      <c r="S970" s="292"/>
      <c r="T970" s="292"/>
      <c r="U970" s="292"/>
      <c r="V970" s="292"/>
      <c r="W970" s="292"/>
      <c r="X970" s="292"/>
      <c r="Y970" s="292"/>
      <c r="Z970" s="292"/>
    </row>
    <row r="971" spans="1:26" ht="15.75" customHeight="1" x14ac:dyDescent="0.2">
      <c r="A971" s="292"/>
      <c r="B971" s="221"/>
      <c r="C971" s="295"/>
      <c r="D971" s="295"/>
      <c r="E971" s="296"/>
      <c r="F971" s="296"/>
      <c r="G971" s="297"/>
      <c r="H971" s="292"/>
      <c r="I971" s="292"/>
      <c r="J971" s="292"/>
      <c r="K971" s="292"/>
      <c r="L971" s="292"/>
      <c r="M971" s="292"/>
      <c r="N971" s="292"/>
      <c r="O971" s="292"/>
      <c r="P971" s="292"/>
      <c r="Q971" s="292"/>
      <c r="R971" s="292"/>
      <c r="S971" s="292"/>
      <c r="T971" s="292"/>
      <c r="U971" s="292"/>
      <c r="V971" s="292"/>
      <c r="W971" s="292"/>
      <c r="X971" s="292"/>
      <c r="Y971" s="292"/>
      <c r="Z971" s="292"/>
    </row>
    <row r="972" spans="1:26" ht="15.75" customHeight="1" x14ac:dyDescent="0.2">
      <c r="A972" s="292"/>
      <c r="B972" s="221"/>
      <c r="C972" s="295"/>
      <c r="D972" s="295"/>
      <c r="E972" s="296"/>
      <c r="F972" s="296"/>
      <c r="G972" s="297"/>
      <c r="H972" s="292"/>
      <c r="I972" s="292"/>
      <c r="J972" s="292"/>
      <c r="K972" s="292"/>
      <c r="L972" s="292"/>
      <c r="M972" s="292"/>
      <c r="N972" s="292"/>
      <c r="O972" s="292"/>
      <c r="P972" s="292"/>
      <c r="Q972" s="292"/>
      <c r="R972" s="292"/>
      <c r="S972" s="292"/>
      <c r="T972" s="292"/>
      <c r="U972" s="292"/>
      <c r="V972" s="292"/>
      <c r="W972" s="292"/>
      <c r="X972" s="292"/>
      <c r="Y972" s="292"/>
      <c r="Z972" s="292"/>
    </row>
    <row r="973" spans="1:26" ht="15.75" customHeight="1" x14ac:dyDescent="0.2">
      <c r="A973" s="292"/>
      <c r="B973" s="221"/>
      <c r="C973" s="295"/>
      <c r="D973" s="295"/>
      <c r="E973" s="296"/>
      <c r="F973" s="296"/>
      <c r="G973" s="297"/>
      <c r="H973" s="292"/>
      <c r="I973" s="292"/>
      <c r="J973" s="292"/>
      <c r="K973" s="292"/>
      <c r="L973" s="292"/>
      <c r="M973" s="292"/>
      <c r="N973" s="292"/>
      <c r="O973" s="292"/>
      <c r="P973" s="292"/>
      <c r="Q973" s="292"/>
      <c r="R973" s="292"/>
      <c r="S973" s="292"/>
      <c r="T973" s="292"/>
      <c r="U973" s="292"/>
      <c r="V973" s="292"/>
      <c r="W973" s="292"/>
      <c r="X973" s="292"/>
      <c r="Y973" s="292"/>
      <c r="Z973" s="292"/>
    </row>
    <row r="974" spans="1:26" ht="15.75" customHeight="1" x14ac:dyDescent="0.2">
      <c r="A974" s="292"/>
      <c r="B974" s="221"/>
      <c r="C974" s="295"/>
      <c r="D974" s="295"/>
      <c r="E974" s="296"/>
      <c r="F974" s="296"/>
      <c r="G974" s="297"/>
      <c r="H974" s="292"/>
      <c r="I974" s="292"/>
      <c r="J974" s="292"/>
      <c r="K974" s="292"/>
      <c r="L974" s="292"/>
      <c r="M974" s="292"/>
      <c r="N974" s="292"/>
      <c r="O974" s="292"/>
      <c r="P974" s="292"/>
      <c r="Q974" s="292"/>
      <c r="R974" s="292"/>
      <c r="S974" s="292"/>
      <c r="T974" s="292"/>
      <c r="U974" s="292"/>
      <c r="V974" s="292"/>
      <c r="W974" s="292"/>
      <c r="X974" s="292"/>
      <c r="Y974" s="292"/>
      <c r="Z974" s="292"/>
    </row>
    <row r="975" spans="1:26" ht="15.75" customHeight="1" x14ac:dyDescent="0.2">
      <c r="A975" s="292"/>
      <c r="B975" s="221"/>
      <c r="C975" s="295"/>
      <c r="D975" s="295"/>
      <c r="E975" s="296"/>
      <c r="F975" s="296"/>
      <c r="G975" s="297"/>
      <c r="H975" s="292"/>
      <c r="I975" s="292"/>
      <c r="J975" s="292"/>
      <c r="K975" s="292"/>
      <c r="L975" s="292"/>
      <c r="M975" s="292"/>
      <c r="N975" s="292"/>
      <c r="O975" s="292"/>
      <c r="P975" s="292"/>
      <c r="Q975" s="292"/>
      <c r="R975" s="292"/>
      <c r="S975" s="292"/>
      <c r="T975" s="292"/>
      <c r="U975" s="292"/>
      <c r="V975" s="292"/>
      <c r="W975" s="292"/>
      <c r="X975" s="292"/>
      <c r="Y975" s="292"/>
      <c r="Z975" s="292"/>
    </row>
    <row r="976" spans="1:26" ht="15.75" customHeight="1" x14ac:dyDescent="0.2">
      <c r="A976" s="292"/>
      <c r="B976" s="221"/>
      <c r="C976" s="295"/>
      <c r="D976" s="295"/>
      <c r="E976" s="296"/>
      <c r="F976" s="296"/>
      <c r="G976" s="297"/>
      <c r="H976" s="292"/>
      <c r="I976" s="292"/>
      <c r="J976" s="292"/>
      <c r="K976" s="292"/>
      <c r="L976" s="292"/>
      <c r="M976" s="292"/>
      <c r="N976" s="292"/>
      <c r="O976" s="292"/>
      <c r="P976" s="292"/>
      <c r="Q976" s="292"/>
      <c r="R976" s="292"/>
      <c r="S976" s="292"/>
      <c r="T976" s="292"/>
      <c r="U976" s="292"/>
      <c r="V976" s="292"/>
      <c r="W976" s="292"/>
      <c r="X976" s="292"/>
      <c r="Y976" s="292"/>
      <c r="Z976" s="292"/>
    </row>
    <row r="977" spans="1:26" ht="15.75" customHeight="1" x14ac:dyDescent="0.2">
      <c r="A977" s="292"/>
      <c r="B977" s="221"/>
      <c r="C977" s="295"/>
      <c r="D977" s="295"/>
      <c r="E977" s="296"/>
      <c r="F977" s="296"/>
      <c r="G977" s="297"/>
      <c r="H977" s="292"/>
      <c r="I977" s="292"/>
      <c r="J977" s="292"/>
      <c r="K977" s="292"/>
      <c r="L977" s="292"/>
      <c r="M977" s="292"/>
      <c r="N977" s="292"/>
      <c r="O977" s="292"/>
      <c r="P977" s="292"/>
      <c r="Q977" s="292"/>
      <c r="R977" s="292"/>
      <c r="S977" s="292"/>
      <c r="T977" s="292"/>
      <c r="U977" s="292"/>
      <c r="V977" s="292"/>
      <c r="W977" s="292"/>
      <c r="X977" s="292"/>
      <c r="Y977" s="292"/>
      <c r="Z977" s="292"/>
    </row>
    <row r="978" spans="1:26" ht="15.75" customHeight="1" x14ac:dyDescent="0.2">
      <c r="A978" s="292"/>
      <c r="B978" s="221"/>
      <c r="C978" s="295"/>
      <c r="D978" s="295"/>
      <c r="E978" s="296"/>
      <c r="F978" s="296"/>
      <c r="G978" s="297"/>
      <c r="H978" s="292"/>
      <c r="I978" s="292"/>
      <c r="J978" s="292"/>
      <c r="K978" s="292"/>
      <c r="L978" s="292"/>
      <c r="M978" s="292"/>
      <c r="N978" s="292"/>
      <c r="O978" s="292"/>
      <c r="P978" s="292"/>
      <c r="Q978" s="292"/>
      <c r="R978" s="292"/>
      <c r="S978" s="292"/>
      <c r="T978" s="292"/>
      <c r="U978" s="292"/>
      <c r="V978" s="292"/>
      <c r="W978" s="292"/>
      <c r="X978" s="292"/>
      <c r="Y978" s="292"/>
      <c r="Z978" s="292"/>
    </row>
    <row r="979" spans="1:26" ht="15.75" customHeight="1" x14ac:dyDescent="0.2">
      <c r="A979" s="292"/>
      <c r="B979" s="221"/>
      <c r="C979" s="295"/>
      <c r="D979" s="295"/>
      <c r="E979" s="296"/>
      <c r="F979" s="296"/>
      <c r="G979" s="297"/>
      <c r="H979" s="292"/>
      <c r="I979" s="292"/>
      <c r="J979" s="292"/>
      <c r="K979" s="292"/>
      <c r="L979" s="292"/>
      <c r="M979" s="292"/>
      <c r="N979" s="292"/>
      <c r="O979" s="292"/>
      <c r="P979" s="292"/>
      <c r="Q979" s="292"/>
      <c r="R979" s="292"/>
      <c r="S979" s="292"/>
      <c r="T979" s="292"/>
      <c r="U979" s="292"/>
      <c r="V979" s="292"/>
      <c r="W979" s="292"/>
      <c r="X979" s="292"/>
      <c r="Y979" s="292"/>
      <c r="Z979" s="292"/>
    </row>
    <row r="980" spans="1:26" ht="15.75" customHeight="1" x14ac:dyDescent="0.2">
      <c r="A980" s="292"/>
      <c r="B980" s="221"/>
      <c r="C980" s="295"/>
      <c r="D980" s="295"/>
      <c r="E980" s="296"/>
      <c r="F980" s="296"/>
      <c r="G980" s="297"/>
      <c r="H980" s="292"/>
      <c r="I980" s="292"/>
      <c r="J980" s="292"/>
      <c r="K980" s="292"/>
      <c r="L980" s="292"/>
      <c r="M980" s="292"/>
      <c r="N980" s="292"/>
      <c r="O980" s="292"/>
      <c r="P980" s="292"/>
      <c r="Q980" s="292"/>
      <c r="R980" s="292"/>
      <c r="S980" s="292"/>
      <c r="T980" s="292"/>
      <c r="U980" s="292"/>
      <c r="V980" s="292"/>
      <c r="W980" s="292"/>
      <c r="X980" s="292"/>
      <c r="Y980" s="292"/>
      <c r="Z980" s="292"/>
    </row>
    <row r="981" spans="1:26" ht="15.75" customHeight="1" x14ac:dyDescent="0.2">
      <c r="A981" s="292"/>
      <c r="B981" s="221"/>
      <c r="C981" s="295"/>
      <c r="D981" s="295"/>
      <c r="E981" s="296"/>
      <c r="F981" s="296"/>
      <c r="G981" s="297"/>
      <c r="H981" s="292"/>
      <c r="I981" s="292"/>
      <c r="J981" s="292"/>
      <c r="K981" s="292"/>
      <c r="L981" s="292"/>
      <c r="M981" s="292"/>
      <c r="N981" s="292"/>
      <c r="O981" s="292"/>
      <c r="P981" s="292"/>
      <c r="Q981" s="292"/>
      <c r="R981" s="292"/>
      <c r="S981" s="292"/>
      <c r="T981" s="292"/>
      <c r="U981" s="292"/>
      <c r="V981" s="292"/>
      <c r="W981" s="292"/>
      <c r="X981" s="292"/>
      <c r="Y981" s="292"/>
      <c r="Z981" s="292"/>
    </row>
    <row r="982" spans="1:26" ht="15.75" customHeight="1" x14ac:dyDescent="0.2">
      <c r="A982" s="292"/>
      <c r="B982" s="221"/>
      <c r="C982" s="295"/>
      <c r="D982" s="295"/>
      <c r="E982" s="296"/>
      <c r="F982" s="296"/>
      <c r="G982" s="297"/>
      <c r="H982" s="292"/>
      <c r="I982" s="292"/>
      <c r="J982" s="292"/>
      <c r="K982" s="292"/>
      <c r="L982" s="292"/>
      <c r="M982" s="292"/>
      <c r="N982" s="292"/>
      <c r="O982" s="292"/>
      <c r="P982" s="292"/>
      <c r="Q982" s="292"/>
      <c r="R982" s="292"/>
      <c r="S982" s="292"/>
      <c r="T982" s="292"/>
      <c r="U982" s="292"/>
      <c r="V982" s="292"/>
      <c r="W982" s="292"/>
      <c r="X982" s="292"/>
      <c r="Y982" s="292"/>
      <c r="Z982" s="292"/>
    </row>
    <row r="983" spans="1:26" ht="15.75" customHeight="1" x14ac:dyDescent="0.2">
      <c r="A983" s="292"/>
      <c r="B983" s="221"/>
      <c r="C983" s="295"/>
      <c r="D983" s="295"/>
      <c r="E983" s="296"/>
      <c r="F983" s="296"/>
      <c r="G983" s="297"/>
      <c r="H983" s="292"/>
      <c r="I983" s="292"/>
      <c r="J983" s="292"/>
      <c r="K983" s="292"/>
      <c r="L983" s="292"/>
      <c r="M983" s="292"/>
      <c r="N983" s="292"/>
      <c r="O983" s="292"/>
      <c r="P983" s="292"/>
      <c r="Q983" s="292"/>
      <c r="R983" s="292"/>
      <c r="S983" s="292"/>
      <c r="T983" s="292"/>
      <c r="U983" s="292"/>
      <c r="V983" s="292"/>
      <c r="W983" s="292"/>
      <c r="X983" s="292"/>
      <c r="Y983" s="292"/>
      <c r="Z983" s="292"/>
    </row>
    <row r="984" spans="1:26" ht="15.75" customHeight="1" x14ac:dyDescent="0.2">
      <c r="A984" s="292"/>
      <c r="B984" s="221"/>
      <c r="C984" s="295"/>
      <c r="D984" s="295"/>
      <c r="E984" s="296"/>
      <c r="F984" s="296"/>
      <c r="G984" s="297"/>
      <c r="H984" s="292"/>
      <c r="I984" s="292"/>
      <c r="J984" s="292"/>
      <c r="K984" s="292"/>
      <c r="L984" s="292"/>
      <c r="M984" s="292"/>
      <c r="N984" s="292"/>
      <c r="O984" s="292"/>
      <c r="P984" s="292"/>
      <c r="Q984" s="292"/>
      <c r="R984" s="292"/>
      <c r="S984" s="292"/>
      <c r="T984" s="292"/>
      <c r="U984" s="292"/>
      <c r="V984" s="292"/>
      <c r="W984" s="292"/>
      <c r="X984" s="292"/>
      <c r="Y984" s="292"/>
      <c r="Z984" s="292"/>
    </row>
    <row r="985" spans="1:26" ht="15.75" customHeight="1" x14ac:dyDescent="0.2">
      <c r="A985" s="292"/>
      <c r="B985" s="221"/>
      <c r="C985" s="295"/>
      <c r="D985" s="295"/>
      <c r="E985" s="296"/>
      <c r="F985" s="296"/>
      <c r="G985" s="297"/>
      <c r="H985" s="292"/>
      <c r="I985" s="292"/>
      <c r="J985" s="292"/>
      <c r="K985" s="292"/>
      <c r="L985" s="292"/>
      <c r="M985" s="292"/>
      <c r="N985" s="292"/>
      <c r="O985" s="292"/>
      <c r="P985" s="292"/>
      <c r="Q985" s="292"/>
      <c r="R985" s="292"/>
      <c r="S985" s="292"/>
      <c r="T985" s="292"/>
      <c r="U985" s="292"/>
      <c r="V985" s="292"/>
      <c r="W985" s="292"/>
      <c r="X985" s="292"/>
      <c r="Y985" s="292"/>
      <c r="Z985" s="292"/>
    </row>
    <row r="986" spans="1:26" ht="15.75" customHeight="1" x14ac:dyDescent="0.2">
      <c r="A986" s="292"/>
      <c r="B986" s="221"/>
      <c r="C986" s="295"/>
      <c r="D986" s="295"/>
      <c r="E986" s="296"/>
      <c r="F986" s="296"/>
      <c r="G986" s="297"/>
      <c r="H986" s="292"/>
      <c r="I986" s="292"/>
      <c r="J986" s="292"/>
      <c r="K986" s="292"/>
      <c r="L986" s="292"/>
      <c r="M986" s="292"/>
      <c r="N986" s="292"/>
      <c r="O986" s="292"/>
      <c r="P986" s="292"/>
      <c r="Q986" s="292"/>
      <c r="R986" s="292"/>
      <c r="S986" s="292"/>
      <c r="T986" s="292"/>
      <c r="U986" s="292"/>
      <c r="V986" s="292"/>
      <c r="W986" s="292"/>
      <c r="X986" s="292"/>
      <c r="Y986" s="292"/>
      <c r="Z986" s="292"/>
    </row>
    <row r="987" spans="1:26" ht="15.75" customHeight="1" x14ac:dyDescent="0.2">
      <c r="A987" s="292"/>
      <c r="B987" s="221"/>
      <c r="C987" s="295"/>
      <c r="D987" s="295"/>
      <c r="E987" s="296"/>
      <c r="F987" s="296"/>
      <c r="G987" s="297"/>
      <c r="H987" s="292"/>
      <c r="I987" s="292"/>
      <c r="J987" s="292"/>
      <c r="K987" s="292"/>
      <c r="L987" s="292"/>
      <c r="M987" s="292"/>
      <c r="N987" s="292"/>
      <c r="O987" s="292"/>
      <c r="P987" s="292"/>
      <c r="Q987" s="292"/>
      <c r="R987" s="292"/>
      <c r="S987" s="292"/>
      <c r="T987" s="292"/>
      <c r="U987" s="292"/>
      <c r="V987" s="292"/>
      <c r="W987" s="292"/>
      <c r="X987" s="292"/>
      <c r="Y987" s="292"/>
      <c r="Z987" s="292"/>
    </row>
    <row r="988" spans="1:26" ht="15.75" customHeight="1" x14ac:dyDescent="0.2">
      <c r="A988" s="292"/>
      <c r="B988" s="221"/>
      <c r="C988" s="295"/>
      <c r="D988" s="295"/>
      <c r="E988" s="296"/>
      <c r="F988" s="296"/>
      <c r="G988" s="297"/>
      <c r="H988" s="292"/>
      <c r="I988" s="292"/>
      <c r="J988" s="292"/>
      <c r="K988" s="292"/>
      <c r="L988" s="292"/>
      <c r="M988" s="292"/>
      <c r="N988" s="292"/>
      <c r="O988" s="292"/>
      <c r="P988" s="292"/>
      <c r="Q988" s="292"/>
      <c r="R988" s="292"/>
      <c r="S988" s="292"/>
      <c r="T988" s="292"/>
      <c r="U988" s="292"/>
      <c r="V988" s="292"/>
      <c r="W988" s="292"/>
      <c r="X988" s="292"/>
      <c r="Y988" s="292"/>
      <c r="Z988" s="292"/>
    </row>
    <row r="989" spans="1:26" ht="15.75" customHeight="1" x14ac:dyDescent="0.2">
      <c r="A989" s="292"/>
      <c r="B989" s="221"/>
      <c r="C989" s="295"/>
      <c r="D989" s="295"/>
      <c r="E989" s="296"/>
      <c r="F989" s="296"/>
      <c r="G989" s="297"/>
      <c r="H989" s="292"/>
      <c r="I989" s="292"/>
      <c r="J989" s="292"/>
      <c r="K989" s="292"/>
      <c r="L989" s="292"/>
      <c r="M989" s="292"/>
      <c r="N989" s="292"/>
      <c r="O989" s="292"/>
      <c r="P989" s="292"/>
      <c r="Q989" s="292"/>
      <c r="R989" s="292"/>
      <c r="S989" s="292"/>
      <c r="T989" s="292"/>
      <c r="U989" s="292"/>
      <c r="V989" s="292"/>
      <c r="W989" s="292"/>
      <c r="X989" s="292"/>
      <c r="Y989" s="292"/>
      <c r="Z989" s="292"/>
    </row>
    <row r="990" spans="1:26" ht="15.75" customHeight="1" x14ac:dyDescent="0.2">
      <c r="A990" s="292"/>
      <c r="B990" s="221"/>
      <c r="C990" s="295"/>
      <c r="D990" s="295"/>
      <c r="E990" s="296"/>
      <c r="F990" s="296"/>
      <c r="G990" s="297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2"/>
      <c r="Y990" s="292"/>
      <c r="Z990" s="292"/>
    </row>
    <row r="991" spans="1:26" ht="15.75" customHeight="1" x14ac:dyDescent="0.2">
      <c r="A991" s="292"/>
      <c r="B991" s="221"/>
      <c r="C991" s="295"/>
      <c r="D991" s="295"/>
      <c r="E991" s="296"/>
      <c r="F991" s="296"/>
      <c r="G991" s="297"/>
      <c r="H991" s="292"/>
      <c r="I991" s="292"/>
      <c r="J991" s="292"/>
      <c r="K991" s="292"/>
      <c r="L991" s="292"/>
      <c r="M991" s="292"/>
      <c r="N991" s="292"/>
      <c r="O991" s="292"/>
      <c r="P991" s="292"/>
      <c r="Q991" s="292"/>
      <c r="R991" s="292"/>
      <c r="S991" s="292"/>
      <c r="T991" s="292"/>
      <c r="U991" s="292"/>
      <c r="V991" s="292"/>
      <c r="W991" s="292"/>
      <c r="X991" s="292"/>
      <c r="Y991" s="292"/>
      <c r="Z991" s="292"/>
    </row>
    <row r="992" spans="1:26" ht="15.75" customHeight="1" x14ac:dyDescent="0.2">
      <c r="A992" s="292"/>
      <c r="B992" s="221"/>
      <c r="C992" s="295"/>
      <c r="D992" s="295"/>
      <c r="E992" s="296"/>
      <c r="F992" s="296"/>
      <c r="G992" s="297"/>
      <c r="H992" s="292"/>
      <c r="I992" s="292"/>
      <c r="J992" s="292"/>
      <c r="K992" s="292"/>
      <c r="L992" s="292"/>
      <c r="M992" s="292"/>
      <c r="N992" s="292"/>
      <c r="O992" s="292"/>
      <c r="P992" s="292"/>
      <c r="Q992" s="292"/>
      <c r="R992" s="292"/>
      <c r="S992" s="292"/>
      <c r="T992" s="292"/>
      <c r="U992" s="292"/>
      <c r="V992" s="292"/>
      <c r="W992" s="292"/>
      <c r="X992" s="292"/>
      <c r="Y992" s="292"/>
      <c r="Z992" s="292"/>
    </row>
    <row r="993" spans="1:26" ht="15.75" customHeight="1" x14ac:dyDescent="0.2">
      <c r="A993" s="292"/>
      <c r="B993" s="221"/>
      <c r="C993" s="295"/>
      <c r="D993" s="295"/>
      <c r="E993" s="296"/>
      <c r="F993" s="296"/>
      <c r="G993" s="297"/>
      <c r="H993" s="292"/>
      <c r="I993" s="292"/>
      <c r="J993" s="292"/>
      <c r="K993" s="292"/>
      <c r="L993" s="292"/>
      <c r="M993" s="292"/>
      <c r="N993" s="292"/>
      <c r="O993" s="292"/>
      <c r="P993" s="292"/>
      <c r="Q993" s="292"/>
      <c r="R993" s="292"/>
      <c r="S993" s="292"/>
      <c r="T993" s="292"/>
      <c r="U993" s="292"/>
      <c r="V993" s="292"/>
      <c r="W993" s="292"/>
      <c r="X993" s="292"/>
      <c r="Y993" s="292"/>
      <c r="Z993" s="292"/>
    </row>
    <row r="994" spans="1:26" ht="15.75" customHeight="1" x14ac:dyDescent="0.2">
      <c r="A994" s="292"/>
      <c r="B994" s="221"/>
      <c r="C994" s="295"/>
      <c r="D994" s="295"/>
      <c r="E994" s="296"/>
      <c r="F994" s="296"/>
      <c r="G994" s="297"/>
      <c r="H994" s="292"/>
      <c r="I994" s="292"/>
      <c r="J994" s="292"/>
      <c r="K994" s="292"/>
      <c r="L994" s="292"/>
      <c r="M994" s="292"/>
      <c r="N994" s="292"/>
      <c r="O994" s="292"/>
      <c r="P994" s="292"/>
      <c r="Q994" s="292"/>
      <c r="R994" s="292"/>
      <c r="S994" s="292"/>
      <c r="T994" s="292"/>
      <c r="U994" s="292"/>
      <c r="V994" s="292"/>
      <c r="W994" s="292"/>
      <c r="X994" s="292"/>
      <c r="Y994" s="292"/>
      <c r="Z994" s="292"/>
    </row>
    <row r="995" spans="1:26" ht="15.75" customHeight="1" x14ac:dyDescent="0.2">
      <c r="A995" s="292"/>
      <c r="B995" s="221"/>
      <c r="C995" s="295"/>
      <c r="D995" s="295"/>
      <c r="E995" s="296"/>
      <c r="F995" s="296"/>
      <c r="G995" s="297"/>
      <c r="H995" s="292"/>
      <c r="I995" s="292"/>
      <c r="J995" s="292"/>
      <c r="K995" s="292"/>
      <c r="L995" s="292"/>
      <c r="M995" s="292"/>
      <c r="N995" s="292"/>
      <c r="O995" s="292"/>
      <c r="P995" s="292"/>
      <c r="Q995" s="292"/>
      <c r="R995" s="292"/>
      <c r="S995" s="292"/>
      <c r="T995" s="292"/>
      <c r="U995" s="292"/>
      <c r="V995" s="292"/>
      <c r="W995" s="292"/>
      <c r="X995" s="292"/>
      <c r="Y995" s="292"/>
      <c r="Z995" s="292"/>
    </row>
    <row r="996" spans="1:26" ht="15.75" customHeight="1" x14ac:dyDescent="0.2">
      <c r="A996" s="292"/>
      <c r="B996" s="221"/>
      <c r="C996" s="295"/>
      <c r="D996" s="295"/>
      <c r="E996" s="296"/>
      <c r="F996" s="296"/>
      <c r="G996" s="297"/>
      <c r="H996" s="292"/>
      <c r="I996" s="292"/>
      <c r="J996" s="292"/>
      <c r="K996" s="292"/>
      <c r="L996" s="292"/>
      <c r="M996" s="292"/>
      <c r="N996" s="292"/>
      <c r="O996" s="292"/>
      <c r="P996" s="292"/>
      <c r="Q996" s="292"/>
      <c r="R996" s="292"/>
      <c r="S996" s="292"/>
      <c r="T996" s="292"/>
      <c r="U996" s="292"/>
      <c r="V996" s="292"/>
      <c r="W996" s="292"/>
      <c r="X996" s="292"/>
      <c r="Y996" s="292"/>
      <c r="Z996" s="292"/>
    </row>
    <row r="997" spans="1:26" ht="15.75" customHeight="1" x14ac:dyDescent="0.2">
      <c r="A997" s="292"/>
      <c r="B997" s="221"/>
      <c r="C997" s="295"/>
      <c r="D997" s="295"/>
      <c r="E997" s="296"/>
      <c r="F997" s="296"/>
      <c r="G997" s="297"/>
      <c r="H997" s="292"/>
      <c r="I997" s="292"/>
      <c r="J997" s="292"/>
      <c r="K997" s="292"/>
      <c r="L997" s="292"/>
      <c r="M997" s="292"/>
      <c r="N997" s="292"/>
      <c r="O997" s="292"/>
      <c r="P997" s="292"/>
      <c r="Q997" s="292"/>
      <c r="R997" s="292"/>
      <c r="S997" s="292"/>
      <c r="T997" s="292"/>
      <c r="U997" s="292"/>
      <c r="V997" s="292"/>
      <c r="W997" s="292"/>
      <c r="X997" s="292"/>
      <c r="Y997" s="292"/>
      <c r="Z997" s="292"/>
    </row>
    <row r="998" spans="1:26" ht="15.75" customHeight="1" x14ac:dyDescent="0.2">
      <c r="A998" s="292"/>
      <c r="B998" s="221"/>
      <c r="C998" s="295"/>
      <c r="D998" s="295"/>
      <c r="E998" s="296"/>
      <c r="F998" s="296"/>
      <c r="G998" s="297"/>
      <c r="H998" s="292"/>
      <c r="I998" s="292"/>
      <c r="J998" s="292"/>
      <c r="K998" s="292"/>
      <c r="L998" s="292"/>
      <c r="M998" s="292"/>
      <c r="N998" s="292"/>
      <c r="O998" s="292"/>
      <c r="P998" s="292"/>
      <c r="Q998" s="292"/>
      <c r="R998" s="292"/>
      <c r="S998" s="292"/>
      <c r="T998" s="292"/>
      <c r="U998" s="292"/>
      <c r="V998" s="292"/>
      <c r="W998" s="292"/>
      <c r="X998" s="292"/>
      <c r="Y998" s="292"/>
      <c r="Z998" s="292"/>
    </row>
    <row r="999" spans="1:26" ht="15.75" customHeight="1" x14ac:dyDescent="0.2">
      <c r="A999" s="292"/>
      <c r="B999" s="221"/>
      <c r="C999" s="295"/>
      <c r="D999" s="295"/>
      <c r="E999" s="296"/>
      <c r="F999" s="296"/>
      <c r="G999" s="297"/>
      <c r="H999" s="292"/>
      <c r="I999" s="292"/>
      <c r="J999" s="292"/>
      <c r="K999" s="292"/>
      <c r="L999" s="292"/>
      <c r="M999" s="292"/>
      <c r="N999" s="292"/>
      <c r="O999" s="292"/>
      <c r="P999" s="292"/>
      <c r="Q999" s="292"/>
      <c r="R999" s="292"/>
      <c r="S999" s="292"/>
      <c r="T999" s="292"/>
      <c r="U999" s="292"/>
      <c r="V999" s="292"/>
      <c r="W999" s="292"/>
      <c r="X999" s="292"/>
      <c r="Y999" s="292"/>
      <c r="Z999" s="292"/>
    </row>
    <row r="1000" spans="1:26" ht="15.75" customHeight="1" x14ac:dyDescent="0.2">
      <c r="A1000" s="292"/>
      <c r="B1000" s="221"/>
      <c r="C1000" s="295"/>
      <c r="D1000" s="295"/>
      <c r="E1000" s="296"/>
      <c r="F1000" s="296"/>
      <c r="G1000" s="297"/>
      <c r="H1000" s="292"/>
      <c r="I1000" s="292"/>
      <c r="J1000" s="292"/>
      <c r="K1000" s="292"/>
      <c r="L1000" s="292"/>
      <c r="M1000" s="292"/>
      <c r="N1000" s="292"/>
      <c r="O1000" s="292"/>
      <c r="P1000" s="292"/>
      <c r="Q1000" s="292"/>
      <c r="R1000" s="292"/>
      <c r="S1000" s="292"/>
      <c r="T1000" s="292"/>
      <c r="U1000" s="292"/>
      <c r="V1000" s="292"/>
      <c r="W1000" s="292"/>
      <c r="X1000" s="292"/>
      <c r="Y1000" s="292"/>
      <c r="Z1000" s="292"/>
    </row>
  </sheetData>
  <sortState xmlns:xlrd2="http://schemas.microsoft.com/office/spreadsheetml/2017/richdata2" ref="B7:H28">
    <sortCondition ref="B7:B28"/>
  </sortState>
  <mergeCells count="3">
    <mergeCell ref="B2:H2"/>
    <mergeCell ref="B3:H3"/>
    <mergeCell ref="B4:H4"/>
  </mergeCells>
  <pageMargins left="0.7" right="0.7" top="0.75" bottom="0.75" header="0" footer="0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"/>
  <dimension ref="A1:Z1000"/>
  <sheetViews>
    <sheetView workbookViewId="0">
      <pane ySplit="6" topLeftCell="A174" activePane="bottomLeft" state="frozen"/>
      <selection pane="bottomLeft" activeCell="B176" sqref="B176"/>
    </sheetView>
  </sheetViews>
  <sheetFormatPr baseColWidth="10" defaultColWidth="10.109375" defaultRowHeight="15" customHeight="1" x14ac:dyDescent="0.2"/>
  <cols>
    <col min="1" max="1" width="4.109375" customWidth="1"/>
    <col min="2" max="2" width="39.44140625" customWidth="1"/>
    <col min="3" max="3" width="15.44140625" customWidth="1"/>
    <col min="4" max="6" width="11.5546875" customWidth="1"/>
    <col min="7" max="7" width="12.21875" customWidth="1"/>
    <col min="8" max="8" width="9.44140625" customWidth="1"/>
    <col min="9" max="9" width="34.33203125" customWidth="1"/>
    <col min="10" max="10" width="11.5546875" customWidth="1"/>
    <col min="11" max="26" width="10.44140625" customWidth="1"/>
  </cols>
  <sheetData>
    <row r="1" spans="1:26" x14ac:dyDescent="0.2">
      <c r="A1" s="292"/>
      <c r="B1" s="298" t="s">
        <v>1155</v>
      </c>
      <c r="C1" s="295"/>
      <c r="D1" s="296"/>
      <c r="E1" s="296"/>
      <c r="F1" s="297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2"/>
      <c r="Y1" s="292"/>
      <c r="Z1" s="292"/>
    </row>
    <row r="2" spans="1:26" ht="15.75" x14ac:dyDescent="0.25">
      <c r="A2" s="292"/>
      <c r="B2" s="566" t="s">
        <v>1805</v>
      </c>
      <c r="C2" s="295"/>
      <c r="D2" s="296"/>
      <c r="E2" s="296"/>
      <c r="F2" s="297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</row>
    <row r="3" spans="1:26" x14ac:dyDescent="0.2">
      <c r="A3" s="292"/>
      <c r="B3" s="298" t="s">
        <v>1200</v>
      </c>
      <c r="C3" s="299">
        <v>73.7</v>
      </c>
      <c r="D3" s="296" t="s">
        <v>1201</v>
      </c>
      <c r="E3" s="565" t="s">
        <v>1804</v>
      </c>
      <c r="F3" s="297">
        <v>60</v>
      </c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2"/>
      <c r="U3" s="292"/>
      <c r="V3" s="292"/>
      <c r="W3" s="292"/>
      <c r="X3" s="292"/>
      <c r="Y3" s="292"/>
      <c r="Z3" s="292"/>
    </row>
    <row r="4" spans="1:26" x14ac:dyDescent="0.2">
      <c r="A4" s="292"/>
      <c r="B4" s="298" t="s">
        <v>1202</v>
      </c>
      <c r="C4" s="299">
        <v>65</v>
      </c>
      <c r="D4" s="296" t="s">
        <v>1201</v>
      </c>
      <c r="E4" s="296"/>
      <c r="F4" s="297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</row>
    <row r="5" spans="1:26" x14ac:dyDescent="0.2">
      <c r="A5" s="292"/>
      <c r="B5" s="298" t="s">
        <v>1203</v>
      </c>
      <c r="C5" s="299">
        <v>68.7</v>
      </c>
      <c r="D5" s="296" t="s">
        <v>1201</v>
      </c>
      <c r="E5" s="296"/>
      <c r="F5" s="297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</row>
    <row r="6" spans="1:26" ht="15.75" x14ac:dyDescent="0.2">
      <c r="A6" s="92"/>
      <c r="B6" s="300" t="s">
        <v>1063</v>
      </c>
      <c r="C6" s="300" t="s">
        <v>1204</v>
      </c>
      <c r="D6" s="300" t="s">
        <v>1205</v>
      </c>
      <c r="E6" s="300" t="s">
        <v>1206</v>
      </c>
      <c r="F6" s="300" t="s">
        <v>1207</v>
      </c>
      <c r="G6" s="300" t="s">
        <v>1806</v>
      </c>
      <c r="H6" s="300" t="s">
        <v>1208</v>
      </c>
      <c r="I6" s="300" t="s">
        <v>627</v>
      </c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</row>
    <row r="7" spans="1:26" x14ac:dyDescent="0.2">
      <c r="A7" s="92"/>
      <c r="B7" s="301">
        <v>42866</v>
      </c>
      <c r="C7" s="302">
        <v>104.4</v>
      </c>
      <c r="D7" s="303">
        <v>126</v>
      </c>
      <c r="E7" s="303">
        <v>47</v>
      </c>
      <c r="F7" s="304">
        <v>0</v>
      </c>
      <c r="G7" s="305" t="s">
        <v>1209</v>
      </c>
      <c r="H7" s="92"/>
      <c r="I7" s="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</row>
    <row r="8" spans="1:26" x14ac:dyDescent="0.2">
      <c r="A8" s="92"/>
      <c r="B8" s="301">
        <v>42879</v>
      </c>
      <c r="C8" s="302">
        <v>99.8</v>
      </c>
      <c r="D8" s="303">
        <v>121</v>
      </c>
      <c r="E8" s="303">
        <v>45</v>
      </c>
      <c r="F8" s="304">
        <f t="shared" ref="F8:F254" si="0">C8-C7</f>
        <v>-4.6000000000000085</v>
      </c>
      <c r="G8" s="305"/>
      <c r="H8" s="92"/>
      <c r="I8" s="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</row>
    <row r="9" spans="1:26" x14ac:dyDescent="0.2">
      <c r="A9" s="92"/>
      <c r="B9" s="301">
        <v>42886</v>
      </c>
      <c r="C9" s="302">
        <v>97.5</v>
      </c>
      <c r="D9" s="303">
        <v>116</v>
      </c>
      <c r="E9" s="303">
        <v>44</v>
      </c>
      <c r="F9" s="304">
        <f t="shared" si="0"/>
        <v>-2.2999999999999972</v>
      </c>
      <c r="G9" s="305"/>
      <c r="H9" s="92"/>
      <c r="I9" s="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</row>
    <row r="10" spans="1:26" x14ac:dyDescent="0.2">
      <c r="A10" s="92"/>
      <c r="B10" s="301">
        <v>42893</v>
      </c>
      <c r="C10" s="302">
        <v>96</v>
      </c>
      <c r="D10" s="303">
        <v>116</v>
      </c>
      <c r="E10" s="303">
        <v>43</v>
      </c>
      <c r="F10" s="304">
        <f t="shared" si="0"/>
        <v>-1.5</v>
      </c>
      <c r="G10" s="305"/>
      <c r="H10" s="92"/>
      <c r="I10" s="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</row>
    <row r="11" spans="1:26" x14ac:dyDescent="0.2">
      <c r="A11" s="92"/>
      <c r="B11" s="301">
        <v>42900</v>
      </c>
      <c r="C11" s="302">
        <v>94</v>
      </c>
      <c r="D11" s="303">
        <v>114</v>
      </c>
      <c r="E11" s="303">
        <v>42</v>
      </c>
      <c r="F11" s="304">
        <f t="shared" si="0"/>
        <v>-2</v>
      </c>
      <c r="G11" s="305"/>
      <c r="H11" s="92"/>
      <c r="I11" s="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</row>
    <row r="12" spans="1:26" x14ac:dyDescent="0.2">
      <c r="A12" s="92"/>
      <c r="B12" s="301">
        <v>42908</v>
      </c>
      <c r="C12" s="302">
        <v>92.7</v>
      </c>
      <c r="D12" s="303">
        <v>115</v>
      </c>
      <c r="E12" s="303">
        <v>41</v>
      </c>
      <c r="F12" s="304">
        <f t="shared" si="0"/>
        <v>-1.2999999999999972</v>
      </c>
      <c r="G12" s="305"/>
      <c r="H12" s="92"/>
      <c r="I12" s="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</row>
    <row r="13" spans="1:26" x14ac:dyDescent="0.2">
      <c r="A13" s="92"/>
      <c r="B13" s="301">
        <v>42914</v>
      </c>
      <c r="C13" s="302">
        <v>92</v>
      </c>
      <c r="D13" s="303">
        <v>114</v>
      </c>
      <c r="E13" s="303">
        <v>40</v>
      </c>
      <c r="F13" s="304">
        <f t="shared" si="0"/>
        <v>-0.70000000000000284</v>
      </c>
      <c r="G13" s="305"/>
      <c r="H13" s="92"/>
      <c r="I13" s="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</row>
    <row r="14" spans="1:26" x14ac:dyDescent="0.2">
      <c r="A14" s="92"/>
      <c r="B14" s="301">
        <v>42921</v>
      </c>
      <c r="C14" s="302">
        <v>90.1</v>
      </c>
      <c r="D14" s="303">
        <v>113</v>
      </c>
      <c r="E14" s="303">
        <v>37</v>
      </c>
      <c r="F14" s="304">
        <f t="shared" si="0"/>
        <v>-1.9000000000000057</v>
      </c>
      <c r="G14" s="305"/>
      <c r="H14" s="92"/>
      <c r="I14" s="92"/>
      <c r="J14" s="2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</row>
    <row r="15" spans="1:26" x14ac:dyDescent="0.2">
      <c r="A15" s="92"/>
      <c r="B15" s="301">
        <v>42935</v>
      </c>
      <c r="C15" s="302">
        <v>88.4</v>
      </c>
      <c r="D15" s="303">
        <v>112</v>
      </c>
      <c r="E15" s="303">
        <v>37</v>
      </c>
      <c r="F15" s="304">
        <f t="shared" si="0"/>
        <v>-1.6999999999999886</v>
      </c>
      <c r="G15" s="305"/>
      <c r="H15" s="92"/>
      <c r="I15" s="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</row>
    <row r="16" spans="1:26" x14ac:dyDescent="0.2">
      <c r="A16" s="92"/>
      <c r="B16" s="301">
        <v>42942</v>
      </c>
      <c r="C16" s="302">
        <v>87.9</v>
      </c>
      <c r="D16" s="303">
        <v>109</v>
      </c>
      <c r="E16" s="303">
        <v>37</v>
      </c>
      <c r="F16" s="304">
        <f t="shared" si="0"/>
        <v>-0.5</v>
      </c>
      <c r="G16" s="305"/>
      <c r="H16" s="92"/>
      <c r="I16" s="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</row>
    <row r="17" spans="1:26" x14ac:dyDescent="0.2">
      <c r="A17" s="92"/>
      <c r="B17" s="301">
        <v>42949</v>
      </c>
      <c r="C17" s="302">
        <v>87.2</v>
      </c>
      <c r="D17" s="303">
        <v>108</v>
      </c>
      <c r="E17" s="303">
        <v>37</v>
      </c>
      <c r="F17" s="304">
        <f t="shared" si="0"/>
        <v>-0.70000000000000284</v>
      </c>
      <c r="G17" s="305"/>
      <c r="H17" s="92"/>
      <c r="I17" s="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</row>
    <row r="18" spans="1:26" x14ac:dyDescent="0.2">
      <c r="A18" s="92"/>
      <c r="B18" s="301">
        <v>42956</v>
      </c>
      <c r="C18" s="302">
        <v>86.2</v>
      </c>
      <c r="D18" s="303">
        <v>108</v>
      </c>
      <c r="E18" s="303">
        <v>37</v>
      </c>
      <c r="F18" s="304">
        <f t="shared" si="0"/>
        <v>-1</v>
      </c>
      <c r="G18" s="305"/>
      <c r="H18" s="92"/>
      <c r="I18" s="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</row>
    <row r="19" spans="1:26" x14ac:dyDescent="0.2">
      <c r="A19" s="92"/>
      <c r="B19" s="301">
        <v>42963</v>
      </c>
      <c r="C19" s="302">
        <v>85.8</v>
      </c>
      <c r="D19" s="303">
        <v>108</v>
      </c>
      <c r="E19" s="303">
        <v>37</v>
      </c>
      <c r="F19" s="304">
        <f t="shared" si="0"/>
        <v>-0.40000000000000568</v>
      </c>
      <c r="G19" s="305"/>
      <c r="H19" s="92"/>
      <c r="I19" s="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</row>
    <row r="20" spans="1:26" x14ac:dyDescent="0.2">
      <c r="A20" s="92"/>
      <c r="B20" s="301">
        <v>42970</v>
      </c>
      <c r="C20" s="302">
        <v>84.5</v>
      </c>
      <c r="D20" s="303">
        <v>106</v>
      </c>
      <c r="E20" s="303">
        <v>37</v>
      </c>
      <c r="F20" s="304">
        <f t="shared" si="0"/>
        <v>-1.2999999999999972</v>
      </c>
      <c r="G20" s="305"/>
      <c r="H20" s="92"/>
      <c r="I20" s="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</row>
    <row r="21" spans="1:26" ht="15.75" customHeight="1" x14ac:dyDescent="0.2">
      <c r="A21" s="92"/>
      <c r="B21" s="301">
        <v>42977</v>
      </c>
      <c r="C21" s="302">
        <v>84.4</v>
      </c>
      <c r="D21" s="303">
        <v>103</v>
      </c>
      <c r="E21" s="303">
        <v>37</v>
      </c>
      <c r="F21" s="304">
        <f t="shared" si="0"/>
        <v>-9.9999999999994316E-2</v>
      </c>
      <c r="G21" s="305" t="s">
        <v>1210</v>
      </c>
      <c r="H21" s="92"/>
      <c r="I21" s="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</row>
    <row r="22" spans="1:26" ht="15.75" customHeight="1" x14ac:dyDescent="0.2">
      <c r="A22" s="92"/>
      <c r="B22" s="306">
        <v>43196</v>
      </c>
      <c r="C22" s="307">
        <v>83</v>
      </c>
      <c r="D22" s="308">
        <v>105</v>
      </c>
      <c r="E22" s="308">
        <v>32</v>
      </c>
      <c r="F22" s="304">
        <f t="shared" si="0"/>
        <v>-1.4000000000000057</v>
      </c>
      <c r="G22" s="309" t="s">
        <v>1211</v>
      </c>
      <c r="H22" s="92"/>
      <c r="I22" s="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</row>
    <row r="23" spans="1:26" ht="15.75" customHeight="1" x14ac:dyDescent="0.2">
      <c r="A23" s="92"/>
      <c r="B23" s="306">
        <v>43214</v>
      </c>
      <c r="C23" s="307">
        <v>83</v>
      </c>
      <c r="D23" s="308">
        <v>106</v>
      </c>
      <c r="E23" s="308">
        <v>33</v>
      </c>
      <c r="F23" s="304">
        <f t="shared" si="0"/>
        <v>0</v>
      </c>
      <c r="G23" s="309" t="s">
        <v>1211</v>
      </c>
      <c r="H23" s="92"/>
      <c r="I23" s="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</row>
    <row r="24" spans="1:26" ht="15.75" customHeight="1" x14ac:dyDescent="0.2">
      <c r="A24" s="92"/>
      <c r="B24" s="306">
        <v>43252</v>
      </c>
      <c r="C24" s="307">
        <v>83</v>
      </c>
      <c r="D24" s="308">
        <v>107</v>
      </c>
      <c r="E24" s="308">
        <v>30</v>
      </c>
      <c r="F24" s="304">
        <f t="shared" si="0"/>
        <v>0</v>
      </c>
      <c r="G24" s="309" t="s">
        <v>1211</v>
      </c>
      <c r="H24" s="92"/>
      <c r="I24" s="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</row>
    <row r="25" spans="1:26" ht="15.75" customHeight="1" x14ac:dyDescent="0.2">
      <c r="A25" s="92"/>
      <c r="B25" s="306">
        <v>43412</v>
      </c>
      <c r="C25" s="307">
        <v>82.9</v>
      </c>
      <c r="D25" s="308">
        <v>105</v>
      </c>
      <c r="E25" s="308">
        <v>32</v>
      </c>
      <c r="F25" s="304">
        <f t="shared" si="0"/>
        <v>-9.9999999999994316E-2</v>
      </c>
      <c r="G25" s="309"/>
      <c r="H25" s="92"/>
      <c r="I25" s="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</row>
    <row r="26" spans="1:26" ht="15.75" customHeight="1" x14ac:dyDescent="0.2">
      <c r="A26" s="92"/>
      <c r="B26" s="306">
        <v>43441</v>
      </c>
      <c r="C26" s="307">
        <v>86</v>
      </c>
      <c r="D26" s="308">
        <v>110</v>
      </c>
      <c r="E26" s="308">
        <v>32</v>
      </c>
      <c r="F26" s="304">
        <f t="shared" si="0"/>
        <v>3.0999999999999943</v>
      </c>
      <c r="G26" s="309" t="s">
        <v>1211</v>
      </c>
      <c r="H26" s="92"/>
      <c r="I26" s="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</row>
    <row r="27" spans="1:26" ht="15.75" customHeight="1" x14ac:dyDescent="0.2">
      <c r="A27" s="92"/>
      <c r="B27" s="301">
        <v>43509</v>
      </c>
      <c r="C27" s="302">
        <v>88</v>
      </c>
      <c r="D27" s="303">
        <v>115</v>
      </c>
      <c r="E27" s="303">
        <v>35</v>
      </c>
      <c r="F27" s="304">
        <f t="shared" si="0"/>
        <v>2</v>
      </c>
      <c r="G27" s="305" t="s">
        <v>1211</v>
      </c>
      <c r="H27" s="92"/>
      <c r="I27" s="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</row>
    <row r="28" spans="1:26" ht="15.75" customHeight="1" x14ac:dyDescent="0.2">
      <c r="A28" s="92"/>
      <c r="B28" s="301">
        <v>43532</v>
      </c>
      <c r="C28" s="302">
        <v>88</v>
      </c>
      <c r="D28" s="303">
        <v>115</v>
      </c>
      <c r="E28" s="303">
        <v>35</v>
      </c>
      <c r="F28" s="304">
        <f t="shared" si="0"/>
        <v>0</v>
      </c>
      <c r="G28" s="305" t="s">
        <v>1211</v>
      </c>
      <c r="H28" s="92"/>
      <c r="I28" s="92"/>
      <c r="J28" s="292"/>
      <c r="K28" s="292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</row>
    <row r="29" spans="1:26" ht="15.75" customHeight="1" x14ac:dyDescent="0.2">
      <c r="A29" s="92"/>
      <c r="B29" s="301">
        <v>43600</v>
      </c>
      <c r="C29" s="302">
        <v>88</v>
      </c>
      <c r="D29" s="303">
        <v>115</v>
      </c>
      <c r="E29" s="303">
        <v>35</v>
      </c>
      <c r="F29" s="304">
        <f t="shared" si="0"/>
        <v>0</v>
      </c>
      <c r="G29" s="305" t="s">
        <v>1211</v>
      </c>
      <c r="H29" s="92"/>
      <c r="I29" s="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</row>
    <row r="30" spans="1:26" ht="15.75" customHeight="1" x14ac:dyDescent="0.2">
      <c r="A30" s="92"/>
      <c r="B30" s="301">
        <v>43630</v>
      </c>
      <c r="C30" s="302">
        <v>88</v>
      </c>
      <c r="D30" s="303">
        <v>115</v>
      </c>
      <c r="E30" s="303">
        <v>35</v>
      </c>
      <c r="F30" s="304">
        <f t="shared" si="0"/>
        <v>0</v>
      </c>
      <c r="G30" s="305" t="s">
        <v>1211</v>
      </c>
      <c r="H30" s="92"/>
      <c r="I30" s="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</row>
    <row r="31" spans="1:26" ht="15.75" customHeight="1" x14ac:dyDescent="0.2">
      <c r="A31" s="92"/>
      <c r="B31" s="301">
        <v>43656</v>
      </c>
      <c r="C31" s="302">
        <v>94.9</v>
      </c>
      <c r="D31" s="303">
        <v>117</v>
      </c>
      <c r="E31" s="303">
        <v>40</v>
      </c>
      <c r="F31" s="304">
        <f t="shared" si="0"/>
        <v>6.9000000000000057</v>
      </c>
      <c r="G31" s="305" t="s">
        <v>1212</v>
      </c>
      <c r="H31" s="92"/>
      <c r="I31" s="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</row>
    <row r="32" spans="1:26" ht="15.75" customHeight="1" x14ac:dyDescent="0.2">
      <c r="A32" s="92"/>
      <c r="B32" s="301">
        <v>43663</v>
      </c>
      <c r="C32" s="302">
        <v>92.9</v>
      </c>
      <c r="D32" s="303">
        <v>115</v>
      </c>
      <c r="E32" s="303">
        <v>39</v>
      </c>
      <c r="F32" s="304">
        <f t="shared" si="0"/>
        <v>-2</v>
      </c>
      <c r="G32" s="305"/>
      <c r="H32" s="92"/>
      <c r="I32" s="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</row>
    <row r="33" spans="1:26" ht="15.75" customHeight="1" x14ac:dyDescent="0.2">
      <c r="A33" s="92"/>
      <c r="B33" s="301">
        <v>43670</v>
      </c>
      <c r="C33" s="302">
        <v>92.5</v>
      </c>
      <c r="D33" s="303">
        <v>115</v>
      </c>
      <c r="E33" s="303">
        <v>38</v>
      </c>
      <c r="F33" s="304">
        <f t="shared" si="0"/>
        <v>-0.40000000000000568</v>
      </c>
      <c r="G33" s="305"/>
      <c r="H33" s="92"/>
      <c r="I33" s="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</row>
    <row r="34" spans="1:26" ht="15.75" customHeight="1" x14ac:dyDescent="0.2">
      <c r="A34" s="92"/>
      <c r="B34" s="301">
        <v>43677</v>
      </c>
      <c r="C34" s="302">
        <v>90.7</v>
      </c>
      <c r="D34" s="303">
        <v>114</v>
      </c>
      <c r="E34" s="303">
        <v>38</v>
      </c>
      <c r="F34" s="304">
        <f t="shared" si="0"/>
        <v>-1.7999999999999972</v>
      </c>
      <c r="G34" s="305"/>
      <c r="H34" s="92"/>
      <c r="I34" s="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</row>
    <row r="35" spans="1:26" ht="15.75" customHeight="1" x14ac:dyDescent="0.2">
      <c r="A35" s="92"/>
      <c r="B35" s="301">
        <v>43684</v>
      </c>
      <c r="C35" s="302">
        <v>91</v>
      </c>
      <c r="D35" s="303">
        <v>112</v>
      </c>
      <c r="E35" s="303">
        <v>38</v>
      </c>
      <c r="F35" s="304">
        <f t="shared" si="0"/>
        <v>0.29999999999999716</v>
      </c>
      <c r="G35" s="305"/>
      <c r="H35" s="92"/>
      <c r="I35" s="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</row>
    <row r="36" spans="1:26" ht="15.75" customHeight="1" x14ac:dyDescent="0.2">
      <c r="A36" s="92"/>
      <c r="B36" s="301">
        <v>43691</v>
      </c>
      <c r="C36" s="302">
        <v>89</v>
      </c>
      <c r="D36" s="303">
        <v>111</v>
      </c>
      <c r="E36" s="303">
        <v>38</v>
      </c>
      <c r="F36" s="304">
        <f t="shared" si="0"/>
        <v>-2</v>
      </c>
      <c r="G36" s="305"/>
      <c r="H36" s="92"/>
      <c r="I36" s="92"/>
      <c r="J36" s="292"/>
      <c r="K36" s="292"/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</row>
    <row r="37" spans="1:26" ht="15.75" customHeight="1" x14ac:dyDescent="0.2">
      <c r="A37" s="92"/>
      <c r="B37" s="301">
        <v>43698</v>
      </c>
      <c r="C37" s="302">
        <v>88.7</v>
      </c>
      <c r="D37" s="303">
        <v>111</v>
      </c>
      <c r="E37" s="303">
        <v>38</v>
      </c>
      <c r="F37" s="304">
        <f t="shared" si="0"/>
        <v>-0.29999999999999716</v>
      </c>
      <c r="G37" s="305"/>
      <c r="H37" s="92"/>
      <c r="I37" s="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</row>
    <row r="38" spans="1:26" ht="15.75" customHeight="1" x14ac:dyDescent="0.2">
      <c r="A38" s="92"/>
      <c r="B38" s="301">
        <v>43705</v>
      </c>
      <c r="C38" s="302">
        <v>87.4</v>
      </c>
      <c r="D38" s="303">
        <v>111</v>
      </c>
      <c r="E38" s="303">
        <v>37</v>
      </c>
      <c r="F38" s="304">
        <f t="shared" si="0"/>
        <v>-1.2999999999999972</v>
      </c>
      <c r="G38" s="305"/>
      <c r="H38" s="92"/>
      <c r="I38" s="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</row>
    <row r="39" spans="1:26" ht="15.75" customHeight="1" x14ac:dyDescent="0.2">
      <c r="A39" s="92"/>
      <c r="B39" s="301">
        <v>43712</v>
      </c>
      <c r="C39" s="302">
        <v>86.2</v>
      </c>
      <c r="D39" s="303">
        <v>109</v>
      </c>
      <c r="E39" s="303">
        <v>37</v>
      </c>
      <c r="F39" s="304">
        <f t="shared" si="0"/>
        <v>-1.2000000000000028</v>
      </c>
      <c r="G39" s="305"/>
      <c r="H39" s="92"/>
      <c r="I39" s="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</row>
    <row r="40" spans="1:26" ht="15.75" customHeight="1" x14ac:dyDescent="0.2">
      <c r="A40" s="92"/>
      <c r="B40" s="301">
        <v>43719</v>
      </c>
      <c r="C40" s="302">
        <v>86.3</v>
      </c>
      <c r="D40" s="303">
        <v>109</v>
      </c>
      <c r="E40" s="303">
        <v>37</v>
      </c>
      <c r="F40" s="304">
        <f t="shared" si="0"/>
        <v>9.9999999999994316E-2</v>
      </c>
      <c r="G40" s="305"/>
      <c r="H40" s="92"/>
      <c r="I40" s="92"/>
      <c r="J40" s="292"/>
      <c r="K40" s="292"/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</row>
    <row r="41" spans="1:26" ht="15.75" customHeight="1" x14ac:dyDescent="0.2">
      <c r="A41" s="92"/>
      <c r="B41" s="301">
        <v>43726</v>
      </c>
      <c r="C41" s="302">
        <v>85.1</v>
      </c>
      <c r="D41" s="303">
        <v>108</v>
      </c>
      <c r="E41" s="303">
        <v>36</v>
      </c>
      <c r="F41" s="304">
        <f t="shared" si="0"/>
        <v>-1.2000000000000028</v>
      </c>
      <c r="G41" s="305"/>
      <c r="H41" s="92"/>
      <c r="I41" s="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</row>
    <row r="42" spans="1:26" ht="15.75" customHeight="1" x14ac:dyDescent="0.2">
      <c r="A42" s="92"/>
      <c r="B42" s="301">
        <v>43732</v>
      </c>
      <c r="C42" s="302">
        <v>85.1</v>
      </c>
      <c r="D42" s="303">
        <v>107</v>
      </c>
      <c r="E42" s="303">
        <v>36</v>
      </c>
      <c r="F42" s="304">
        <f t="shared" si="0"/>
        <v>0</v>
      </c>
      <c r="G42" s="305"/>
      <c r="H42" s="92"/>
      <c r="I42" s="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</row>
    <row r="43" spans="1:26" ht="15.75" customHeight="1" x14ac:dyDescent="0.2">
      <c r="A43" s="92"/>
      <c r="B43" s="301">
        <v>43740</v>
      </c>
      <c r="C43" s="302">
        <v>83.9</v>
      </c>
      <c r="D43" s="303">
        <v>106</v>
      </c>
      <c r="E43" s="303">
        <v>36</v>
      </c>
      <c r="F43" s="304">
        <f t="shared" si="0"/>
        <v>-1.1999999999999886</v>
      </c>
      <c r="G43" s="305"/>
      <c r="H43" s="92"/>
      <c r="I43" s="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</row>
    <row r="44" spans="1:26" ht="15.75" customHeight="1" x14ac:dyDescent="0.2">
      <c r="A44" s="92"/>
      <c r="B44" s="301">
        <v>43747</v>
      </c>
      <c r="C44" s="310">
        <v>83.4</v>
      </c>
      <c r="D44" s="303">
        <v>107</v>
      </c>
      <c r="E44" s="303">
        <v>36</v>
      </c>
      <c r="F44" s="304">
        <f t="shared" si="0"/>
        <v>-0.5</v>
      </c>
      <c r="G44" s="305" t="s">
        <v>1213</v>
      </c>
      <c r="H44" s="92"/>
      <c r="I44" s="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</row>
    <row r="45" spans="1:26" ht="15.75" customHeight="1" x14ac:dyDescent="0.2">
      <c r="A45" s="92"/>
      <c r="B45" s="301">
        <v>43858</v>
      </c>
      <c r="C45" s="302">
        <v>85.5</v>
      </c>
      <c r="D45" s="303">
        <v>107</v>
      </c>
      <c r="E45" s="303">
        <v>32</v>
      </c>
      <c r="F45" s="304">
        <f t="shared" si="0"/>
        <v>2.0999999999999943</v>
      </c>
      <c r="G45" s="305" t="s">
        <v>1214</v>
      </c>
      <c r="H45" s="92"/>
      <c r="I45" s="92"/>
      <c r="J45" s="292"/>
      <c r="K45" s="292"/>
      <c r="L45" s="29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</row>
    <row r="46" spans="1:26" ht="15.75" customHeight="1" x14ac:dyDescent="0.2">
      <c r="A46" s="92"/>
      <c r="B46" s="301">
        <v>43865</v>
      </c>
      <c r="C46" s="302">
        <v>86.1</v>
      </c>
      <c r="D46" s="303">
        <v>107</v>
      </c>
      <c r="E46" s="303">
        <v>32</v>
      </c>
      <c r="F46" s="304">
        <f t="shared" si="0"/>
        <v>0.59999999999999432</v>
      </c>
      <c r="G46" s="305"/>
      <c r="H46" s="92"/>
      <c r="I46" s="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</row>
    <row r="47" spans="1:26" ht="15.75" customHeight="1" x14ac:dyDescent="0.2">
      <c r="A47" s="92"/>
      <c r="B47" s="301">
        <v>43872</v>
      </c>
      <c r="C47" s="302">
        <v>85</v>
      </c>
      <c r="D47" s="303">
        <v>107</v>
      </c>
      <c r="E47" s="303">
        <v>31</v>
      </c>
      <c r="F47" s="304">
        <f t="shared" si="0"/>
        <v>-1.0999999999999943</v>
      </c>
      <c r="G47" s="305"/>
      <c r="H47" s="92"/>
      <c r="I47" s="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</row>
    <row r="48" spans="1:26" ht="15.75" customHeight="1" x14ac:dyDescent="0.2">
      <c r="A48" s="92"/>
      <c r="B48" s="301">
        <v>43879</v>
      </c>
      <c r="C48" s="302">
        <v>84.7</v>
      </c>
      <c r="D48" s="303">
        <v>107</v>
      </c>
      <c r="E48" s="303">
        <v>32</v>
      </c>
      <c r="F48" s="304">
        <f t="shared" si="0"/>
        <v>-0.29999999999999716</v>
      </c>
      <c r="G48" s="305"/>
      <c r="H48" s="92"/>
      <c r="I48" s="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</row>
    <row r="49" spans="1:26" ht="15.75" customHeight="1" x14ac:dyDescent="0.2">
      <c r="A49" s="92"/>
      <c r="B49" s="301">
        <v>43886</v>
      </c>
      <c r="C49" s="302">
        <v>85.1</v>
      </c>
      <c r="D49" s="303">
        <v>106</v>
      </c>
      <c r="E49" s="303">
        <v>31</v>
      </c>
      <c r="F49" s="304">
        <f t="shared" si="0"/>
        <v>0.39999999999999147</v>
      </c>
      <c r="G49" s="305"/>
      <c r="H49" s="92"/>
      <c r="I49" s="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</row>
    <row r="50" spans="1:26" ht="15.75" customHeight="1" x14ac:dyDescent="0.2">
      <c r="A50" s="92"/>
      <c r="B50" s="301">
        <v>43893</v>
      </c>
      <c r="C50" s="302">
        <v>84.3</v>
      </c>
      <c r="D50" s="303">
        <v>102</v>
      </c>
      <c r="E50" s="303">
        <v>32</v>
      </c>
      <c r="F50" s="304">
        <f t="shared" si="0"/>
        <v>-0.79999999999999716</v>
      </c>
      <c r="G50" s="305" t="s">
        <v>1215</v>
      </c>
      <c r="H50" s="92"/>
      <c r="I50" s="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</row>
    <row r="51" spans="1:26" ht="15.75" customHeight="1" x14ac:dyDescent="0.2">
      <c r="A51" s="92"/>
      <c r="B51" s="301">
        <v>43900</v>
      </c>
      <c r="C51" s="302">
        <v>85.2</v>
      </c>
      <c r="D51" s="303">
        <v>107</v>
      </c>
      <c r="E51" s="303">
        <v>32</v>
      </c>
      <c r="F51" s="304">
        <f t="shared" si="0"/>
        <v>0.90000000000000568</v>
      </c>
      <c r="G51" s="305" t="s">
        <v>1216</v>
      </c>
      <c r="H51" s="92"/>
      <c r="I51" s="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</row>
    <row r="52" spans="1:26" ht="15.75" customHeight="1" x14ac:dyDescent="0.2">
      <c r="A52" s="92"/>
      <c r="B52" s="301">
        <v>43907</v>
      </c>
      <c r="C52" s="302">
        <v>85</v>
      </c>
      <c r="D52" s="303">
        <v>107</v>
      </c>
      <c r="E52" s="303">
        <v>32</v>
      </c>
      <c r="F52" s="304">
        <f t="shared" si="0"/>
        <v>-0.20000000000000284</v>
      </c>
      <c r="G52" s="305"/>
      <c r="H52" s="92"/>
      <c r="I52" s="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</row>
    <row r="53" spans="1:26" ht="15.75" customHeight="1" x14ac:dyDescent="0.2">
      <c r="A53" s="92"/>
      <c r="B53" s="301">
        <v>43914</v>
      </c>
      <c r="C53" s="310">
        <v>84.4</v>
      </c>
      <c r="D53" s="303">
        <v>107</v>
      </c>
      <c r="E53" s="303">
        <v>32</v>
      </c>
      <c r="F53" s="304">
        <f t="shared" si="0"/>
        <v>-0.59999999999999432</v>
      </c>
      <c r="G53" s="305" t="s">
        <v>1217</v>
      </c>
      <c r="H53" s="92"/>
      <c r="I53" s="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</row>
    <row r="54" spans="1:26" ht="15.75" customHeight="1" x14ac:dyDescent="0.2">
      <c r="A54" s="92"/>
      <c r="B54" s="301">
        <v>43921</v>
      </c>
      <c r="C54" s="302">
        <v>85</v>
      </c>
      <c r="D54" s="303">
        <v>107</v>
      </c>
      <c r="E54" s="303">
        <v>32</v>
      </c>
      <c r="F54" s="304">
        <f t="shared" si="0"/>
        <v>0.59999999999999432</v>
      </c>
      <c r="G54" s="293">
        <f t="shared" ref="G54:G174" si="1">C54-$C$53</f>
        <v>0.59999999999999432</v>
      </c>
      <c r="H54" s="293">
        <f t="shared" ref="H54:H254" si="2">C54-$C$44</f>
        <v>1.5999999999999943</v>
      </c>
      <c r="I54" s="293"/>
      <c r="J54" s="292"/>
      <c r="K54" s="292"/>
      <c r="L54" s="29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</row>
    <row r="55" spans="1:26" ht="15.75" customHeight="1" x14ac:dyDescent="0.2">
      <c r="A55" s="92"/>
      <c r="B55" s="301">
        <v>43929</v>
      </c>
      <c r="C55" s="302">
        <v>85.3</v>
      </c>
      <c r="D55" s="303">
        <v>107</v>
      </c>
      <c r="E55" s="303">
        <v>32</v>
      </c>
      <c r="F55" s="304">
        <f t="shared" si="0"/>
        <v>0.29999999999999716</v>
      </c>
      <c r="G55" s="293">
        <f t="shared" si="1"/>
        <v>0.89999999999999147</v>
      </c>
      <c r="H55" s="293">
        <f t="shared" si="2"/>
        <v>1.8999999999999915</v>
      </c>
      <c r="I55" s="293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</row>
    <row r="56" spans="1:26" ht="15.75" customHeight="1" x14ac:dyDescent="0.2">
      <c r="A56" s="92"/>
      <c r="B56" s="301">
        <v>43935</v>
      </c>
      <c r="C56" s="302">
        <v>85.4</v>
      </c>
      <c r="D56" s="303">
        <v>107</v>
      </c>
      <c r="E56" s="303">
        <v>32</v>
      </c>
      <c r="F56" s="304">
        <f t="shared" si="0"/>
        <v>0.10000000000000853</v>
      </c>
      <c r="G56" s="293">
        <f t="shared" si="1"/>
        <v>1</v>
      </c>
      <c r="H56" s="293">
        <f t="shared" si="2"/>
        <v>2</v>
      </c>
      <c r="I56" s="293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</row>
    <row r="57" spans="1:26" ht="15.75" customHeight="1" x14ac:dyDescent="0.2">
      <c r="A57" s="92"/>
      <c r="B57" s="301">
        <v>43942</v>
      </c>
      <c r="C57" s="302">
        <v>86.6</v>
      </c>
      <c r="D57" s="303">
        <v>108</v>
      </c>
      <c r="E57" s="303">
        <v>32</v>
      </c>
      <c r="F57" s="304">
        <f t="shared" si="0"/>
        <v>1.1999999999999886</v>
      </c>
      <c r="G57" s="293">
        <f t="shared" si="1"/>
        <v>2.1999999999999886</v>
      </c>
      <c r="H57" s="293">
        <f t="shared" si="2"/>
        <v>3.1999999999999886</v>
      </c>
      <c r="I57" s="293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</row>
    <row r="58" spans="1:26" ht="15.75" customHeight="1" x14ac:dyDescent="0.2">
      <c r="A58" s="92"/>
      <c r="B58" s="301">
        <v>43949</v>
      </c>
      <c r="C58" s="302">
        <v>85.6</v>
      </c>
      <c r="D58" s="303">
        <v>107</v>
      </c>
      <c r="E58" s="303">
        <v>32</v>
      </c>
      <c r="F58" s="304">
        <f t="shared" si="0"/>
        <v>-1</v>
      </c>
      <c r="G58" s="293">
        <f t="shared" si="1"/>
        <v>1.1999999999999886</v>
      </c>
      <c r="H58" s="293">
        <f t="shared" si="2"/>
        <v>2.1999999999999886</v>
      </c>
      <c r="I58" s="293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</row>
    <row r="59" spans="1:26" ht="15.75" customHeight="1" x14ac:dyDescent="0.2">
      <c r="A59" s="92"/>
      <c r="B59" s="301">
        <v>43957</v>
      </c>
      <c r="C59" s="302">
        <v>86.1</v>
      </c>
      <c r="D59" s="303">
        <v>107</v>
      </c>
      <c r="E59" s="303">
        <v>32</v>
      </c>
      <c r="F59" s="304">
        <f t="shared" si="0"/>
        <v>0.5</v>
      </c>
      <c r="G59" s="293">
        <f t="shared" si="1"/>
        <v>1.6999999999999886</v>
      </c>
      <c r="H59" s="293">
        <f t="shared" si="2"/>
        <v>2.6999999999999886</v>
      </c>
      <c r="I59" s="293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</row>
    <row r="60" spans="1:26" ht="15.75" customHeight="1" x14ac:dyDescent="0.2">
      <c r="A60" s="92"/>
      <c r="B60" s="301">
        <v>43965</v>
      </c>
      <c r="C60" s="302">
        <v>86.5</v>
      </c>
      <c r="D60" s="303">
        <v>107</v>
      </c>
      <c r="E60" s="303">
        <v>32</v>
      </c>
      <c r="F60" s="304">
        <f t="shared" si="0"/>
        <v>0.40000000000000568</v>
      </c>
      <c r="G60" s="293">
        <f t="shared" si="1"/>
        <v>2.0999999999999943</v>
      </c>
      <c r="H60" s="293">
        <f t="shared" si="2"/>
        <v>3.0999999999999943</v>
      </c>
      <c r="I60" s="293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</row>
    <row r="61" spans="1:26" ht="15.75" customHeight="1" x14ac:dyDescent="0.2">
      <c r="A61" s="92"/>
      <c r="B61" s="301">
        <v>43972</v>
      </c>
      <c r="C61" s="302">
        <v>86.5</v>
      </c>
      <c r="D61" s="303">
        <v>107</v>
      </c>
      <c r="E61" s="303">
        <v>32</v>
      </c>
      <c r="F61" s="304">
        <f t="shared" si="0"/>
        <v>0</v>
      </c>
      <c r="G61" s="293">
        <f t="shared" si="1"/>
        <v>2.0999999999999943</v>
      </c>
      <c r="H61" s="293">
        <f t="shared" si="2"/>
        <v>3.0999999999999943</v>
      </c>
      <c r="I61" s="293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</row>
    <row r="62" spans="1:26" ht="15.75" customHeight="1" x14ac:dyDescent="0.2">
      <c r="A62" s="92"/>
      <c r="B62" s="301">
        <v>43986</v>
      </c>
      <c r="C62" s="302">
        <v>86.7</v>
      </c>
      <c r="D62" s="303">
        <v>107</v>
      </c>
      <c r="E62" s="303">
        <v>32</v>
      </c>
      <c r="F62" s="304">
        <f t="shared" si="0"/>
        <v>0.20000000000000284</v>
      </c>
      <c r="G62" s="293">
        <f t="shared" si="1"/>
        <v>2.2999999999999972</v>
      </c>
      <c r="H62" s="293">
        <f t="shared" si="2"/>
        <v>3.2999999999999972</v>
      </c>
      <c r="I62" s="293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</row>
    <row r="63" spans="1:26" ht="15.75" customHeight="1" x14ac:dyDescent="0.2">
      <c r="A63" s="92"/>
      <c r="B63" s="301">
        <v>43992</v>
      </c>
      <c r="C63" s="302">
        <v>88.4</v>
      </c>
      <c r="D63" s="303">
        <v>108</v>
      </c>
      <c r="E63" s="303">
        <v>34</v>
      </c>
      <c r="F63" s="304">
        <f t="shared" si="0"/>
        <v>1.7000000000000028</v>
      </c>
      <c r="G63" s="293">
        <f t="shared" si="1"/>
        <v>4</v>
      </c>
      <c r="H63" s="293">
        <f t="shared" si="2"/>
        <v>5</v>
      </c>
      <c r="I63" s="293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</row>
    <row r="64" spans="1:26" ht="15.75" customHeight="1" x14ac:dyDescent="0.2">
      <c r="A64" s="292"/>
      <c r="B64" s="301">
        <v>43998</v>
      </c>
      <c r="C64" s="302">
        <v>88.3</v>
      </c>
      <c r="D64" s="303">
        <v>108</v>
      </c>
      <c r="E64" s="303">
        <v>34</v>
      </c>
      <c r="F64" s="304">
        <f t="shared" si="0"/>
        <v>-0.10000000000000853</v>
      </c>
      <c r="G64" s="293">
        <f t="shared" si="1"/>
        <v>3.8999999999999915</v>
      </c>
      <c r="H64" s="293">
        <f t="shared" si="2"/>
        <v>4.8999999999999915</v>
      </c>
      <c r="I64" s="293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</row>
    <row r="65" spans="1:26" ht="15.75" customHeight="1" x14ac:dyDescent="0.2">
      <c r="A65" s="292"/>
      <c r="B65" s="301">
        <v>44006</v>
      </c>
      <c r="C65" s="302">
        <v>87.5</v>
      </c>
      <c r="D65" s="303">
        <v>108</v>
      </c>
      <c r="E65" s="303">
        <v>34</v>
      </c>
      <c r="F65" s="304">
        <f t="shared" si="0"/>
        <v>-0.79999999999999716</v>
      </c>
      <c r="G65" s="293">
        <f t="shared" si="1"/>
        <v>3.0999999999999943</v>
      </c>
      <c r="H65" s="293">
        <f t="shared" si="2"/>
        <v>4.0999999999999943</v>
      </c>
      <c r="I65" s="293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</row>
    <row r="66" spans="1:26" ht="15.75" customHeight="1" x14ac:dyDescent="0.2">
      <c r="A66" s="292"/>
      <c r="B66" s="301">
        <v>44012</v>
      </c>
      <c r="C66" s="302">
        <v>87.7</v>
      </c>
      <c r="D66" s="303">
        <v>108</v>
      </c>
      <c r="E66" s="303">
        <v>34</v>
      </c>
      <c r="F66" s="304">
        <f t="shared" si="0"/>
        <v>0.20000000000000284</v>
      </c>
      <c r="G66" s="293">
        <f t="shared" si="1"/>
        <v>3.2999999999999972</v>
      </c>
      <c r="H66" s="293">
        <f t="shared" si="2"/>
        <v>4.2999999999999972</v>
      </c>
      <c r="I66" s="293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</row>
    <row r="67" spans="1:26" ht="15.75" customHeight="1" x14ac:dyDescent="0.2">
      <c r="A67" s="292"/>
      <c r="B67" s="301">
        <v>44019</v>
      </c>
      <c r="C67" s="302">
        <v>87.6</v>
      </c>
      <c r="D67" s="303">
        <v>108</v>
      </c>
      <c r="E67" s="303">
        <v>34</v>
      </c>
      <c r="F67" s="304">
        <f t="shared" si="0"/>
        <v>-0.10000000000000853</v>
      </c>
      <c r="G67" s="293">
        <f t="shared" si="1"/>
        <v>3.1999999999999886</v>
      </c>
      <c r="H67" s="293">
        <f t="shared" si="2"/>
        <v>4.1999999999999886</v>
      </c>
      <c r="I67" s="293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</row>
    <row r="68" spans="1:26" ht="15.75" customHeight="1" x14ac:dyDescent="0.2">
      <c r="A68" s="292"/>
      <c r="B68" s="301">
        <v>44035</v>
      </c>
      <c r="C68" s="302">
        <v>86.2</v>
      </c>
      <c r="D68" s="303">
        <v>109</v>
      </c>
      <c r="E68" s="303">
        <v>34</v>
      </c>
      <c r="F68" s="304">
        <f t="shared" si="0"/>
        <v>-1.3999999999999915</v>
      </c>
      <c r="G68" s="293">
        <f t="shared" si="1"/>
        <v>1.7999999999999972</v>
      </c>
      <c r="H68" s="293">
        <f t="shared" si="2"/>
        <v>2.7999999999999972</v>
      </c>
      <c r="I68" s="293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</row>
    <row r="69" spans="1:26" ht="15.75" customHeight="1" x14ac:dyDescent="0.2">
      <c r="A69" s="292"/>
      <c r="B69" s="301">
        <v>44040</v>
      </c>
      <c r="C69" s="302">
        <v>86.9</v>
      </c>
      <c r="D69" s="303">
        <v>109</v>
      </c>
      <c r="E69" s="303">
        <v>34</v>
      </c>
      <c r="F69" s="304">
        <f t="shared" si="0"/>
        <v>0.70000000000000284</v>
      </c>
      <c r="G69" s="293">
        <f t="shared" si="1"/>
        <v>2.5</v>
      </c>
      <c r="H69" s="293">
        <f t="shared" si="2"/>
        <v>3.5</v>
      </c>
      <c r="I69" s="293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</row>
    <row r="70" spans="1:26" ht="15.75" customHeight="1" x14ac:dyDescent="0.2">
      <c r="A70" s="292"/>
      <c r="B70" s="301">
        <v>44047</v>
      </c>
      <c r="C70" s="302">
        <v>87.6</v>
      </c>
      <c r="D70" s="303">
        <v>109</v>
      </c>
      <c r="E70" s="303">
        <v>34</v>
      </c>
      <c r="F70" s="304">
        <f t="shared" si="0"/>
        <v>0.69999999999998863</v>
      </c>
      <c r="G70" s="293">
        <f t="shared" si="1"/>
        <v>3.1999999999999886</v>
      </c>
      <c r="H70" s="293">
        <f t="shared" si="2"/>
        <v>4.1999999999999886</v>
      </c>
      <c r="I70" s="293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</row>
    <row r="71" spans="1:26" ht="15.75" customHeight="1" x14ac:dyDescent="0.2">
      <c r="A71" s="292"/>
      <c r="B71" s="301">
        <v>44054</v>
      </c>
      <c r="C71" s="302">
        <v>88.8</v>
      </c>
      <c r="D71" s="303">
        <v>109</v>
      </c>
      <c r="E71" s="303">
        <v>34</v>
      </c>
      <c r="F71" s="304">
        <f t="shared" si="0"/>
        <v>1.2000000000000028</v>
      </c>
      <c r="G71" s="293">
        <f t="shared" si="1"/>
        <v>4.3999999999999915</v>
      </c>
      <c r="H71" s="293">
        <f t="shared" si="2"/>
        <v>5.3999999999999915</v>
      </c>
      <c r="I71" s="293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</row>
    <row r="72" spans="1:26" ht="15.75" customHeight="1" x14ac:dyDescent="0.2">
      <c r="A72" s="292"/>
      <c r="B72" s="301">
        <v>44069</v>
      </c>
      <c r="C72" s="302">
        <v>87.6</v>
      </c>
      <c r="D72" s="303">
        <v>109</v>
      </c>
      <c r="E72" s="303">
        <v>34</v>
      </c>
      <c r="F72" s="304">
        <f t="shared" si="0"/>
        <v>-1.2000000000000028</v>
      </c>
      <c r="G72" s="293">
        <f t="shared" si="1"/>
        <v>3.1999999999999886</v>
      </c>
      <c r="H72" s="293">
        <f t="shared" si="2"/>
        <v>4.1999999999999886</v>
      </c>
      <c r="I72" s="293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</row>
    <row r="73" spans="1:26" ht="15.75" customHeight="1" x14ac:dyDescent="0.2">
      <c r="A73" s="292"/>
      <c r="B73" s="301">
        <v>44075</v>
      </c>
      <c r="C73" s="302">
        <v>87.5</v>
      </c>
      <c r="D73" s="303">
        <v>109</v>
      </c>
      <c r="E73" s="303">
        <v>34</v>
      </c>
      <c r="F73" s="304">
        <f t="shared" si="0"/>
        <v>-9.9999999999994316E-2</v>
      </c>
      <c r="G73" s="293">
        <f t="shared" si="1"/>
        <v>3.0999999999999943</v>
      </c>
      <c r="H73" s="293">
        <f t="shared" si="2"/>
        <v>4.0999999999999943</v>
      </c>
      <c r="I73" s="293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</row>
    <row r="74" spans="1:26" ht="15.75" customHeight="1" x14ac:dyDescent="0.2">
      <c r="A74" s="292"/>
      <c r="B74" s="301">
        <v>44082</v>
      </c>
      <c r="C74" s="302">
        <v>87.4</v>
      </c>
      <c r="D74" s="303">
        <v>109</v>
      </c>
      <c r="E74" s="303">
        <v>34</v>
      </c>
      <c r="F74" s="304">
        <f t="shared" si="0"/>
        <v>-9.9999999999994316E-2</v>
      </c>
      <c r="G74" s="293">
        <f t="shared" si="1"/>
        <v>3</v>
      </c>
      <c r="H74" s="293">
        <f t="shared" si="2"/>
        <v>4</v>
      </c>
      <c r="I74" s="293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</row>
    <row r="75" spans="1:26" ht="15.75" customHeight="1" x14ac:dyDescent="0.2">
      <c r="A75" s="292"/>
      <c r="B75" s="301">
        <v>44090</v>
      </c>
      <c r="C75" s="302">
        <v>87.6</v>
      </c>
      <c r="D75" s="303">
        <v>109</v>
      </c>
      <c r="E75" s="303">
        <v>34</v>
      </c>
      <c r="F75" s="304">
        <f t="shared" si="0"/>
        <v>0.19999999999998863</v>
      </c>
      <c r="G75" s="293">
        <f t="shared" si="1"/>
        <v>3.1999999999999886</v>
      </c>
      <c r="H75" s="293">
        <f t="shared" si="2"/>
        <v>4.1999999999999886</v>
      </c>
      <c r="I75" s="293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</row>
    <row r="76" spans="1:26" ht="15.75" customHeight="1" x14ac:dyDescent="0.2">
      <c r="A76" s="292"/>
      <c r="B76" s="301">
        <v>44096</v>
      </c>
      <c r="C76" s="302">
        <v>87.6</v>
      </c>
      <c r="D76" s="303">
        <v>110</v>
      </c>
      <c r="E76" s="303">
        <v>33</v>
      </c>
      <c r="F76" s="304">
        <f t="shared" si="0"/>
        <v>0</v>
      </c>
      <c r="G76" s="293">
        <f t="shared" si="1"/>
        <v>3.1999999999999886</v>
      </c>
      <c r="H76" s="293">
        <f t="shared" si="2"/>
        <v>4.1999999999999886</v>
      </c>
      <c r="I76" s="293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</row>
    <row r="77" spans="1:26" ht="15.75" customHeight="1" x14ac:dyDescent="0.2">
      <c r="A77" s="292"/>
      <c r="B77" s="301">
        <v>44103</v>
      </c>
      <c r="C77" s="302">
        <v>87.3</v>
      </c>
      <c r="D77" s="303">
        <v>107</v>
      </c>
      <c r="E77" s="303">
        <v>33</v>
      </c>
      <c r="F77" s="304">
        <f t="shared" si="0"/>
        <v>-0.29999999999999716</v>
      </c>
      <c r="G77" s="293">
        <f t="shared" si="1"/>
        <v>2.8999999999999915</v>
      </c>
      <c r="H77" s="293">
        <f t="shared" si="2"/>
        <v>3.8999999999999915</v>
      </c>
      <c r="I77" s="293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</row>
    <row r="78" spans="1:26" ht="15.75" customHeight="1" x14ac:dyDescent="0.2">
      <c r="A78" s="292"/>
      <c r="B78" s="301">
        <v>44110</v>
      </c>
      <c r="C78" s="302">
        <v>87.2</v>
      </c>
      <c r="D78" s="303">
        <v>107</v>
      </c>
      <c r="E78" s="303">
        <v>33</v>
      </c>
      <c r="F78" s="304">
        <f t="shared" si="0"/>
        <v>-9.9999999999994316E-2</v>
      </c>
      <c r="G78" s="293">
        <f t="shared" si="1"/>
        <v>2.7999999999999972</v>
      </c>
      <c r="H78" s="293">
        <f t="shared" si="2"/>
        <v>3.7999999999999972</v>
      </c>
      <c r="I78" s="293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</row>
    <row r="79" spans="1:26" ht="15.75" customHeight="1" x14ac:dyDescent="0.2">
      <c r="A79" s="292"/>
      <c r="B79" s="301">
        <v>44117</v>
      </c>
      <c r="C79" s="302">
        <v>88.4</v>
      </c>
      <c r="D79" s="303">
        <v>110</v>
      </c>
      <c r="E79" s="303">
        <v>34</v>
      </c>
      <c r="F79" s="304">
        <f t="shared" si="0"/>
        <v>1.2000000000000028</v>
      </c>
      <c r="G79" s="293">
        <f t="shared" si="1"/>
        <v>4</v>
      </c>
      <c r="H79" s="293">
        <f t="shared" si="2"/>
        <v>5</v>
      </c>
      <c r="I79" s="293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</row>
    <row r="80" spans="1:26" ht="15.75" customHeight="1" x14ac:dyDescent="0.2">
      <c r="A80" s="292"/>
      <c r="B80" s="301">
        <v>44124</v>
      </c>
      <c r="C80" s="302">
        <v>88.1</v>
      </c>
      <c r="D80" s="303">
        <v>110</v>
      </c>
      <c r="E80" s="303">
        <v>34</v>
      </c>
      <c r="F80" s="304">
        <f t="shared" si="0"/>
        <v>-0.30000000000001137</v>
      </c>
      <c r="G80" s="293">
        <f t="shared" si="1"/>
        <v>3.6999999999999886</v>
      </c>
      <c r="H80" s="293">
        <f t="shared" si="2"/>
        <v>4.6999999999999886</v>
      </c>
      <c r="I80" s="293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</row>
    <row r="81" spans="1:26" ht="15.75" customHeight="1" x14ac:dyDescent="0.2">
      <c r="A81" s="292"/>
      <c r="B81" s="301">
        <v>44131</v>
      </c>
      <c r="C81" s="302">
        <v>87.7</v>
      </c>
      <c r="D81" s="303">
        <v>108</v>
      </c>
      <c r="E81" s="303">
        <v>34</v>
      </c>
      <c r="F81" s="304">
        <f t="shared" si="0"/>
        <v>-0.39999999999999147</v>
      </c>
      <c r="G81" s="293">
        <f t="shared" si="1"/>
        <v>3.2999999999999972</v>
      </c>
      <c r="H81" s="293">
        <f t="shared" si="2"/>
        <v>4.2999999999999972</v>
      </c>
      <c r="I81" s="293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</row>
    <row r="82" spans="1:26" ht="15.75" customHeight="1" x14ac:dyDescent="0.2">
      <c r="A82" s="292"/>
      <c r="B82" s="301">
        <v>44138</v>
      </c>
      <c r="C82" s="302">
        <v>88.8</v>
      </c>
      <c r="D82" s="303">
        <v>110</v>
      </c>
      <c r="E82" s="303">
        <v>34</v>
      </c>
      <c r="F82" s="304">
        <f t="shared" si="0"/>
        <v>1.0999999999999943</v>
      </c>
      <c r="G82" s="293">
        <f t="shared" si="1"/>
        <v>4.3999999999999915</v>
      </c>
      <c r="H82" s="293">
        <f t="shared" si="2"/>
        <v>5.3999999999999915</v>
      </c>
      <c r="I82" s="293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</row>
    <row r="83" spans="1:26" ht="15.75" customHeight="1" x14ac:dyDescent="0.2">
      <c r="A83" s="292"/>
      <c r="B83" s="301">
        <v>44145</v>
      </c>
      <c r="C83" s="302">
        <v>88</v>
      </c>
      <c r="D83" s="303">
        <v>110</v>
      </c>
      <c r="E83" s="303">
        <v>34</v>
      </c>
      <c r="F83" s="304">
        <f t="shared" si="0"/>
        <v>-0.79999999999999716</v>
      </c>
      <c r="G83" s="293">
        <f t="shared" si="1"/>
        <v>3.5999999999999943</v>
      </c>
      <c r="H83" s="293">
        <f t="shared" si="2"/>
        <v>4.5999999999999943</v>
      </c>
      <c r="I83" s="293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</row>
    <row r="84" spans="1:26" ht="15.75" customHeight="1" x14ac:dyDescent="0.2">
      <c r="A84" s="292"/>
      <c r="B84" s="301">
        <v>44153</v>
      </c>
      <c r="C84" s="302">
        <v>87.1</v>
      </c>
      <c r="D84" s="303">
        <v>108</v>
      </c>
      <c r="E84" s="303">
        <v>34</v>
      </c>
      <c r="F84" s="304">
        <f t="shared" si="0"/>
        <v>-0.90000000000000568</v>
      </c>
      <c r="G84" s="293">
        <f t="shared" si="1"/>
        <v>2.6999999999999886</v>
      </c>
      <c r="H84" s="293">
        <f t="shared" si="2"/>
        <v>3.6999999999999886</v>
      </c>
      <c r="I84" s="293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</row>
    <row r="85" spans="1:26" ht="15.75" customHeight="1" x14ac:dyDescent="0.2">
      <c r="A85" s="292"/>
      <c r="B85" s="301">
        <v>44159</v>
      </c>
      <c r="C85" s="302">
        <v>87.6</v>
      </c>
      <c r="D85" s="303">
        <v>108</v>
      </c>
      <c r="E85" s="303">
        <v>34</v>
      </c>
      <c r="F85" s="304">
        <f t="shared" si="0"/>
        <v>0.5</v>
      </c>
      <c r="G85" s="293">
        <f t="shared" si="1"/>
        <v>3.1999999999999886</v>
      </c>
      <c r="H85" s="293">
        <f t="shared" si="2"/>
        <v>4.1999999999999886</v>
      </c>
      <c r="I85" s="293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</row>
    <row r="86" spans="1:26" ht="15.75" customHeight="1" x14ac:dyDescent="0.2">
      <c r="A86" s="292"/>
      <c r="B86" s="301">
        <v>44166</v>
      </c>
      <c r="C86" s="302">
        <v>88.5</v>
      </c>
      <c r="D86" s="303">
        <v>104</v>
      </c>
      <c r="E86" s="303">
        <v>34</v>
      </c>
      <c r="F86" s="304">
        <f t="shared" si="0"/>
        <v>0.90000000000000568</v>
      </c>
      <c r="G86" s="293">
        <f t="shared" si="1"/>
        <v>4.0999999999999943</v>
      </c>
      <c r="H86" s="293">
        <f t="shared" si="2"/>
        <v>5.0999999999999943</v>
      </c>
      <c r="I86" s="293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</row>
    <row r="87" spans="1:26" ht="15.75" customHeight="1" x14ac:dyDescent="0.2">
      <c r="A87" s="292"/>
      <c r="B87" s="301">
        <v>44175</v>
      </c>
      <c r="C87" s="302">
        <v>89.1</v>
      </c>
      <c r="D87" s="303">
        <v>108</v>
      </c>
      <c r="E87" s="303">
        <v>34</v>
      </c>
      <c r="F87" s="304">
        <f t="shared" si="0"/>
        <v>0.59999999999999432</v>
      </c>
      <c r="G87" s="293">
        <f t="shared" si="1"/>
        <v>4.6999999999999886</v>
      </c>
      <c r="H87" s="293">
        <f t="shared" si="2"/>
        <v>5.6999999999999886</v>
      </c>
      <c r="I87" s="293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</row>
    <row r="88" spans="1:26" ht="15.75" customHeight="1" x14ac:dyDescent="0.2">
      <c r="A88" s="292"/>
      <c r="B88" s="301">
        <v>44180</v>
      </c>
      <c r="C88" s="302">
        <v>89.8</v>
      </c>
      <c r="D88" s="303">
        <v>107</v>
      </c>
      <c r="E88" s="303">
        <v>34</v>
      </c>
      <c r="F88" s="304">
        <f t="shared" si="0"/>
        <v>0.70000000000000284</v>
      </c>
      <c r="G88" s="293">
        <f t="shared" si="1"/>
        <v>5.3999999999999915</v>
      </c>
      <c r="H88" s="293">
        <f t="shared" si="2"/>
        <v>6.3999999999999915</v>
      </c>
      <c r="I88" s="293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</row>
    <row r="89" spans="1:26" ht="15.75" customHeight="1" x14ac:dyDescent="0.2">
      <c r="A89" s="292"/>
      <c r="B89" s="301">
        <v>44187</v>
      </c>
      <c r="C89" s="302">
        <v>90.2</v>
      </c>
      <c r="D89" s="303">
        <v>109</v>
      </c>
      <c r="E89" s="303">
        <v>34</v>
      </c>
      <c r="F89" s="304">
        <f t="shared" si="0"/>
        <v>0.40000000000000568</v>
      </c>
      <c r="G89" s="293">
        <f t="shared" si="1"/>
        <v>5.7999999999999972</v>
      </c>
      <c r="H89" s="293">
        <f t="shared" si="2"/>
        <v>6.7999999999999972</v>
      </c>
      <c r="I89" s="293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</row>
    <row r="90" spans="1:26" ht="15.75" customHeight="1" x14ac:dyDescent="0.2">
      <c r="A90" s="292"/>
      <c r="B90" s="301">
        <v>44194</v>
      </c>
      <c r="C90" s="302">
        <v>89.9</v>
      </c>
      <c r="D90" s="303">
        <v>110</v>
      </c>
      <c r="E90" s="303">
        <v>34</v>
      </c>
      <c r="F90" s="304">
        <f t="shared" si="0"/>
        <v>-0.29999999999999716</v>
      </c>
      <c r="G90" s="293">
        <f t="shared" si="1"/>
        <v>5.5</v>
      </c>
      <c r="H90" s="293">
        <f t="shared" si="2"/>
        <v>6.5</v>
      </c>
      <c r="I90" s="293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</row>
    <row r="91" spans="1:26" ht="15.75" customHeight="1" x14ac:dyDescent="0.2">
      <c r="A91" s="292"/>
      <c r="B91" s="301">
        <v>44201</v>
      </c>
      <c r="C91" s="302">
        <v>90.5</v>
      </c>
      <c r="D91" s="303">
        <v>109</v>
      </c>
      <c r="E91" s="303">
        <v>34</v>
      </c>
      <c r="F91" s="304">
        <f t="shared" si="0"/>
        <v>0.59999999999999432</v>
      </c>
      <c r="G91" s="293">
        <f t="shared" si="1"/>
        <v>6.0999999999999943</v>
      </c>
      <c r="H91" s="293">
        <f t="shared" si="2"/>
        <v>7.0999999999999943</v>
      </c>
      <c r="I91" s="293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</row>
    <row r="92" spans="1:26" ht="15.75" customHeight="1" x14ac:dyDescent="0.2">
      <c r="A92" s="292"/>
      <c r="B92" s="301">
        <v>44208</v>
      </c>
      <c r="C92" s="302">
        <v>90.7</v>
      </c>
      <c r="D92" s="303">
        <v>110</v>
      </c>
      <c r="E92" s="303">
        <v>34</v>
      </c>
      <c r="F92" s="304">
        <f t="shared" si="0"/>
        <v>0.20000000000000284</v>
      </c>
      <c r="G92" s="293">
        <f t="shared" si="1"/>
        <v>6.2999999999999972</v>
      </c>
      <c r="H92" s="293">
        <f t="shared" si="2"/>
        <v>7.2999999999999972</v>
      </c>
      <c r="I92" s="293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</row>
    <row r="93" spans="1:26" ht="15.75" customHeight="1" x14ac:dyDescent="0.2">
      <c r="A93" s="292"/>
      <c r="B93" s="301">
        <v>44215</v>
      </c>
      <c r="C93" s="302">
        <v>90.4</v>
      </c>
      <c r="D93" s="303">
        <v>112</v>
      </c>
      <c r="E93" s="303">
        <v>34</v>
      </c>
      <c r="F93" s="304">
        <f t="shared" si="0"/>
        <v>-0.29999999999999716</v>
      </c>
      <c r="G93" s="293">
        <f t="shared" si="1"/>
        <v>6</v>
      </c>
      <c r="H93" s="293">
        <f t="shared" si="2"/>
        <v>7</v>
      </c>
      <c r="I93" s="293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</row>
    <row r="94" spans="1:26" ht="15.75" customHeight="1" x14ac:dyDescent="0.2">
      <c r="A94" s="292"/>
      <c r="B94" s="301">
        <v>44222</v>
      </c>
      <c r="C94" s="302">
        <v>91.2</v>
      </c>
      <c r="D94" s="303">
        <v>112</v>
      </c>
      <c r="E94" s="303">
        <v>34</v>
      </c>
      <c r="F94" s="304">
        <f t="shared" si="0"/>
        <v>0.79999999999999716</v>
      </c>
      <c r="G94" s="293">
        <f t="shared" si="1"/>
        <v>6.7999999999999972</v>
      </c>
      <c r="H94" s="293">
        <f t="shared" si="2"/>
        <v>7.7999999999999972</v>
      </c>
      <c r="I94" s="293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</row>
    <row r="95" spans="1:26" ht="15.75" customHeight="1" x14ac:dyDescent="0.2">
      <c r="A95" s="292"/>
      <c r="B95" s="301">
        <v>44229</v>
      </c>
      <c r="C95" s="302">
        <v>91.9</v>
      </c>
      <c r="D95" s="303">
        <v>112</v>
      </c>
      <c r="E95" s="303">
        <v>34</v>
      </c>
      <c r="F95" s="304">
        <f t="shared" si="0"/>
        <v>0.70000000000000284</v>
      </c>
      <c r="G95" s="293">
        <f t="shared" si="1"/>
        <v>7.5</v>
      </c>
      <c r="H95" s="293">
        <f t="shared" si="2"/>
        <v>8.5</v>
      </c>
      <c r="I95" s="293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</row>
    <row r="96" spans="1:26" ht="15.75" customHeight="1" x14ac:dyDescent="0.2">
      <c r="A96" s="292"/>
      <c r="B96" s="301">
        <v>44236</v>
      </c>
      <c r="C96" s="302">
        <v>91.3</v>
      </c>
      <c r="D96" s="303">
        <v>112</v>
      </c>
      <c r="E96" s="303">
        <v>34</v>
      </c>
      <c r="F96" s="304">
        <f t="shared" si="0"/>
        <v>-0.60000000000000853</v>
      </c>
      <c r="G96" s="293">
        <f t="shared" si="1"/>
        <v>6.8999999999999915</v>
      </c>
      <c r="H96" s="293">
        <f t="shared" si="2"/>
        <v>7.8999999999999915</v>
      </c>
      <c r="I96" s="293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</row>
    <row r="97" spans="1:26" ht="15.75" customHeight="1" x14ac:dyDescent="0.2">
      <c r="A97" s="292"/>
      <c r="B97" s="301">
        <v>44243</v>
      </c>
      <c r="C97" s="302">
        <v>90.8</v>
      </c>
      <c r="D97" s="303">
        <v>111</v>
      </c>
      <c r="E97" s="303">
        <v>34</v>
      </c>
      <c r="F97" s="304">
        <f t="shared" si="0"/>
        <v>-0.5</v>
      </c>
      <c r="G97" s="293">
        <f t="shared" si="1"/>
        <v>6.3999999999999915</v>
      </c>
      <c r="H97" s="293">
        <f t="shared" si="2"/>
        <v>7.3999999999999915</v>
      </c>
      <c r="I97" s="293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</row>
    <row r="98" spans="1:26" ht="15.75" customHeight="1" x14ac:dyDescent="0.2">
      <c r="A98" s="292"/>
      <c r="B98" s="301">
        <v>44251</v>
      </c>
      <c r="C98" s="302">
        <v>91.4</v>
      </c>
      <c r="D98" s="303">
        <v>111</v>
      </c>
      <c r="E98" s="303">
        <v>34</v>
      </c>
      <c r="F98" s="304">
        <f t="shared" si="0"/>
        <v>0.60000000000000853</v>
      </c>
      <c r="G98" s="293">
        <f t="shared" si="1"/>
        <v>7</v>
      </c>
      <c r="H98" s="293">
        <f t="shared" si="2"/>
        <v>8</v>
      </c>
      <c r="I98" s="293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</row>
    <row r="99" spans="1:26" ht="15.75" customHeight="1" x14ac:dyDescent="0.2">
      <c r="A99" s="292"/>
      <c r="B99" s="301">
        <v>44258</v>
      </c>
      <c r="C99" s="302">
        <v>92.1</v>
      </c>
      <c r="D99" s="303">
        <v>112</v>
      </c>
      <c r="E99" s="303">
        <v>35</v>
      </c>
      <c r="F99" s="304">
        <f t="shared" si="0"/>
        <v>0.69999999999998863</v>
      </c>
      <c r="G99" s="293">
        <f t="shared" si="1"/>
        <v>7.6999999999999886</v>
      </c>
      <c r="H99" s="293">
        <f t="shared" si="2"/>
        <v>8.6999999999999886</v>
      </c>
      <c r="I99" s="293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</row>
    <row r="100" spans="1:26" ht="15.75" customHeight="1" x14ac:dyDescent="0.2">
      <c r="A100" s="292"/>
      <c r="B100" s="301">
        <v>44264</v>
      </c>
      <c r="C100" s="302">
        <v>92.5</v>
      </c>
      <c r="D100" s="303">
        <v>112</v>
      </c>
      <c r="E100" s="303">
        <v>35</v>
      </c>
      <c r="F100" s="304">
        <f t="shared" si="0"/>
        <v>0.40000000000000568</v>
      </c>
      <c r="G100" s="293">
        <f t="shared" si="1"/>
        <v>8.0999999999999943</v>
      </c>
      <c r="H100" s="293">
        <f t="shared" si="2"/>
        <v>9.0999999999999943</v>
      </c>
      <c r="I100" s="293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</row>
    <row r="101" spans="1:26" ht="15.75" customHeight="1" x14ac:dyDescent="0.2">
      <c r="A101" s="292"/>
      <c r="B101" s="301">
        <v>44273</v>
      </c>
      <c r="C101" s="302">
        <v>92.8</v>
      </c>
      <c r="D101" s="303">
        <v>112</v>
      </c>
      <c r="E101" s="303">
        <v>35</v>
      </c>
      <c r="F101" s="304">
        <f t="shared" si="0"/>
        <v>0.29999999999999716</v>
      </c>
      <c r="G101" s="293">
        <f t="shared" si="1"/>
        <v>8.3999999999999915</v>
      </c>
      <c r="H101" s="293">
        <f t="shared" si="2"/>
        <v>9.3999999999999915</v>
      </c>
      <c r="I101" s="293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</row>
    <row r="102" spans="1:26" ht="15.75" customHeight="1" x14ac:dyDescent="0.2">
      <c r="A102" s="292"/>
      <c r="B102" s="301">
        <v>44279</v>
      </c>
      <c r="C102" s="302">
        <v>92.4</v>
      </c>
      <c r="D102" s="303">
        <v>112</v>
      </c>
      <c r="E102" s="303">
        <v>35</v>
      </c>
      <c r="F102" s="304">
        <f t="shared" si="0"/>
        <v>-0.39999999999999147</v>
      </c>
      <c r="G102" s="293">
        <f t="shared" si="1"/>
        <v>8</v>
      </c>
      <c r="H102" s="293">
        <f t="shared" si="2"/>
        <v>9</v>
      </c>
      <c r="I102" s="293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</row>
    <row r="103" spans="1:26" ht="15.75" customHeight="1" x14ac:dyDescent="0.2">
      <c r="A103" s="292"/>
      <c r="B103" s="301">
        <v>44285</v>
      </c>
      <c r="C103" s="302">
        <v>92.2</v>
      </c>
      <c r="D103" s="303">
        <v>112</v>
      </c>
      <c r="E103" s="303">
        <v>35</v>
      </c>
      <c r="F103" s="304">
        <f t="shared" si="0"/>
        <v>-0.20000000000000284</v>
      </c>
      <c r="G103" s="293">
        <f t="shared" si="1"/>
        <v>7.7999999999999972</v>
      </c>
      <c r="H103" s="293">
        <f t="shared" si="2"/>
        <v>8.7999999999999972</v>
      </c>
      <c r="I103" s="293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</row>
    <row r="104" spans="1:26" ht="15.75" customHeight="1" x14ac:dyDescent="0.2">
      <c r="A104" s="292"/>
      <c r="B104" s="301">
        <v>44292</v>
      </c>
      <c r="C104" s="302">
        <v>92.5</v>
      </c>
      <c r="D104" s="303">
        <v>113</v>
      </c>
      <c r="E104" s="303">
        <v>36</v>
      </c>
      <c r="F104" s="304">
        <f t="shared" si="0"/>
        <v>0.29999999999999716</v>
      </c>
      <c r="G104" s="293">
        <f t="shared" si="1"/>
        <v>8.0999999999999943</v>
      </c>
      <c r="H104" s="293">
        <f t="shared" si="2"/>
        <v>9.0999999999999943</v>
      </c>
      <c r="I104" s="293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</row>
    <row r="105" spans="1:26" ht="15.75" customHeight="1" x14ac:dyDescent="0.2">
      <c r="A105" s="292"/>
      <c r="B105" s="301">
        <v>44300</v>
      </c>
      <c r="C105" s="302">
        <v>92.4</v>
      </c>
      <c r="D105" s="303">
        <v>113</v>
      </c>
      <c r="E105" s="303">
        <v>36</v>
      </c>
      <c r="F105" s="304">
        <f t="shared" si="0"/>
        <v>-9.9999999999994316E-2</v>
      </c>
      <c r="G105" s="293">
        <f t="shared" si="1"/>
        <v>8</v>
      </c>
      <c r="H105" s="293">
        <f t="shared" si="2"/>
        <v>9</v>
      </c>
      <c r="I105" s="293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</row>
    <row r="106" spans="1:26" ht="15.75" customHeight="1" x14ac:dyDescent="0.2">
      <c r="A106" s="292"/>
      <c r="B106" s="301">
        <v>44306</v>
      </c>
      <c r="C106" s="302">
        <v>92.3</v>
      </c>
      <c r="D106" s="303">
        <v>113</v>
      </c>
      <c r="E106" s="303">
        <v>36</v>
      </c>
      <c r="F106" s="304">
        <f t="shared" si="0"/>
        <v>-0.10000000000000853</v>
      </c>
      <c r="G106" s="293">
        <f t="shared" si="1"/>
        <v>7.8999999999999915</v>
      </c>
      <c r="H106" s="293">
        <f t="shared" si="2"/>
        <v>8.8999999999999915</v>
      </c>
      <c r="I106" s="293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</row>
    <row r="107" spans="1:26" ht="15.75" customHeight="1" x14ac:dyDescent="0.2">
      <c r="A107" s="292"/>
      <c r="B107" s="301">
        <v>44314</v>
      </c>
      <c r="C107" s="302">
        <v>92.7</v>
      </c>
      <c r="D107" s="303">
        <v>113</v>
      </c>
      <c r="E107" s="303">
        <v>36</v>
      </c>
      <c r="F107" s="304">
        <f t="shared" si="0"/>
        <v>0.40000000000000568</v>
      </c>
      <c r="G107" s="293">
        <f t="shared" si="1"/>
        <v>8.2999999999999972</v>
      </c>
      <c r="H107" s="293">
        <f t="shared" si="2"/>
        <v>9.2999999999999972</v>
      </c>
      <c r="I107" s="293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</row>
    <row r="108" spans="1:26" ht="15.75" customHeight="1" x14ac:dyDescent="0.2">
      <c r="A108" s="292"/>
      <c r="B108" s="301">
        <v>44320</v>
      </c>
      <c r="C108" s="302">
        <v>93.4</v>
      </c>
      <c r="D108" s="303">
        <v>113</v>
      </c>
      <c r="E108" s="303">
        <v>36</v>
      </c>
      <c r="F108" s="304">
        <f t="shared" si="0"/>
        <v>0.70000000000000284</v>
      </c>
      <c r="G108" s="293">
        <f t="shared" si="1"/>
        <v>9</v>
      </c>
      <c r="H108" s="293">
        <f t="shared" si="2"/>
        <v>10</v>
      </c>
      <c r="I108" s="293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</row>
    <row r="109" spans="1:26" ht="15.75" customHeight="1" x14ac:dyDescent="0.2">
      <c r="A109" s="292"/>
      <c r="B109" s="301">
        <v>44327</v>
      </c>
      <c r="C109" s="302">
        <v>92.9</v>
      </c>
      <c r="D109" s="303">
        <v>113</v>
      </c>
      <c r="E109" s="303">
        <v>36</v>
      </c>
      <c r="F109" s="304">
        <f t="shared" si="0"/>
        <v>-0.5</v>
      </c>
      <c r="G109" s="293">
        <f t="shared" si="1"/>
        <v>8.5</v>
      </c>
      <c r="H109" s="293">
        <f t="shared" si="2"/>
        <v>9.5</v>
      </c>
      <c r="I109" s="293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</row>
    <row r="110" spans="1:26" ht="15.75" customHeight="1" x14ac:dyDescent="0.2">
      <c r="A110" s="292"/>
      <c r="B110" s="301">
        <v>44335</v>
      </c>
      <c r="C110" s="302">
        <v>93.4</v>
      </c>
      <c r="D110" s="303">
        <v>113</v>
      </c>
      <c r="E110" s="303">
        <v>36</v>
      </c>
      <c r="F110" s="304">
        <f t="shared" si="0"/>
        <v>0.5</v>
      </c>
      <c r="G110" s="293">
        <f t="shared" si="1"/>
        <v>9</v>
      </c>
      <c r="H110" s="293">
        <f t="shared" si="2"/>
        <v>10</v>
      </c>
      <c r="I110" s="293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</row>
    <row r="111" spans="1:26" ht="15.75" customHeight="1" x14ac:dyDescent="0.2">
      <c r="A111" s="292"/>
      <c r="B111" s="301">
        <v>44341</v>
      </c>
      <c r="C111" s="302">
        <v>93</v>
      </c>
      <c r="D111" s="303">
        <v>113</v>
      </c>
      <c r="E111" s="303">
        <v>36</v>
      </c>
      <c r="F111" s="304">
        <f t="shared" si="0"/>
        <v>-0.40000000000000568</v>
      </c>
      <c r="G111" s="293">
        <f t="shared" si="1"/>
        <v>8.5999999999999943</v>
      </c>
      <c r="H111" s="293">
        <f t="shared" si="2"/>
        <v>9.5999999999999943</v>
      </c>
      <c r="I111" s="293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</row>
    <row r="112" spans="1:26" ht="15.75" customHeight="1" x14ac:dyDescent="0.2">
      <c r="A112" s="292"/>
      <c r="B112" s="301">
        <v>44348</v>
      </c>
      <c r="C112" s="302">
        <v>93.8</v>
      </c>
      <c r="D112" s="303">
        <v>113</v>
      </c>
      <c r="E112" s="303">
        <v>36</v>
      </c>
      <c r="F112" s="304">
        <f t="shared" si="0"/>
        <v>0.79999999999999716</v>
      </c>
      <c r="G112" s="293">
        <f t="shared" si="1"/>
        <v>9.3999999999999915</v>
      </c>
      <c r="H112" s="293">
        <f t="shared" si="2"/>
        <v>10.399999999999991</v>
      </c>
      <c r="I112" s="293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</row>
    <row r="113" spans="1:26" ht="15.75" customHeight="1" x14ac:dyDescent="0.2">
      <c r="A113" s="292"/>
      <c r="B113" s="301">
        <v>44355</v>
      </c>
      <c r="C113" s="302">
        <v>93.1</v>
      </c>
      <c r="D113" s="303">
        <v>113</v>
      </c>
      <c r="E113" s="303">
        <v>36</v>
      </c>
      <c r="F113" s="304">
        <f t="shared" si="0"/>
        <v>-0.70000000000000284</v>
      </c>
      <c r="G113" s="293">
        <f t="shared" si="1"/>
        <v>8.6999999999999886</v>
      </c>
      <c r="H113" s="293">
        <f t="shared" si="2"/>
        <v>9.6999999999999886</v>
      </c>
      <c r="I113" s="293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</row>
    <row r="114" spans="1:26" ht="15.75" customHeight="1" x14ac:dyDescent="0.2">
      <c r="A114" s="292"/>
      <c r="B114" s="301">
        <v>44362</v>
      </c>
      <c r="C114" s="302">
        <v>94.8</v>
      </c>
      <c r="D114" s="303">
        <v>113</v>
      </c>
      <c r="E114" s="303">
        <v>36</v>
      </c>
      <c r="F114" s="304">
        <f t="shared" si="0"/>
        <v>1.7000000000000028</v>
      </c>
      <c r="G114" s="293">
        <f t="shared" si="1"/>
        <v>10.399999999999991</v>
      </c>
      <c r="H114" s="293">
        <f t="shared" si="2"/>
        <v>11.399999999999991</v>
      </c>
      <c r="I114" s="293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</row>
    <row r="115" spans="1:26" ht="15.75" customHeight="1" x14ac:dyDescent="0.2">
      <c r="A115" s="292"/>
      <c r="B115" s="301">
        <v>44370</v>
      </c>
      <c r="C115" s="302">
        <v>92.5</v>
      </c>
      <c r="D115" s="303">
        <v>113</v>
      </c>
      <c r="E115" s="303">
        <v>36</v>
      </c>
      <c r="F115" s="304">
        <f t="shared" si="0"/>
        <v>-2.2999999999999972</v>
      </c>
      <c r="G115" s="293">
        <f t="shared" si="1"/>
        <v>8.0999999999999943</v>
      </c>
      <c r="H115" s="293">
        <f t="shared" si="2"/>
        <v>9.0999999999999943</v>
      </c>
      <c r="I115" s="293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</row>
    <row r="116" spans="1:26" ht="15.75" customHeight="1" x14ac:dyDescent="0.2">
      <c r="A116" s="292"/>
      <c r="B116" s="301">
        <v>44376</v>
      </c>
      <c r="C116" s="302">
        <v>93.4</v>
      </c>
      <c r="D116" s="303">
        <v>113</v>
      </c>
      <c r="E116" s="303">
        <v>36</v>
      </c>
      <c r="F116" s="304">
        <f t="shared" si="0"/>
        <v>0.90000000000000568</v>
      </c>
      <c r="G116" s="293">
        <f t="shared" si="1"/>
        <v>9</v>
      </c>
      <c r="H116" s="293">
        <f t="shared" si="2"/>
        <v>10</v>
      </c>
      <c r="I116" s="293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</row>
    <row r="117" spans="1:26" ht="15.75" customHeight="1" x14ac:dyDescent="0.2">
      <c r="A117" s="292"/>
      <c r="B117" s="301">
        <v>44383</v>
      </c>
      <c r="C117" s="302">
        <v>93.3</v>
      </c>
      <c r="D117" s="303">
        <v>113</v>
      </c>
      <c r="E117" s="303">
        <v>36</v>
      </c>
      <c r="F117" s="304">
        <f t="shared" si="0"/>
        <v>-0.10000000000000853</v>
      </c>
      <c r="G117" s="293">
        <f t="shared" si="1"/>
        <v>8.8999999999999915</v>
      </c>
      <c r="H117" s="293">
        <f t="shared" si="2"/>
        <v>9.8999999999999915</v>
      </c>
      <c r="I117" s="293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</row>
    <row r="118" spans="1:26" ht="15.75" customHeight="1" x14ac:dyDescent="0.2">
      <c r="A118" s="292"/>
      <c r="B118" s="301">
        <v>44391</v>
      </c>
      <c r="C118" s="302">
        <v>92.7</v>
      </c>
      <c r="D118" s="303">
        <v>113</v>
      </c>
      <c r="E118" s="303">
        <v>36</v>
      </c>
      <c r="F118" s="304">
        <f t="shared" si="0"/>
        <v>-0.59999999999999432</v>
      </c>
      <c r="G118" s="293">
        <f t="shared" si="1"/>
        <v>8.2999999999999972</v>
      </c>
      <c r="H118" s="293">
        <f t="shared" si="2"/>
        <v>9.2999999999999972</v>
      </c>
      <c r="I118" s="293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</row>
    <row r="119" spans="1:26" ht="15.75" customHeight="1" x14ac:dyDescent="0.2">
      <c r="A119" s="292"/>
      <c r="B119" s="301">
        <v>44398</v>
      </c>
      <c r="C119" s="302">
        <v>94.4</v>
      </c>
      <c r="D119" s="303">
        <v>113</v>
      </c>
      <c r="E119" s="303">
        <v>36</v>
      </c>
      <c r="F119" s="304">
        <f t="shared" si="0"/>
        <v>1.7000000000000028</v>
      </c>
      <c r="G119" s="293">
        <f t="shared" si="1"/>
        <v>10</v>
      </c>
      <c r="H119" s="293">
        <f t="shared" si="2"/>
        <v>11</v>
      </c>
      <c r="I119" s="293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</row>
    <row r="120" spans="1:26" ht="15.75" customHeight="1" x14ac:dyDescent="0.2">
      <c r="A120" s="292"/>
      <c r="B120" s="301">
        <v>44404</v>
      </c>
      <c r="C120" s="302">
        <v>95.1</v>
      </c>
      <c r="D120" s="303">
        <v>113</v>
      </c>
      <c r="E120" s="303">
        <v>36</v>
      </c>
      <c r="F120" s="304">
        <f t="shared" si="0"/>
        <v>0.69999999999998863</v>
      </c>
      <c r="G120" s="293">
        <f t="shared" si="1"/>
        <v>10.699999999999989</v>
      </c>
      <c r="H120" s="293">
        <f t="shared" si="2"/>
        <v>11.699999999999989</v>
      </c>
      <c r="I120" s="293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</row>
    <row r="121" spans="1:26" ht="15.75" customHeight="1" x14ac:dyDescent="0.2">
      <c r="A121" s="292"/>
      <c r="B121" s="301">
        <v>44412</v>
      </c>
      <c r="C121" s="302">
        <v>95.1</v>
      </c>
      <c r="D121" s="303">
        <v>113</v>
      </c>
      <c r="E121" s="303">
        <v>36</v>
      </c>
      <c r="F121" s="304">
        <f t="shared" si="0"/>
        <v>0</v>
      </c>
      <c r="G121" s="293">
        <f t="shared" si="1"/>
        <v>10.699999999999989</v>
      </c>
      <c r="H121" s="293">
        <f t="shared" si="2"/>
        <v>11.699999999999989</v>
      </c>
      <c r="I121" s="293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</row>
    <row r="122" spans="1:26" ht="15.75" customHeight="1" x14ac:dyDescent="0.2">
      <c r="A122" s="292"/>
      <c r="B122" s="301">
        <v>44419</v>
      </c>
      <c r="C122" s="302">
        <v>95.2</v>
      </c>
      <c r="D122" s="303">
        <v>113</v>
      </c>
      <c r="E122" s="303">
        <v>36</v>
      </c>
      <c r="F122" s="304">
        <f t="shared" si="0"/>
        <v>0.10000000000000853</v>
      </c>
      <c r="G122" s="293">
        <f t="shared" si="1"/>
        <v>10.799999999999997</v>
      </c>
      <c r="H122" s="293">
        <f t="shared" si="2"/>
        <v>11.799999999999997</v>
      </c>
      <c r="I122" s="293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</row>
    <row r="123" spans="1:26" ht="15.75" customHeight="1" x14ac:dyDescent="0.2">
      <c r="A123" s="292"/>
      <c r="B123" s="301">
        <v>44425</v>
      </c>
      <c r="C123" s="302">
        <v>95.1</v>
      </c>
      <c r="D123" s="303">
        <v>113</v>
      </c>
      <c r="E123" s="303">
        <v>36</v>
      </c>
      <c r="F123" s="304">
        <f t="shared" si="0"/>
        <v>-0.10000000000000853</v>
      </c>
      <c r="G123" s="293">
        <f t="shared" si="1"/>
        <v>10.699999999999989</v>
      </c>
      <c r="H123" s="293">
        <f t="shared" si="2"/>
        <v>11.699999999999989</v>
      </c>
      <c r="I123" s="293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</row>
    <row r="124" spans="1:26" ht="15.75" customHeight="1" x14ac:dyDescent="0.2">
      <c r="A124" s="292"/>
      <c r="B124" s="301">
        <v>44432</v>
      </c>
      <c r="C124" s="302">
        <v>95.6</v>
      </c>
      <c r="D124" s="303">
        <v>113</v>
      </c>
      <c r="E124" s="303">
        <v>36</v>
      </c>
      <c r="F124" s="304">
        <f t="shared" si="0"/>
        <v>0.5</v>
      </c>
      <c r="G124" s="293">
        <f t="shared" si="1"/>
        <v>11.199999999999989</v>
      </c>
      <c r="H124" s="293">
        <f t="shared" si="2"/>
        <v>12.199999999999989</v>
      </c>
      <c r="I124" s="293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</row>
    <row r="125" spans="1:26" ht="15.75" customHeight="1" x14ac:dyDescent="0.2">
      <c r="A125" s="292"/>
      <c r="B125" s="301">
        <v>44439</v>
      </c>
      <c r="C125" s="302">
        <v>95.6</v>
      </c>
      <c r="D125" s="303">
        <v>113</v>
      </c>
      <c r="E125" s="303">
        <v>36</v>
      </c>
      <c r="F125" s="304">
        <f t="shared" si="0"/>
        <v>0</v>
      </c>
      <c r="G125" s="293">
        <f t="shared" si="1"/>
        <v>11.199999999999989</v>
      </c>
      <c r="H125" s="293">
        <f t="shared" si="2"/>
        <v>12.199999999999989</v>
      </c>
      <c r="I125" s="293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</row>
    <row r="126" spans="1:26" ht="15.75" customHeight="1" x14ac:dyDescent="0.2">
      <c r="A126" s="292"/>
      <c r="B126" s="301">
        <v>44446</v>
      </c>
      <c r="C126" s="302">
        <v>94.6</v>
      </c>
      <c r="D126" s="303">
        <v>113</v>
      </c>
      <c r="E126" s="303">
        <v>36</v>
      </c>
      <c r="F126" s="304">
        <f t="shared" si="0"/>
        <v>-1</v>
      </c>
      <c r="G126" s="293">
        <f t="shared" si="1"/>
        <v>10.199999999999989</v>
      </c>
      <c r="H126" s="293">
        <f t="shared" si="2"/>
        <v>11.199999999999989</v>
      </c>
      <c r="I126" s="293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</row>
    <row r="127" spans="1:26" ht="15.75" customHeight="1" x14ac:dyDescent="0.2">
      <c r="A127" s="292"/>
      <c r="B127" s="301">
        <v>44460</v>
      </c>
      <c r="C127" s="302">
        <v>94.6</v>
      </c>
      <c r="D127" s="303">
        <v>113</v>
      </c>
      <c r="E127" s="303">
        <v>36</v>
      </c>
      <c r="F127" s="304">
        <f t="shared" si="0"/>
        <v>0</v>
      </c>
      <c r="G127" s="293">
        <f t="shared" si="1"/>
        <v>10.199999999999989</v>
      </c>
      <c r="H127" s="293">
        <f t="shared" si="2"/>
        <v>11.199999999999989</v>
      </c>
      <c r="I127" s="293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</row>
    <row r="128" spans="1:26" ht="15.75" customHeight="1" x14ac:dyDescent="0.2">
      <c r="A128" s="292"/>
      <c r="B128" s="301">
        <v>44467</v>
      </c>
      <c r="C128" s="302">
        <v>95.1</v>
      </c>
      <c r="D128" s="303">
        <v>113</v>
      </c>
      <c r="E128" s="303">
        <v>36</v>
      </c>
      <c r="F128" s="304">
        <f t="shared" si="0"/>
        <v>0.5</v>
      </c>
      <c r="G128" s="293">
        <f t="shared" si="1"/>
        <v>10.699999999999989</v>
      </c>
      <c r="H128" s="293">
        <f t="shared" si="2"/>
        <v>11.699999999999989</v>
      </c>
      <c r="I128" s="293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</row>
    <row r="129" spans="1:26" ht="15.75" customHeight="1" x14ac:dyDescent="0.2">
      <c r="A129" s="292"/>
      <c r="B129" s="301">
        <v>44475</v>
      </c>
      <c r="C129" s="302">
        <v>94.5</v>
      </c>
      <c r="D129" s="303">
        <v>113</v>
      </c>
      <c r="E129" s="303">
        <v>36</v>
      </c>
      <c r="F129" s="304">
        <f t="shared" si="0"/>
        <v>-0.59999999999999432</v>
      </c>
      <c r="G129" s="293">
        <f t="shared" si="1"/>
        <v>10.099999999999994</v>
      </c>
      <c r="H129" s="293">
        <f t="shared" si="2"/>
        <v>11.099999999999994</v>
      </c>
      <c r="I129" s="293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</row>
    <row r="130" spans="1:26" ht="15.75" customHeight="1" x14ac:dyDescent="0.2">
      <c r="A130" s="292"/>
      <c r="B130" s="301">
        <v>44481</v>
      </c>
      <c r="C130" s="302">
        <v>94.5</v>
      </c>
      <c r="D130" s="303">
        <v>113</v>
      </c>
      <c r="E130" s="303">
        <v>36</v>
      </c>
      <c r="F130" s="304">
        <f t="shared" si="0"/>
        <v>0</v>
      </c>
      <c r="G130" s="293">
        <f t="shared" si="1"/>
        <v>10.099999999999994</v>
      </c>
      <c r="H130" s="293">
        <f t="shared" si="2"/>
        <v>11.099999999999994</v>
      </c>
      <c r="I130" s="293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</row>
    <row r="131" spans="1:26" ht="15.75" customHeight="1" x14ac:dyDescent="0.2">
      <c r="A131" s="292"/>
      <c r="B131" s="301">
        <v>44494</v>
      </c>
      <c r="C131" s="302">
        <v>94.7</v>
      </c>
      <c r="D131" s="303">
        <v>118</v>
      </c>
      <c r="E131" s="303">
        <v>36</v>
      </c>
      <c r="F131" s="304">
        <f t="shared" si="0"/>
        <v>0.20000000000000284</v>
      </c>
      <c r="G131" s="293">
        <f t="shared" si="1"/>
        <v>10.299999999999997</v>
      </c>
      <c r="H131" s="293">
        <f t="shared" si="2"/>
        <v>11.299999999999997</v>
      </c>
      <c r="I131" s="293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</row>
    <row r="132" spans="1:26" ht="15.75" customHeight="1" x14ac:dyDescent="0.2">
      <c r="A132" s="292"/>
      <c r="B132" s="301">
        <v>44501</v>
      </c>
      <c r="C132" s="302">
        <v>94.4</v>
      </c>
      <c r="D132" s="303">
        <v>118</v>
      </c>
      <c r="E132" s="303">
        <v>36</v>
      </c>
      <c r="F132" s="304">
        <f t="shared" si="0"/>
        <v>-0.29999999999999716</v>
      </c>
      <c r="G132" s="293">
        <f t="shared" si="1"/>
        <v>10</v>
      </c>
      <c r="H132" s="293">
        <f t="shared" si="2"/>
        <v>11</v>
      </c>
      <c r="I132" s="293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</row>
    <row r="133" spans="1:26" ht="15.75" customHeight="1" x14ac:dyDescent="0.2">
      <c r="A133" s="292"/>
      <c r="B133" s="311">
        <v>44509</v>
      </c>
      <c r="C133" s="312">
        <v>94.3</v>
      </c>
      <c r="D133" s="313">
        <v>117</v>
      </c>
      <c r="E133" s="313">
        <v>36</v>
      </c>
      <c r="F133" s="314">
        <f t="shared" si="0"/>
        <v>-0.10000000000000853</v>
      </c>
      <c r="G133" s="294">
        <f t="shared" si="1"/>
        <v>9.8999999999999915</v>
      </c>
      <c r="H133" s="294">
        <f t="shared" si="2"/>
        <v>10.899999999999991</v>
      </c>
      <c r="I133" s="294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</row>
    <row r="134" spans="1:26" ht="15.75" customHeight="1" x14ac:dyDescent="0.2">
      <c r="A134" s="292"/>
      <c r="B134" s="301">
        <v>44515</v>
      </c>
      <c r="C134" s="302">
        <v>92.7</v>
      </c>
      <c r="D134" s="303">
        <v>117</v>
      </c>
      <c r="E134" s="303">
        <v>36</v>
      </c>
      <c r="F134" s="304">
        <f t="shared" si="0"/>
        <v>-1.5999999999999943</v>
      </c>
      <c r="G134" s="293">
        <f t="shared" si="1"/>
        <v>8.2999999999999972</v>
      </c>
      <c r="H134" s="293">
        <f t="shared" si="2"/>
        <v>9.2999999999999972</v>
      </c>
      <c r="I134" s="293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</row>
    <row r="135" spans="1:26" ht="15.75" customHeight="1" x14ac:dyDescent="0.2">
      <c r="A135" s="292"/>
      <c r="B135" s="301">
        <v>44522</v>
      </c>
      <c r="C135" s="302">
        <v>92.2</v>
      </c>
      <c r="D135" s="303">
        <v>117</v>
      </c>
      <c r="E135" s="303">
        <v>36</v>
      </c>
      <c r="F135" s="304">
        <f t="shared" si="0"/>
        <v>-0.5</v>
      </c>
      <c r="G135" s="293">
        <f t="shared" si="1"/>
        <v>7.7999999999999972</v>
      </c>
      <c r="H135" s="293">
        <f t="shared" si="2"/>
        <v>8.7999999999999972</v>
      </c>
      <c r="I135" s="293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</row>
    <row r="136" spans="1:26" ht="15.75" customHeight="1" x14ac:dyDescent="0.2">
      <c r="A136" s="292"/>
      <c r="B136" s="301">
        <v>44530</v>
      </c>
      <c r="C136" s="302">
        <v>91.7</v>
      </c>
      <c r="D136" s="303">
        <v>114</v>
      </c>
      <c r="E136" s="303">
        <v>34</v>
      </c>
      <c r="F136" s="304">
        <f t="shared" si="0"/>
        <v>-0.5</v>
      </c>
      <c r="G136" s="293">
        <f t="shared" si="1"/>
        <v>7.2999999999999972</v>
      </c>
      <c r="H136" s="293">
        <f t="shared" si="2"/>
        <v>8.2999999999999972</v>
      </c>
      <c r="I136" s="293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</row>
    <row r="137" spans="1:26" ht="15.75" customHeight="1" x14ac:dyDescent="0.2">
      <c r="A137" s="292"/>
      <c r="B137" s="301">
        <v>44536</v>
      </c>
      <c r="C137" s="302">
        <v>92.2</v>
      </c>
      <c r="D137" s="303">
        <v>112</v>
      </c>
      <c r="E137" s="303">
        <v>34</v>
      </c>
      <c r="F137" s="304">
        <f t="shared" si="0"/>
        <v>0.5</v>
      </c>
      <c r="G137" s="293">
        <f t="shared" si="1"/>
        <v>7.7999999999999972</v>
      </c>
      <c r="H137" s="293">
        <f t="shared" si="2"/>
        <v>8.7999999999999972</v>
      </c>
      <c r="I137" s="293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</row>
    <row r="138" spans="1:26" ht="15.75" customHeight="1" x14ac:dyDescent="0.2">
      <c r="A138" s="292"/>
      <c r="B138" s="301">
        <v>44544</v>
      </c>
      <c r="C138" s="302">
        <v>92.4</v>
      </c>
      <c r="D138" s="303">
        <v>112</v>
      </c>
      <c r="E138" s="303">
        <v>34</v>
      </c>
      <c r="F138" s="304">
        <f t="shared" si="0"/>
        <v>0.20000000000000284</v>
      </c>
      <c r="G138" s="293">
        <f t="shared" si="1"/>
        <v>8</v>
      </c>
      <c r="H138" s="293">
        <f t="shared" si="2"/>
        <v>9</v>
      </c>
      <c r="I138" s="293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</row>
    <row r="139" spans="1:26" ht="15.75" customHeight="1" x14ac:dyDescent="0.2">
      <c r="A139" s="292"/>
      <c r="B139" s="301">
        <v>44550</v>
      </c>
      <c r="C139" s="302">
        <v>91.7</v>
      </c>
      <c r="D139" s="303">
        <v>112</v>
      </c>
      <c r="E139" s="303">
        <v>34</v>
      </c>
      <c r="F139" s="304">
        <f t="shared" si="0"/>
        <v>-0.70000000000000284</v>
      </c>
      <c r="G139" s="293">
        <f t="shared" si="1"/>
        <v>7.2999999999999972</v>
      </c>
      <c r="H139" s="293">
        <f t="shared" si="2"/>
        <v>8.2999999999999972</v>
      </c>
      <c r="I139" s="293"/>
      <c r="J139" s="292"/>
      <c r="K139" s="292"/>
      <c r="L139" s="292"/>
      <c r="M139" s="292"/>
      <c r="N139" s="292"/>
      <c r="O139" s="292"/>
      <c r="P139" s="292"/>
      <c r="Q139" s="292"/>
      <c r="R139" s="292"/>
      <c r="S139" s="292"/>
      <c r="T139" s="292"/>
      <c r="U139" s="292"/>
      <c r="V139" s="292"/>
      <c r="W139" s="292"/>
      <c r="X139" s="292"/>
      <c r="Y139" s="292"/>
      <c r="Z139" s="292"/>
    </row>
    <row r="140" spans="1:26" ht="15.75" customHeight="1" x14ac:dyDescent="0.2">
      <c r="A140" s="292"/>
      <c r="B140" s="301">
        <v>44557</v>
      </c>
      <c r="C140" s="302">
        <v>92</v>
      </c>
      <c r="D140" s="303">
        <v>112</v>
      </c>
      <c r="E140" s="303">
        <v>34</v>
      </c>
      <c r="F140" s="304">
        <f t="shared" si="0"/>
        <v>0.29999999999999716</v>
      </c>
      <c r="G140" s="293">
        <f t="shared" si="1"/>
        <v>7.5999999999999943</v>
      </c>
      <c r="H140" s="293">
        <f t="shared" si="2"/>
        <v>8.5999999999999943</v>
      </c>
      <c r="I140" s="293"/>
      <c r="J140" s="292"/>
      <c r="K140" s="292"/>
      <c r="L140" s="292"/>
      <c r="M140" s="292"/>
      <c r="N140" s="292"/>
      <c r="O140" s="292"/>
      <c r="P140" s="292"/>
      <c r="Q140" s="292"/>
      <c r="R140" s="292"/>
      <c r="S140" s="292"/>
      <c r="T140" s="292"/>
      <c r="U140" s="292"/>
      <c r="V140" s="292"/>
      <c r="W140" s="292"/>
      <c r="X140" s="292"/>
      <c r="Y140" s="292"/>
      <c r="Z140" s="292"/>
    </row>
    <row r="141" spans="1:26" ht="15.75" customHeight="1" x14ac:dyDescent="0.2">
      <c r="A141" s="292"/>
      <c r="B141" s="301">
        <v>44565</v>
      </c>
      <c r="C141" s="302">
        <v>93.4</v>
      </c>
      <c r="D141" s="303">
        <v>112</v>
      </c>
      <c r="E141" s="303">
        <v>34</v>
      </c>
      <c r="F141" s="304">
        <f t="shared" si="0"/>
        <v>1.4000000000000057</v>
      </c>
      <c r="G141" s="293">
        <f t="shared" si="1"/>
        <v>9</v>
      </c>
      <c r="H141" s="293">
        <f t="shared" si="2"/>
        <v>10</v>
      </c>
      <c r="I141" s="293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2"/>
      <c r="U141" s="292"/>
      <c r="V141" s="292"/>
      <c r="W141" s="292"/>
      <c r="X141" s="292"/>
      <c r="Y141" s="292"/>
      <c r="Z141" s="292"/>
    </row>
    <row r="142" spans="1:26" ht="15.75" customHeight="1" x14ac:dyDescent="0.2">
      <c r="A142" s="292"/>
      <c r="B142" s="301">
        <v>44571</v>
      </c>
      <c r="C142" s="302">
        <v>93.3</v>
      </c>
      <c r="D142" s="303">
        <v>112</v>
      </c>
      <c r="E142" s="303">
        <v>34</v>
      </c>
      <c r="F142" s="304">
        <f t="shared" si="0"/>
        <v>-0.10000000000000853</v>
      </c>
      <c r="G142" s="293">
        <f t="shared" si="1"/>
        <v>8.8999999999999915</v>
      </c>
      <c r="H142" s="293">
        <f t="shared" si="2"/>
        <v>9.8999999999999915</v>
      </c>
      <c r="I142" s="293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</row>
    <row r="143" spans="1:26" ht="15.75" customHeight="1" x14ac:dyDescent="0.2">
      <c r="A143" s="292"/>
      <c r="B143" s="301">
        <v>44580</v>
      </c>
      <c r="C143" s="302">
        <v>94.6</v>
      </c>
      <c r="D143" s="303">
        <v>112</v>
      </c>
      <c r="E143" s="303">
        <v>34</v>
      </c>
      <c r="F143" s="304">
        <f t="shared" si="0"/>
        <v>1.2999999999999972</v>
      </c>
      <c r="G143" s="293">
        <f t="shared" si="1"/>
        <v>10.199999999999989</v>
      </c>
      <c r="H143" s="293">
        <f t="shared" si="2"/>
        <v>11.199999999999989</v>
      </c>
      <c r="I143" s="293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</row>
    <row r="144" spans="1:26" ht="15.75" customHeight="1" x14ac:dyDescent="0.2">
      <c r="A144" s="292"/>
      <c r="B144" s="301">
        <v>44587</v>
      </c>
      <c r="C144" s="302">
        <v>93.7</v>
      </c>
      <c r="D144" s="303">
        <v>112</v>
      </c>
      <c r="E144" s="303">
        <v>34</v>
      </c>
      <c r="F144" s="304">
        <f t="shared" si="0"/>
        <v>-0.89999999999999147</v>
      </c>
      <c r="G144" s="293">
        <f t="shared" si="1"/>
        <v>9.2999999999999972</v>
      </c>
      <c r="H144" s="293">
        <f t="shared" si="2"/>
        <v>10.299999999999997</v>
      </c>
      <c r="I144" s="293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2"/>
      <c r="U144" s="292"/>
      <c r="V144" s="292"/>
      <c r="W144" s="292"/>
      <c r="X144" s="292"/>
      <c r="Y144" s="292"/>
      <c r="Z144" s="292"/>
    </row>
    <row r="145" spans="1:26" ht="15.75" customHeight="1" x14ac:dyDescent="0.2">
      <c r="A145" s="292"/>
      <c r="B145" s="301">
        <v>44593</v>
      </c>
      <c r="C145" s="302">
        <v>95.2</v>
      </c>
      <c r="D145" s="303">
        <v>112</v>
      </c>
      <c r="E145" s="303">
        <v>34</v>
      </c>
      <c r="F145" s="304">
        <f t="shared" si="0"/>
        <v>1.5</v>
      </c>
      <c r="G145" s="293">
        <f t="shared" si="1"/>
        <v>10.799999999999997</v>
      </c>
      <c r="H145" s="293">
        <f t="shared" si="2"/>
        <v>11.799999999999997</v>
      </c>
      <c r="I145" s="293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</row>
    <row r="146" spans="1:26" ht="15.75" customHeight="1" x14ac:dyDescent="0.2">
      <c r="A146" s="292"/>
      <c r="B146" s="301">
        <v>44600</v>
      </c>
      <c r="C146" s="302">
        <v>93.9</v>
      </c>
      <c r="D146" s="303">
        <v>112</v>
      </c>
      <c r="E146" s="303">
        <v>34</v>
      </c>
      <c r="F146" s="304">
        <f t="shared" si="0"/>
        <v>-1.2999999999999972</v>
      </c>
      <c r="G146" s="293">
        <f t="shared" si="1"/>
        <v>9.5</v>
      </c>
      <c r="H146" s="293">
        <f t="shared" si="2"/>
        <v>10.5</v>
      </c>
      <c r="I146" s="293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</row>
    <row r="147" spans="1:26" ht="15.75" customHeight="1" x14ac:dyDescent="0.2">
      <c r="A147" s="292"/>
      <c r="B147" s="301">
        <v>44607</v>
      </c>
      <c r="C147" s="302">
        <v>93</v>
      </c>
      <c r="D147" s="303">
        <v>112</v>
      </c>
      <c r="E147" s="303">
        <v>34</v>
      </c>
      <c r="F147" s="304">
        <f t="shared" si="0"/>
        <v>-0.90000000000000568</v>
      </c>
      <c r="G147" s="293">
        <f t="shared" si="1"/>
        <v>8.5999999999999943</v>
      </c>
      <c r="H147" s="293">
        <f t="shared" si="2"/>
        <v>9.5999999999999943</v>
      </c>
      <c r="I147" s="293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</row>
    <row r="148" spans="1:26" ht="15.75" customHeight="1" x14ac:dyDescent="0.2">
      <c r="A148" s="292"/>
      <c r="B148" s="301">
        <v>44621</v>
      </c>
      <c r="C148" s="302">
        <v>93</v>
      </c>
      <c r="D148" s="303">
        <v>112</v>
      </c>
      <c r="E148" s="303">
        <v>34</v>
      </c>
      <c r="F148" s="304">
        <f t="shared" si="0"/>
        <v>0</v>
      </c>
      <c r="G148" s="293">
        <f t="shared" si="1"/>
        <v>8.5999999999999943</v>
      </c>
      <c r="H148" s="293">
        <f t="shared" si="2"/>
        <v>9.5999999999999943</v>
      </c>
      <c r="I148" s="293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</row>
    <row r="149" spans="1:26" ht="15.75" customHeight="1" x14ac:dyDescent="0.2">
      <c r="A149" s="292"/>
      <c r="B149" s="301">
        <v>44629</v>
      </c>
      <c r="C149" s="302">
        <v>93.6</v>
      </c>
      <c r="D149" s="303">
        <v>112</v>
      </c>
      <c r="E149" s="303">
        <v>34</v>
      </c>
      <c r="F149" s="304">
        <f t="shared" si="0"/>
        <v>0.59999999999999432</v>
      </c>
      <c r="G149" s="293">
        <f t="shared" si="1"/>
        <v>9.1999999999999886</v>
      </c>
      <c r="H149" s="293">
        <f t="shared" si="2"/>
        <v>10.199999999999989</v>
      </c>
      <c r="I149" s="293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</row>
    <row r="150" spans="1:26" ht="15.75" customHeight="1" x14ac:dyDescent="0.2">
      <c r="A150" s="292"/>
      <c r="B150" s="301">
        <v>44636</v>
      </c>
      <c r="C150" s="302">
        <v>93.8</v>
      </c>
      <c r="D150" s="303">
        <v>112</v>
      </c>
      <c r="E150" s="303">
        <v>34</v>
      </c>
      <c r="F150" s="304">
        <f t="shared" si="0"/>
        <v>0.20000000000000284</v>
      </c>
      <c r="G150" s="293">
        <f t="shared" si="1"/>
        <v>9.3999999999999915</v>
      </c>
      <c r="H150" s="293">
        <f t="shared" si="2"/>
        <v>10.399999999999991</v>
      </c>
      <c r="I150" s="293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</row>
    <row r="151" spans="1:26" ht="15.75" customHeight="1" x14ac:dyDescent="0.2">
      <c r="A151" s="292"/>
      <c r="B151" s="301">
        <v>44645</v>
      </c>
      <c r="C151" s="302">
        <v>95</v>
      </c>
      <c r="D151" s="303">
        <v>112</v>
      </c>
      <c r="E151" s="303">
        <v>34</v>
      </c>
      <c r="F151" s="304">
        <f t="shared" si="0"/>
        <v>1.2000000000000028</v>
      </c>
      <c r="G151" s="293">
        <f t="shared" si="1"/>
        <v>10.599999999999994</v>
      </c>
      <c r="H151" s="293">
        <f t="shared" si="2"/>
        <v>11.599999999999994</v>
      </c>
      <c r="I151" s="293" t="s">
        <v>1198</v>
      </c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</row>
    <row r="152" spans="1:26" ht="15.75" customHeight="1" x14ac:dyDescent="0.2">
      <c r="A152" s="292"/>
      <c r="B152" s="301">
        <v>44649</v>
      </c>
      <c r="C152" s="302">
        <v>94.7</v>
      </c>
      <c r="D152" s="303">
        <v>112</v>
      </c>
      <c r="E152" s="303">
        <v>34</v>
      </c>
      <c r="F152" s="304">
        <f t="shared" si="0"/>
        <v>-0.29999999999999716</v>
      </c>
      <c r="G152" s="293">
        <f t="shared" si="1"/>
        <v>10.299999999999997</v>
      </c>
      <c r="H152" s="293">
        <f t="shared" si="2"/>
        <v>11.299999999999997</v>
      </c>
      <c r="I152" s="293"/>
      <c r="J152" s="292"/>
      <c r="K152" s="292"/>
      <c r="L152" s="292"/>
      <c r="M152" s="292"/>
      <c r="N152" s="292"/>
      <c r="O152" s="292"/>
      <c r="P152" s="292"/>
      <c r="Q152" s="292"/>
      <c r="R152" s="292"/>
      <c r="S152" s="292"/>
      <c r="T152" s="292"/>
      <c r="U152" s="292"/>
      <c r="V152" s="292"/>
      <c r="W152" s="292"/>
      <c r="X152" s="292"/>
      <c r="Y152" s="292"/>
      <c r="Z152" s="292"/>
    </row>
    <row r="153" spans="1:26" ht="15.75" customHeight="1" x14ac:dyDescent="0.2">
      <c r="A153" s="292"/>
      <c r="B153" s="301">
        <v>44657</v>
      </c>
      <c r="C153" s="302">
        <v>94.4</v>
      </c>
      <c r="D153" s="303">
        <v>112</v>
      </c>
      <c r="E153" s="303">
        <v>34</v>
      </c>
      <c r="F153" s="304">
        <f t="shared" si="0"/>
        <v>-0.29999999999999716</v>
      </c>
      <c r="G153" s="293">
        <f t="shared" si="1"/>
        <v>10</v>
      </c>
      <c r="H153" s="293">
        <f t="shared" si="2"/>
        <v>11</v>
      </c>
      <c r="I153" s="293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</row>
    <row r="154" spans="1:26" ht="15.75" customHeight="1" x14ac:dyDescent="0.2">
      <c r="A154" s="292"/>
      <c r="B154" s="301">
        <v>44663</v>
      </c>
      <c r="C154" s="302">
        <v>92.5</v>
      </c>
      <c r="D154" s="303">
        <v>112</v>
      </c>
      <c r="E154" s="303">
        <v>34</v>
      </c>
      <c r="F154" s="304">
        <f t="shared" si="0"/>
        <v>-1.9000000000000057</v>
      </c>
      <c r="G154" s="293">
        <f t="shared" si="1"/>
        <v>8.0999999999999943</v>
      </c>
      <c r="H154" s="293">
        <f t="shared" si="2"/>
        <v>9.0999999999999943</v>
      </c>
      <c r="I154" s="293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</row>
    <row r="155" spans="1:26" ht="15.75" customHeight="1" x14ac:dyDescent="0.2">
      <c r="A155" s="292"/>
      <c r="B155" s="301">
        <v>44670</v>
      </c>
      <c r="C155" s="302">
        <v>92.8</v>
      </c>
      <c r="D155" s="303">
        <v>112</v>
      </c>
      <c r="E155" s="303">
        <v>34</v>
      </c>
      <c r="F155" s="304">
        <f t="shared" si="0"/>
        <v>0.29999999999999716</v>
      </c>
      <c r="G155" s="293">
        <f t="shared" si="1"/>
        <v>8.3999999999999915</v>
      </c>
      <c r="H155" s="293">
        <f t="shared" si="2"/>
        <v>9.3999999999999915</v>
      </c>
      <c r="I155" s="293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</row>
    <row r="156" spans="1:26" ht="15.75" customHeight="1" x14ac:dyDescent="0.2">
      <c r="A156" s="292"/>
      <c r="B156" s="301">
        <v>44677</v>
      </c>
      <c r="C156" s="302">
        <v>92.1</v>
      </c>
      <c r="D156" s="303">
        <v>112</v>
      </c>
      <c r="E156" s="303">
        <v>34</v>
      </c>
      <c r="F156" s="304">
        <f t="shared" si="0"/>
        <v>-0.70000000000000284</v>
      </c>
      <c r="G156" s="293">
        <f t="shared" si="1"/>
        <v>7.6999999999999886</v>
      </c>
      <c r="H156" s="293">
        <f t="shared" si="2"/>
        <v>8.6999999999999886</v>
      </c>
      <c r="I156" s="293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</row>
    <row r="157" spans="1:26" ht="15.75" customHeight="1" x14ac:dyDescent="0.2">
      <c r="A157" s="292"/>
      <c r="B157" s="301">
        <v>44684</v>
      </c>
      <c r="C157" s="302">
        <v>91.5</v>
      </c>
      <c r="D157" s="303">
        <v>112</v>
      </c>
      <c r="E157" s="303">
        <v>34</v>
      </c>
      <c r="F157" s="304">
        <f t="shared" si="0"/>
        <v>-0.59999999999999432</v>
      </c>
      <c r="G157" s="293">
        <f t="shared" si="1"/>
        <v>7.0999999999999943</v>
      </c>
      <c r="H157" s="293">
        <f t="shared" si="2"/>
        <v>8.0999999999999943</v>
      </c>
      <c r="I157" s="293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</row>
    <row r="158" spans="1:26" ht="15.75" customHeight="1" x14ac:dyDescent="0.2">
      <c r="A158" s="292"/>
      <c r="B158" s="301">
        <v>44691</v>
      </c>
      <c r="C158" s="302">
        <v>91.9</v>
      </c>
      <c r="D158" s="303">
        <v>112</v>
      </c>
      <c r="E158" s="303">
        <v>34</v>
      </c>
      <c r="F158" s="304">
        <f t="shared" si="0"/>
        <v>0.40000000000000568</v>
      </c>
      <c r="G158" s="293">
        <f t="shared" si="1"/>
        <v>7.5</v>
      </c>
      <c r="H158" s="293">
        <f t="shared" si="2"/>
        <v>8.5</v>
      </c>
      <c r="I158" s="293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</row>
    <row r="159" spans="1:26" ht="15.75" customHeight="1" x14ac:dyDescent="0.2">
      <c r="A159" s="292"/>
      <c r="B159" s="301">
        <v>44698</v>
      </c>
      <c r="C159" s="302">
        <v>92</v>
      </c>
      <c r="D159" s="303">
        <v>112</v>
      </c>
      <c r="E159" s="303">
        <v>34</v>
      </c>
      <c r="F159" s="304">
        <f t="shared" si="0"/>
        <v>9.9999999999994316E-2</v>
      </c>
      <c r="G159" s="293">
        <f t="shared" si="1"/>
        <v>7.5999999999999943</v>
      </c>
      <c r="H159" s="293">
        <f t="shared" si="2"/>
        <v>8.5999999999999943</v>
      </c>
      <c r="I159" s="293"/>
      <c r="J159" s="292"/>
      <c r="K159" s="292"/>
      <c r="L159" s="292"/>
      <c r="M159" s="292"/>
      <c r="N159" s="292"/>
      <c r="O159" s="292"/>
      <c r="P159" s="292"/>
      <c r="Q159" s="292"/>
      <c r="R159" s="292"/>
      <c r="S159" s="292"/>
      <c r="T159" s="292"/>
      <c r="U159" s="292"/>
      <c r="V159" s="292"/>
      <c r="W159" s="292"/>
      <c r="X159" s="292"/>
      <c r="Y159" s="292"/>
      <c r="Z159" s="292"/>
    </row>
    <row r="160" spans="1:26" ht="15.75" customHeight="1" x14ac:dyDescent="0.2">
      <c r="A160" s="292"/>
      <c r="B160" s="301">
        <v>44705</v>
      </c>
      <c r="C160" s="302">
        <v>92.7</v>
      </c>
      <c r="D160" s="303">
        <v>112</v>
      </c>
      <c r="E160" s="303">
        <v>34</v>
      </c>
      <c r="F160" s="304">
        <f t="shared" si="0"/>
        <v>0.70000000000000284</v>
      </c>
      <c r="G160" s="293">
        <f t="shared" si="1"/>
        <v>8.2999999999999972</v>
      </c>
      <c r="H160" s="293">
        <f t="shared" si="2"/>
        <v>9.2999999999999972</v>
      </c>
      <c r="I160" s="293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</row>
    <row r="161" spans="1:26" ht="15.75" customHeight="1" x14ac:dyDescent="0.2">
      <c r="A161" s="292"/>
      <c r="B161" s="301">
        <v>44712</v>
      </c>
      <c r="C161" s="302">
        <v>92.3</v>
      </c>
      <c r="D161" s="303">
        <v>111</v>
      </c>
      <c r="E161" s="303">
        <v>38</v>
      </c>
      <c r="F161" s="304">
        <f t="shared" si="0"/>
        <v>-0.40000000000000568</v>
      </c>
      <c r="G161" s="293">
        <f t="shared" si="1"/>
        <v>7.8999999999999915</v>
      </c>
      <c r="H161" s="293">
        <f t="shared" si="2"/>
        <v>8.8999999999999915</v>
      </c>
      <c r="I161" s="293" t="s">
        <v>1199</v>
      </c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</row>
    <row r="162" spans="1:26" ht="15.75" customHeight="1" x14ac:dyDescent="0.2">
      <c r="A162" s="292"/>
      <c r="B162" s="301">
        <v>44719</v>
      </c>
      <c r="C162" s="302">
        <v>92.7</v>
      </c>
      <c r="D162" s="303">
        <v>111</v>
      </c>
      <c r="E162" s="303">
        <v>38</v>
      </c>
      <c r="F162" s="304">
        <f t="shared" si="0"/>
        <v>0.40000000000000568</v>
      </c>
      <c r="G162" s="293">
        <f t="shared" si="1"/>
        <v>8.2999999999999972</v>
      </c>
      <c r="H162" s="293">
        <f t="shared" si="2"/>
        <v>9.2999999999999972</v>
      </c>
      <c r="I162" s="293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</row>
    <row r="163" spans="1:26" ht="15.75" customHeight="1" x14ac:dyDescent="0.2">
      <c r="A163" s="292"/>
      <c r="B163" s="301">
        <v>44726</v>
      </c>
      <c r="C163" s="302">
        <v>92.3</v>
      </c>
      <c r="D163" s="303">
        <v>111</v>
      </c>
      <c r="E163" s="303">
        <v>34</v>
      </c>
      <c r="F163" s="304">
        <f t="shared" si="0"/>
        <v>-0.40000000000000568</v>
      </c>
      <c r="G163" s="293">
        <f t="shared" si="1"/>
        <v>7.8999999999999915</v>
      </c>
      <c r="H163" s="293">
        <f t="shared" si="2"/>
        <v>8.8999999999999915</v>
      </c>
      <c r="I163" s="293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</row>
    <row r="164" spans="1:26" ht="15.75" customHeight="1" x14ac:dyDescent="0.2">
      <c r="A164" s="292"/>
      <c r="B164" s="301">
        <v>44733</v>
      </c>
      <c r="C164" s="302">
        <v>91.9</v>
      </c>
      <c r="D164" s="303">
        <v>111</v>
      </c>
      <c r="E164" s="303">
        <v>36</v>
      </c>
      <c r="F164" s="304">
        <f t="shared" si="0"/>
        <v>-0.39999999999999147</v>
      </c>
      <c r="G164" s="293">
        <f t="shared" si="1"/>
        <v>7.5</v>
      </c>
      <c r="H164" s="293">
        <f t="shared" si="2"/>
        <v>8.5</v>
      </c>
      <c r="I164" s="293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</row>
    <row r="165" spans="1:26" ht="15.75" customHeight="1" x14ac:dyDescent="0.2">
      <c r="A165" s="292"/>
      <c r="B165" s="301">
        <v>44740</v>
      </c>
      <c r="C165" s="302">
        <v>91.3</v>
      </c>
      <c r="D165" s="303">
        <v>110</v>
      </c>
      <c r="E165" s="303">
        <v>36</v>
      </c>
      <c r="F165" s="304">
        <f t="shared" si="0"/>
        <v>-0.60000000000000853</v>
      </c>
      <c r="G165" s="293">
        <f t="shared" si="1"/>
        <v>6.8999999999999915</v>
      </c>
      <c r="H165" s="293">
        <f t="shared" si="2"/>
        <v>7.8999999999999915</v>
      </c>
      <c r="I165" s="506" t="s">
        <v>1595</v>
      </c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</row>
    <row r="166" spans="1:26" ht="15.75" customHeight="1" x14ac:dyDescent="0.2">
      <c r="A166" s="292"/>
      <c r="B166" s="301">
        <v>44747</v>
      </c>
      <c r="C166" s="302">
        <v>93.2</v>
      </c>
      <c r="D166" s="303">
        <v>110</v>
      </c>
      <c r="E166" s="303">
        <v>35</v>
      </c>
      <c r="F166" s="304">
        <f t="shared" si="0"/>
        <v>1.9000000000000057</v>
      </c>
      <c r="G166" s="293">
        <f t="shared" si="1"/>
        <v>8.7999999999999972</v>
      </c>
      <c r="H166" s="293">
        <f t="shared" si="2"/>
        <v>9.7999999999999972</v>
      </c>
      <c r="I166" s="293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</row>
    <row r="167" spans="1:26" ht="15.75" customHeight="1" x14ac:dyDescent="0.2">
      <c r="A167" s="292"/>
      <c r="B167" s="301">
        <v>44756</v>
      </c>
      <c r="C167" s="302">
        <v>92.4</v>
      </c>
      <c r="D167" s="303">
        <v>110</v>
      </c>
      <c r="E167" s="303">
        <v>35</v>
      </c>
      <c r="F167" s="304">
        <f t="shared" si="0"/>
        <v>-0.79999999999999716</v>
      </c>
      <c r="G167" s="293">
        <f t="shared" si="1"/>
        <v>8</v>
      </c>
      <c r="H167" s="293">
        <f t="shared" si="2"/>
        <v>9</v>
      </c>
      <c r="I167" s="293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</row>
    <row r="168" spans="1:26" ht="15.75" customHeight="1" x14ac:dyDescent="0.2">
      <c r="A168" s="292"/>
      <c r="B168" s="301">
        <v>44761</v>
      </c>
      <c r="C168" s="302">
        <v>93.2</v>
      </c>
      <c r="D168" s="303">
        <v>110</v>
      </c>
      <c r="E168" s="303">
        <v>35</v>
      </c>
      <c r="F168" s="304">
        <f t="shared" si="0"/>
        <v>0.79999999999999716</v>
      </c>
      <c r="G168" s="293">
        <f t="shared" si="1"/>
        <v>8.7999999999999972</v>
      </c>
      <c r="H168" s="293">
        <f t="shared" si="2"/>
        <v>9.7999999999999972</v>
      </c>
      <c r="I168" s="293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</row>
    <row r="169" spans="1:26" ht="15.75" customHeight="1" x14ac:dyDescent="0.2">
      <c r="A169" s="292"/>
      <c r="B169" s="301">
        <v>44853</v>
      </c>
      <c r="C169" s="302">
        <v>90.3</v>
      </c>
      <c r="D169" s="303">
        <v>110</v>
      </c>
      <c r="E169" s="303">
        <v>35</v>
      </c>
      <c r="F169" s="304">
        <f t="shared" si="0"/>
        <v>-2.9000000000000057</v>
      </c>
      <c r="G169" s="293">
        <f t="shared" si="1"/>
        <v>5.8999999999999915</v>
      </c>
      <c r="H169" s="293">
        <f t="shared" si="2"/>
        <v>6.8999999999999915</v>
      </c>
      <c r="I169" s="293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</row>
    <row r="170" spans="1:26" ht="15.75" customHeight="1" x14ac:dyDescent="0.2">
      <c r="A170" s="292"/>
      <c r="B170" s="301">
        <v>44900</v>
      </c>
      <c r="C170" s="302">
        <v>91.1</v>
      </c>
      <c r="D170" s="303">
        <v>110</v>
      </c>
      <c r="E170" s="303">
        <v>35</v>
      </c>
      <c r="F170" s="304">
        <f t="shared" si="0"/>
        <v>0.79999999999999716</v>
      </c>
      <c r="G170" s="293">
        <f t="shared" si="1"/>
        <v>6.6999999999999886</v>
      </c>
      <c r="H170" s="293">
        <f t="shared" si="2"/>
        <v>7.6999999999999886</v>
      </c>
      <c r="I170" s="293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</row>
    <row r="171" spans="1:26" ht="15.75" customHeight="1" x14ac:dyDescent="0.2">
      <c r="A171" s="292"/>
      <c r="B171" s="301">
        <v>44929</v>
      </c>
      <c r="C171" s="302">
        <v>93</v>
      </c>
      <c r="D171" s="303">
        <v>113</v>
      </c>
      <c r="E171" s="303">
        <v>36</v>
      </c>
      <c r="F171" s="304">
        <f t="shared" si="0"/>
        <v>1.9000000000000057</v>
      </c>
      <c r="G171" s="293">
        <f t="shared" si="1"/>
        <v>8.5999999999999943</v>
      </c>
      <c r="H171" s="293">
        <f t="shared" si="2"/>
        <v>9.5999999999999943</v>
      </c>
      <c r="I171" s="293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</row>
    <row r="172" spans="1:26" ht="15.75" customHeight="1" x14ac:dyDescent="0.2">
      <c r="A172" s="292"/>
      <c r="B172" s="301">
        <v>45108</v>
      </c>
      <c r="C172" s="302">
        <v>92.3</v>
      </c>
      <c r="D172" s="303">
        <v>111</v>
      </c>
      <c r="E172" s="303">
        <v>36</v>
      </c>
      <c r="F172" s="304">
        <f t="shared" si="0"/>
        <v>-0.70000000000000284</v>
      </c>
      <c r="G172" s="293">
        <f t="shared" si="1"/>
        <v>7.8999999999999915</v>
      </c>
      <c r="H172" s="293">
        <f t="shared" si="2"/>
        <v>8.8999999999999915</v>
      </c>
      <c r="I172" s="293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</row>
    <row r="173" spans="1:26" ht="15.75" customHeight="1" x14ac:dyDescent="0.2">
      <c r="A173" s="292"/>
      <c r="B173" s="301">
        <v>45156</v>
      </c>
      <c r="C173" s="302">
        <v>87.5</v>
      </c>
      <c r="D173" s="303">
        <v>111</v>
      </c>
      <c r="E173" s="303">
        <v>36</v>
      </c>
      <c r="F173" s="304">
        <f t="shared" si="0"/>
        <v>-4.7999999999999972</v>
      </c>
      <c r="G173" s="293">
        <f t="shared" si="1"/>
        <v>3.0999999999999943</v>
      </c>
      <c r="H173" s="293">
        <f t="shared" si="2"/>
        <v>4.0999999999999943</v>
      </c>
      <c r="I173" s="293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</row>
    <row r="174" spans="1:26" ht="15.75" customHeight="1" x14ac:dyDescent="0.2">
      <c r="A174" s="292"/>
      <c r="B174" s="301">
        <v>45185</v>
      </c>
      <c r="C174" s="302">
        <v>88.8</v>
      </c>
      <c r="D174" s="303">
        <v>111</v>
      </c>
      <c r="E174" s="303">
        <v>36</v>
      </c>
      <c r="F174" s="304">
        <f t="shared" si="0"/>
        <v>1.2999999999999972</v>
      </c>
      <c r="G174" s="293">
        <f t="shared" si="1"/>
        <v>4.3999999999999915</v>
      </c>
      <c r="H174" s="293">
        <f t="shared" si="2"/>
        <v>5.3999999999999915</v>
      </c>
      <c r="I174" s="293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</row>
    <row r="175" spans="1:26" ht="15.75" customHeight="1" x14ac:dyDescent="0.2">
      <c r="A175" s="292"/>
      <c r="B175" s="567">
        <v>45199</v>
      </c>
      <c r="C175" s="568">
        <v>88.2</v>
      </c>
      <c r="D175" s="569">
        <v>109</v>
      </c>
      <c r="E175" s="569">
        <v>34</v>
      </c>
      <c r="F175" s="570">
        <f t="shared" si="0"/>
        <v>-0.59999999999999432</v>
      </c>
      <c r="G175" s="571">
        <f>C175-$C$4</f>
        <v>23.200000000000003</v>
      </c>
      <c r="H175" s="571">
        <f t="shared" si="2"/>
        <v>4.7999999999999972</v>
      </c>
      <c r="I175" s="572" t="s">
        <v>1807</v>
      </c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</row>
    <row r="176" spans="1:26" ht="15.75" customHeight="1" x14ac:dyDescent="0.2">
      <c r="A176" s="292"/>
      <c r="B176" s="301"/>
      <c r="C176" s="302"/>
      <c r="D176" s="303"/>
      <c r="E176" s="303"/>
      <c r="F176" s="304">
        <f t="shared" si="0"/>
        <v>-88.2</v>
      </c>
      <c r="G176" s="293">
        <f t="shared" ref="G176:G239" si="3">C176-$C$4</f>
        <v>-65</v>
      </c>
      <c r="H176" s="293">
        <f t="shared" si="2"/>
        <v>-83.4</v>
      </c>
      <c r="I176" s="293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</row>
    <row r="177" spans="1:26" ht="15.75" customHeight="1" x14ac:dyDescent="0.2">
      <c r="A177" s="292"/>
      <c r="B177" s="301"/>
      <c r="C177" s="302"/>
      <c r="D177" s="303"/>
      <c r="E177" s="303"/>
      <c r="F177" s="304">
        <f t="shared" si="0"/>
        <v>0</v>
      </c>
      <c r="G177" s="293">
        <f t="shared" si="3"/>
        <v>-65</v>
      </c>
      <c r="H177" s="293">
        <f t="shared" si="2"/>
        <v>-83.4</v>
      </c>
      <c r="I177" s="293"/>
      <c r="J177" s="292"/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</row>
    <row r="178" spans="1:26" ht="15.75" customHeight="1" x14ac:dyDescent="0.2">
      <c r="A178" s="292"/>
      <c r="B178" s="301"/>
      <c r="C178" s="302"/>
      <c r="D178" s="303"/>
      <c r="E178" s="303"/>
      <c r="F178" s="304">
        <f t="shared" si="0"/>
        <v>0</v>
      </c>
      <c r="G178" s="293">
        <f t="shared" si="3"/>
        <v>-65</v>
      </c>
      <c r="H178" s="293">
        <f t="shared" si="2"/>
        <v>-83.4</v>
      </c>
      <c r="I178" s="293"/>
      <c r="J178" s="292"/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</row>
    <row r="179" spans="1:26" ht="15.75" customHeight="1" x14ac:dyDescent="0.2">
      <c r="A179" s="292"/>
      <c r="B179" s="301"/>
      <c r="C179" s="302"/>
      <c r="D179" s="303"/>
      <c r="E179" s="303"/>
      <c r="F179" s="304">
        <f t="shared" si="0"/>
        <v>0</v>
      </c>
      <c r="G179" s="293">
        <f t="shared" si="3"/>
        <v>-65</v>
      </c>
      <c r="H179" s="293">
        <f t="shared" si="2"/>
        <v>-83.4</v>
      </c>
      <c r="I179" s="293"/>
      <c r="J179" s="292"/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</row>
    <row r="180" spans="1:26" ht="15.75" customHeight="1" x14ac:dyDescent="0.2">
      <c r="A180" s="292"/>
      <c r="B180" s="301"/>
      <c r="C180" s="302"/>
      <c r="D180" s="303"/>
      <c r="E180" s="303"/>
      <c r="F180" s="304">
        <f t="shared" si="0"/>
        <v>0</v>
      </c>
      <c r="G180" s="293">
        <f t="shared" si="3"/>
        <v>-65</v>
      </c>
      <c r="H180" s="293">
        <f t="shared" si="2"/>
        <v>-83.4</v>
      </c>
      <c r="I180" s="293"/>
      <c r="J180" s="292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</row>
    <row r="181" spans="1:26" ht="15.75" customHeight="1" x14ac:dyDescent="0.2">
      <c r="A181" s="292"/>
      <c r="B181" s="301"/>
      <c r="C181" s="302"/>
      <c r="D181" s="303"/>
      <c r="E181" s="303"/>
      <c r="F181" s="304">
        <f t="shared" si="0"/>
        <v>0</v>
      </c>
      <c r="G181" s="293">
        <f t="shared" si="3"/>
        <v>-65</v>
      </c>
      <c r="H181" s="293">
        <f t="shared" si="2"/>
        <v>-83.4</v>
      </c>
      <c r="I181" s="293"/>
      <c r="J181" s="292"/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</row>
    <row r="182" spans="1:26" ht="15.75" customHeight="1" x14ac:dyDescent="0.2">
      <c r="A182" s="292"/>
      <c r="B182" s="301"/>
      <c r="C182" s="302"/>
      <c r="D182" s="303"/>
      <c r="E182" s="303"/>
      <c r="F182" s="304">
        <f t="shared" si="0"/>
        <v>0</v>
      </c>
      <c r="G182" s="293">
        <f t="shared" si="3"/>
        <v>-65</v>
      </c>
      <c r="H182" s="293">
        <f t="shared" si="2"/>
        <v>-83.4</v>
      </c>
      <c r="I182" s="293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</row>
    <row r="183" spans="1:26" ht="15.75" customHeight="1" x14ac:dyDescent="0.2">
      <c r="A183" s="292"/>
      <c r="B183" s="301"/>
      <c r="C183" s="302"/>
      <c r="D183" s="303"/>
      <c r="E183" s="303"/>
      <c r="F183" s="304">
        <f t="shared" si="0"/>
        <v>0</v>
      </c>
      <c r="G183" s="293">
        <f t="shared" si="3"/>
        <v>-65</v>
      </c>
      <c r="H183" s="293">
        <f t="shared" si="2"/>
        <v>-83.4</v>
      </c>
      <c r="I183" s="293"/>
      <c r="J183" s="292"/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</row>
    <row r="184" spans="1:26" ht="15.75" customHeight="1" x14ac:dyDescent="0.2">
      <c r="A184" s="292"/>
      <c r="B184" s="301"/>
      <c r="C184" s="302"/>
      <c r="D184" s="303"/>
      <c r="E184" s="303"/>
      <c r="F184" s="304">
        <f t="shared" si="0"/>
        <v>0</v>
      </c>
      <c r="G184" s="293">
        <f t="shared" si="3"/>
        <v>-65</v>
      </c>
      <c r="H184" s="293">
        <f t="shared" si="2"/>
        <v>-83.4</v>
      </c>
      <c r="I184" s="293"/>
      <c r="J184" s="292"/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</row>
    <row r="185" spans="1:26" ht="15.75" customHeight="1" x14ac:dyDescent="0.2">
      <c r="A185" s="292"/>
      <c r="B185" s="301"/>
      <c r="C185" s="302"/>
      <c r="D185" s="303"/>
      <c r="E185" s="303"/>
      <c r="F185" s="304">
        <f t="shared" si="0"/>
        <v>0</v>
      </c>
      <c r="G185" s="293">
        <f t="shared" si="3"/>
        <v>-65</v>
      </c>
      <c r="H185" s="293">
        <f t="shared" si="2"/>
        <v>-83.4</v>
      </c>
      <c r="I185" s="293"/>
      <c r="J185" s="292"/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</row>
    <row r="186" spans="1:26" ht="15.75" customHeight="1" x14ac:dyDescent="0.2">
      <c r="A186" s="292"/>
      <c r="B186" s="301"/>
      <c r="C186" s="302"/>
      <c r="D186" s="303"/>
      <c r="E186" s="303"/>
      <c r="F186" s="304">
        <f t="shared" si="0"/>
        <v>0</v>
      </c>
      <c r="G186" s="293">
        <f t="shared" si="3"/>
        <v>-65</v>
      </c>
      <c r="H186" s="293">
        <f t="shared" si="2"/>
        <v>-83.4</v>
      </c>
      <c r="I186" s="293"/>
      <c r="J186" s="292"/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</row>
    <row r="187" spans="1:26" ht="15.75" customHeight="1" x14ac:dyDescent="0.2">
      <c r="A187" s="292"/>
      <c r="B187" s="301"/>
      <c r="C187" s="302"/>
      <c r="D187" s="303"/>
      <c r="E187" s="303"/>
      <c r="F187" s="304">
        <f t="shared" si="0"/>
        <v>0</v>
      </c>
      <c r="G187" s="293">
        <f t="shared" si="3"/>
        <v>-65</v>
      </c>
      <c r="H187" s="293">
        <f t="shared" si="2"/>
        <v>-83.4</v>
      </c>
      <c r="I187" s="293"/>
      <c r="J187" s="292"/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</row>
    <row r="188" spans="1:26" ht="15.75" customHeight="1" x14ac:dyDescent="0.2">
      <c r="A188" s="292"/>
      <c r="B188" s="301"/>
      <c r="C188" s="302"/>
      <c r="D188" s="303"/>
      <c r="E188" s="303"/>
      <c r="F188" s="304">
        <f t="shared" si="0"/>
        <v>0</v>
      </c>
      <c r="G188" s="293">
        <f t="shared" si="3"/>
        <v>-65</v>
      </c>
      <c r="H188" s="293">
        <f t="shared" si="2"/>
        <v>-83.4</v>
      </c>
      <c r="I188" s="293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</row>
    <row r="189" spans="1:26" ht="15.75" customHeight="1" x14ac:dyDescent="0.2">
      <c r="A189" s="292"/>
      <c r="B189" s="301"/>
      <c r="C189" s="302"/>
      <c r="D189" s="303"/>
      <c r="E189" s="303"/>
      <c r="F189" s="304">
        <f t="shared" si="0"/>
        <v>0</v>
      </c>
      <c r="G189" s="293">
        <f t="shared" si="3"/>
        <v>-65</v>
      </c>
      <c r="H189" s="293">
        <f t="shared" si="2"/>
        <v>-83.4</v>
      </c>
      <c r="I189" s="293"/>
      <c r="J189" s="292"/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</row>
    <row r="190" spans="1:26" ht="15.75" customHeight="1" x14ac:dyDescent="0.2">
      <c r="A190" s="292"/>
      <c r="B190" s="301"/>
      <c r="C190" s="302"/>
      <c r="D190" s="303"/>
      <c r="E190" s="303"/>
      <c r="F190" s="304">
        <f t="shared" si="0"/>
        <v>0</v>
      </c>
      <c r="G190" s="293">
        <f t="shared" si="3"/>
        <v>-65</v>
      </c>
      <c r="H190" s="293">
        <f t="shared" si="2"/>
        <v>-83.4</v>
      </c>
      <c r="I190" s="293"/>
      <c r="J190" s="292"/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</row>
    <row r="191" spans="1:26" ht="15.75" customHeight="1" x14ac:dyDescent="0.2">
      <c r="A191" s="292"/>
      <c r="B191" s="301"/>
      <c r="C191" s="302"/>
      <c r="D191" s="303"/>
      <c r="E191" s="303"/>
      <c r="F191" s="304">
        <f t="shared" si="0"/>
        <v>0</v>
      </c>
      <c r="G191" s="293">
        <f t="shared" si="3"/>
        <v>-65</v>
      </c>
      <c r="H191" s="293">
        <f t="shared" si="2"/>
        <v>-83.4</v>
      </c>
      <c r="I191" s="293"/>
      <c r="J191" s="292"/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</row>
    <row r="192" spans="1:26" ht="15.75" customHeight="1" x14ac:dyDescent="0.2">
      <c r="A192" s="292"/>
      <c r="B192" s="301"/>
      <c r="C192" s="302"/>
      <c r="D192" s="303"/>
      <c r="E192" s="303"/>
      <c r="F192" s="304">
        <f t="shared" si="0"/>
        <v>0</v>
      </c>
      <c r="G192" s="293">
        <f t="shared" si="3"/>
        <v>-65</v>
      </c>
      <c r="H192" s="293">
        <f t="shared" si="2"/>
        <v>-83.4</v>
      </c>
      <c r="I192" s="293"/>
      <c r="J192" s="292"/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</row>
    <row r="193" spans="1:26" ht="15.75" customHeight="1" x14ac:dyDescent="0.2">
      <c r="A193" s="292"/>
      <c r="B193" s="301"/>
      <c r="C193" s="302"/>
      <c r="D193" s="303"/>
      <c r="E193" s="303"/>
      <c r="F193" s="304">
        <f t="shared" si="0"/>
        <v>0</v>
      </c>
      <c r="G193" s="293">
        <f t="shared" si="3"/>
        <v>-65</v>
      </c>
      <c r="H193" s="293">
        <f t="shared" si="2"/>
        <v>-83.4</v>
      </c>
      <c r="I193" s="293"/>
      <c r="J193" s="292"/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</row>
    <row r="194" spans="1:26" ht="15.75" customHeight="1" x14ac:dyDescent="0.2">
      <c r="A194" s="292"/>
      <c r="B194" s="301"/>
      <c r="C194" s="302"/>
      <c r="D194" s="303"/>
      <c r="E194" s="303"/>
      <c r="F194" s="304">
        <f t="shared" si="0"/>
        <v>0</v>
      </c>
      <c r="G194" s="293">
        <f t="shared" si="3"/>
        <v>-65</v>
      </c>
      <c r="H194" s="293">
        <f t="shared" si="2"/>
        <v>-83.4</v>
      </c>
      <c r="I194" s="293"/>
      <c r="J194" s="292"/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</row>
    <row r="195" spans="1:26" ht="15.75" customHeight="1" x14ac:dyDescent="0.2">
      <c r="A195" s="292"/>
      <c r="B195" s="301"/>
      <c r="C195" s="302"/>
      <c r="D195" s="303"/>
      <c r="E195" s="303"/>
      <c r="F195" s="304">
        <f t="shared" si="0"/>
        <v>0</v>
      </c>
      <c r="G195" s="293">
        <f t="shared" si="3"/>
        <v>-65</v>
      </c>
      <c r="H195" s="293">
        <f t="shared" si="2"/>
        <v>-83.4</v>
      </c>
      <c r="I195" s="293"/>
      <c r="J195" s="292"/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</row>
    <row r="196" spans="1:26" ht="15.75" customHeight="1" x14ac:dyDescent="0.2">
      <c r="A196" s="292"/>
      <c r="B196" s="301"/>
      <c r="C196" s="302"/>
      <c r="D196" s="303"/>
      <c r="E196" s="303"/>
      <c r="F196" s="304">
        <f t="shared" si="0"/>
        <v>0</v>
      </c>
      <c r="G196" s="293">
        <f t="shared" si="3"/>
        <v>-65</v>
      </c>
      <c r="H196" s="293">
        <f t="shared" si="2"/>
        <v>-83.4</v>
      </c>
      <c r="I196" s="293"/>
      <c r="J196" s="292"/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</row>
    <row r="197" spans="1:26" ht="15.75" customHeight="1" x14ac:dyDescent="0.2">
      <c r="A197" s="292"/>
      <c r="B197" s="301"/>
      <c r="C197" s="302"/>
      <c r="D197" s="303"/>
      <c r="E197" s="303"/>
      <c r="F197" s="304">
        <f t="shared" si="0"/>
        <v>0</v>
      </c>
      <c r="G197" s="293">
        <f t="shared" si="3"/>
        <v>-65</v>
      </c>
      <c r="H197" s="293">
        <f t="shared" si="2"/>
        <v>-83.4</v>
      </c>
      <c r="I197" s="293"/>
      <c r="J197" s="292"/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</row>
    <row r="198" spans="1:26" ht="15.75" customHeight="1" x14ac:dyDescent="0.2">
      <c r="A198" s="292"/>
      <c r="B198" s="301"/>
      <c r="C198" s="302"/>
      <c r="D198" s="303"/>
      <c r="E198" s="303"/>
      <c r="F198" s="304">
        <f t="shared" si="0"/>
        <v>0</v>
      </c>
      <c r="G198" s="293">
        <f t="shared" si="3"/>
        <v>-65</v>
      </c>
      <c r="H198" s="293">
        <f t="shared" si="2"/>
        <v>-83.4</v>
      </c>
      <c r="I198" s="293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</row>
    <row r="199" spans="1:26" ht="15.75" customHeight="1" x14ac:dyDescent="0.2">
      <c r="A199" s="292"/>
      <c r="B199" s="301"/>
      <c r="C199" s="302"/>
      <c r="D199" s="303"/>
      <c r="E199" s="303"/>
      <c r="F199" s="304">
        <f t="shared" si="0"/>
        <v>0</v>
      </c>
      <c r="G199" s="293">
        <f t="shared" si="3"/>
        <v>-65</v>
      </c>
      <c r="H199" s="293">
        <f t="shared" si="2"/>
        <v>-83.4</v>
      </c>
      <c r="I199" s="293"/>
      <c r="J199" s="292"/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</row>
    <row r="200" spans="1:26" ht="15.75" customHeight="1" x14ac:dyDescent="0.2">
      <c r="A200" s="292"/>
      <c r="B200" s="301"/>
      <c r="C200" s="302"/>
      <c r="D200" s="303"/>
      <c r="E200" s="303"/>
      <c r="F200" s="304">
        <f t="shared" si="0"/>
        <v>0</v>
      </c>
      <c r="G200" s="293">
        <f t="shared" si="3"/>
        <v>-65</v>
      </c>
      <c r="H200" s="293">
        <f t="shared" si="2"/>
        <v>-83.4</v>
      </c>
      <c r="I200" s="293"/>
      <c r="J200" s="292"/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</row>
    <row r="201" spans="1:26" ht="15.75" customHeight="1" x14ac:dyDescent="0.2">
      <c r="A201" s="292"/>
      <c r="B201" s="301"/>
      <c r="C201" s="302"/>
      <c r="D201" s="303"/>
      <c r="E201" s="303"/>
      <c r="F201" s="304">
        <f t="shared" si="0"/>
        <v>0</v>
      </c>
      <c r="G201" s="293">
        <f t="shared" si="3"/>
        <v>-65</v>
      </c>
      <c r="H201" s="293">
        <f t="shared" si="2"/>
        <v>-83.4</v>
      </c>
      <c r="I201" s="293"/>
      <c r="J201" s="292"/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</row>
    <row r="202" spans="1:26" ht="15.75" customHeight="1" x14ac:dyDescent="0.2">
      <c r="A202" s="292"/>
      <c r="B202" s="301"/>
      <c r="C202" s="302"/>
      <c r="D202" s="303"/>
      <c r="E202" s="303"/>
      <c r="F202" s="304">
        <f t="shared" si="0"/>
        <v>0</v>
      </c>
      <c r="G202" s="293">
        <f t="shared" si="3"/>
        <v>-65</v>
      </c>
      <c r="H202" s="293">
        <f t="shared" si="2"/>
        <v>-83.4</v>
      </c>
      <c r="I202" s="293"/>
      <c r="J202" s="292"/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</row>
    <row r="203" spans="1:26" ht="15.75" customHeight="1" x14ac:dyDescent="0.2">
      <c r="A203" s="292"/>
      <c r="B203" s="301"/>
      <c r="C203" s="302"/>
      <c r="D203" s="303"/>
      <c r="E203" s="303"/>
      <c r="F203" s="304">
        <f t="shared" si="0"/>
        <v>0</v>
      </c>
      <c r="G203" s="293">
        <f t="shared" si="3"/>
        <v>-65</v>
      </c>
      <c r="H203" s="293">
        <f t="shared" si="2"/>
        <v>-83.4</v>
      </c>
      <c r="I203" s="293"/>
      <c r="J203" s="292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</row>
    <row r="204" spans="1:26" ht="15.75" customHeight="1" x14ac:dyDescent="0.2">
      <c r="A204" s="292"/>
      <c r="B204" s="301"/>
      <c r="C204" s="302"/>
      <c r="D204" s="303"/>
      <c r="E204" s="303"/>
      <c r="F204" s="304">
        <f t="shared" si="0"/>
        <v>0</v>
      </c>
      <c r="G204" s="293">
        <f t="shared" si="3"/>
        <v>-65</v>
      </c>
      <c r="H204" s="293">
        <f t="shared" si="2"/>
        <v>-83.4</v>
      </c>
      <c r="I204" s="293"/>
      <c r="J204" s="292"/>
      <c r="K204" s="292"/>
      <c r="L204" s="29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</row>
    <row r="205" spans="1:26" ht="15.75" customHeight="1" x14ac:dyDescent="0.2">
      <c r="A205" s="292"/>
      <c r="B205" s="301"/>
      <c r="C205" s="302"/>
      <c r="D205" s="303"/>
      <c r="E205" s="303"/>
      <c r="F205" s="304">
        <f t="shared" si="0"/>
        <v>0</v>
      </c>
      <c r="G205" s="293">
        <f t="shared" si="3"/>
        <v>-65</v>
      </c>
      <c r="H205" s="293">
        <f t="shared" si="2"/>
        <v>-83.4</v>
      </c>
      <c r="I205" s="293"/>
      <c r="J205" s="292"/>
      <c r="K205" s="292"/>
      <c r="L205" s="292"/>
      <c r="M205" s="292"/>
      <c r="N205" s="292"/>
      <c r="O205" s="292"/>
      <c r="P205" s="292"/>
      <c r="Q205" s="292"/>
      <c r="R205" s="292"/>
      <c r="S205" s="292"/>
      <c r="T205" s="292"/>
      <c r="U205" s="292"/>
      <c r="V205" s="292"/>
      <c r="W205" s="292"/>
      <c r="X205" s="292"/>
      <c r="Y205" s="292"/>
      <c r="Z205" s="292"/>
    </row>
    <row r="206" spans="1:26" ht="15.75" customHeight="1" x14ac:dyDescent="0.2">
      <c r="A206" s="292"/>
      <c r="B206" s="301"/>
      <c r="C206" s="302"/>
      <c r="D206" s="303"/>
      <c r="E206" s="303"/>
      <c r="F206" s="304">
        <f t="shared" si="0"/>
        <v>0</v>
      </c>
      <c r="G206" s="293">
        <f t="shared" si="3"/>
        <v>-65</v>
      </c>
      <c r="H206" s="293">
        <f t="shared" si="2"/>
        <v>-83.4</v>
      </c>
      <c r="I206" s="293"/>
      <c r="J206" s="292"/>
      <c r="K206" s="292"/>
      <c r="L206" s="292"/>
      <c r="M206" s="292"/>
      <c r="N206" s="292"/>
      <c r="O206" s="292"/>
      <c r="P206" s="292"/>
      <c r="Q206" s="292"/>
      <c r="R206" s="292"/>
      <c r="S206" s="292"/>
      <c r="T206" s="292"/>
      <c r="U206" s="292"/>
      <c r="V206" s="292"/>
      <c r="W206" s="292"/>
      <c r="X206" s="292"/>
      <c r="Y206" s="292"/>
      <c r="Z206" s="292"/>
    </row>
    <row r="207" spans="1:26" ht="15.75" customHeight="1" x14ac:dyDescent="0.2">
      <c r="A207" s="292"/>
      <c r="B207" s="301"/>
      <c r="C207" s="302"/>
      <c r="D207" s="303"/>
      <c r="E207" s="303"/>
      <c r="F207" s="304">
        <f t="shared" si="0"/>
        <v>0</v>
      </c>
      <c r="G207" s="293">
        <f t="shared" si="3"/>
        <v>-65</v>
      </c>
      <c r="H207" s="293">
        <f t="shared" si="2"/>
        <v>-83.4</v>
      </c>
      <c r="I207" s="293"/>
      <c r="J207" s="292"/>
      <c r="K207" s="292"/>
      <c r="L207" s="292"/>
      <c r="M207" s="292"/>
      <c r="N207" s="292"/>
      <c r="O207" s="292"/>
      <c r="P207" s="292"/>
      <c r="Q207" s="292"/>
      <c r="R207" s="292"/>
      <c r="S207" s="292"/>
      <c r="T207" s="292"/>
      <c r="U207" s="292"/>
      <c r="V207" s="292"/>
      <c r="W207" s="292"/>
      <c r="X207" s="292"/>
      <c r="Y207" s="292"/>
      <c r="Z207" s="292"/>
    </row>
    <row r="208" spans="1:26" ht="15.75" customHeight="1" x14ac:dyDescent="0.2">
      <c r="A208" s="292"/>
      <c r="B208" s="301"/>
      <c r="C208" s="302"/>
      <c r="D208" s="303"/>
      <c r="E208" s="303"/>
      <c r="F208" s="304">
        <f t="shared" si="0"/>
        <v>0</v>
      </c>
      <c r="G208" s="293">
        <f t="shared" si="3"/>
        <v>-65</v>
      </c>
      <c r="H208" s="293">
        <f t="shared" si="2"/>
        <v>-83.4</v>
      </c>
      <c r="I208" s="293"/>
      <c r="J208" s="292"/>
      <c r="K208" s="292"/>
      <c r="L208" s="292"/>
      <c r="M208" s="292"/>
      <c r="N208" s="292"/>
      <c r="O208" s="292"/>
      <c r="P208" s="292"/>
      <c r="Q208" s="292"/>
      <c r="R208" s="292"/>
      <c r="S208" s="292"/>
      <c r="T208" s="292"/>
      <c r="U208" s="292"/>
      <c r="V208" s="292"/>
      <c r="W208" s="292"/>
      <c r="X208" s="292"/>
      <c r="Y208" s="292"/>
      <c r="Z208" s="292"/>
    </row>
    <row r="209" spans="1:26" ht="15.75" customHeight="1" x14ac:dyDescent="0.2">
      <c r="A209" s="292"/>
      <c r="B209" s="301"/>
      <c r="C209" s="302"/>
      <c r="D209" s="303"/>
      <c r="E209" s="303"/>
      <c r="F209" s="304">
        <f t="shared" si="0"/>
        <v>0</v>
      </c>
      <c r="G209" s="293">
        <f t="shared" si="3"/>
        <v>-65</v>
      </c>
      <c r="H209" s="293">
        <f t="shared" si="2"/>
        <v>-83.4</v>
      </c>
      <c r="I209" s="293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</row>
    <row r="210" spans="1:26" ht="15.75" customHeight="1" x14ac:dyDescent="0.2">
      <c r="A210" s="292"/>
      <c r="B210" s="301"/>
      <c r="C210" s="302"/>
      <c r="D210" s="303"/>
      <c r="E210" s="303"/>
      <c r="F210" s="304">
        <f t="shared" si="0"/>
        <v>0</v>
      </c>
      <c r="G210" s="293">
        <f t="shared" si="3"/>
        <v>-65</v>
      </c>
      <c r="H210" s="293">
        <f t="shared" si="2"/>
        <v>-83.4</v>
      </c>
      <c r="I210" s="293"/>
      <c r="J210" s="292"/>
      <c r="K210" s="292"/>
      <c r="L210" s="292"/>
      <c r="M210" s="292"/>
      <c r="N210" s="292"/>
      <c r="O210" s="292"/>
      <c r="P210" s="292"/>
      <c r="Q210" s="292"/>
      <c r="R210" s="292"/>
      <c r="S210" s="292"/>
      <c r="T210" s="292"/>
      <c r="U210" s="292"/>
      <c r="V210" s="292"/>
      <c r="W210" s="292"/>
      <c r="X210" s="292"/>
      <c r="Y210" s="292"/>
      <c r="Z210" s="292"/>
    </row>
    <row r="211" spans="1:26" ht="15.75" customHeight="1" x14ac:dyDescent="0.2">
      <c r="A211" s="292"/>
      <c r="B211" s="301"/>
      <c r="C211" s="302"/>
      <c r="D211" s="303"/>
      <c r="E211" s="303"/>
      <c r="F211" s="304">
        <f t="shared" si="0"/>
        <v>0</v>
      </c>
      <c r="G211" s="293">
        <f t="shared" si="3"/>
        <v>-65</v>
      </c>
      <c r="H211" s="293">
        <f t="shared" si="2"/>
        <v>-83.4</v>
      </c>
      <c r="I211" s="293"/>
      <c r="J211" s="292"/>
      <c r="K211" s="292"/>
      <c r="L211" s="292"/>
      <c r="M211" s="292"/>
      <c r="N211" s="292"/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292"/>
    </row>
    <row r="212" spans="1:26" ht="15.75" customHeight="1" x14ac:dyDescent="0.2">
      <c r="A212" s="292"/>
      <c r="B212" s="301"/>
      <c r="C212" s="302"/>
      <c r="D212" s="303"/>
      <c r="E212" s="303"/>
      <c r="F212" s="304">
        <f t="shared" si="0"/>
        <v>0</v>
      </c>
      <c r="G212" s="293">
        <f t="shared" si="3"/>
        <v>-65</v>
      </c>
      <c r="H212" s="293">
        <f t="shared" si="2"/>
        <v>-83.4</v>
      </c>
      <c r="I212" s="293"/>
      <c r="J212" s="292"/>
      <c r="K212" s="292"/>
      <c r="L212" s="292"/>
      <c r="M212" s="292"/>
      <c r="N212" s="292"/>
      <c r="O212" s="292"/>
      <c r="P212" s="292"/>
      <c r="Q212" s="292"/>
      <c r="R212" s="292"/>
      <c r="S212" s="292"/>
      <c r="T212" s="292"/>
      <c r="U212" s="292"/>
      <c r="V212" s="292"/>
      <c r="W212" s="292"/>
      <c r="X212" s="292"/>
      <c r="Y212" s="292"/>
      <c r="Z212" s="292"/>
    </row>
    <row r="213" spans="1:26" ht="15.75" customHeight="1" x14ac:dyDescent="0.2">
      <c r="A213" s="292"/>
      <c r="B213" s="301"/>
      <c r="C213" s="302"/>
      <c r="D213" s="303"/>
      <c r="E213" s="303"/>
      <c r="F213" s="304">
        <f t="shared" si="0"/>
        <v>0</v>
      </c>
      <c r="G213" s="293">
        <f t="shared" si="3"/>
        <v>-65</v>
      </c>
      <c r="H213" s="293">
        <f t="shared" si="2"/>
        <v>-83.4</v>
      </c>
      <c r="I213" s="293"/>
      <c r="J213" s="292"/>
      <c r="K213" s="292"/>
      <c r="L213" s="292"/>
      <c r="M213" s="292"/>
      <c r="N213" s="292"/>
      <c r="O213" s="292"/>
      <c r="P213" s="292"/>
      <c r="Q213" s="292"/>
      <c r="R213" s="292"/>
      <c r="S213" s="292"/>
      <c r="T213" s="292"/>
      <c r="U213" s="292"/>
      <c r="V213" s="292"/>
      <c r="W213" s="292"/>
      <c r="X213" s="292"/>
      <c r="Y213" s="292"/>
      <c r="Z213" s="292"/>
    </row>
    <row r="214" spans="1:26" ht="15.75" customHeight="1" x14ac:dyDescent="0.2">
      <c r="A214" s="292"/>
      <c r="B214" s="301"/>
      <c r="C214" s="302"/>
      <c r="D214" s="303"/>
      <c r="E214" s="303"/>
      <c r="F214" s="304">
        <f t="shared" si="0"/>
        <v>0</v>
      </c>
      <c r="G214" s="293">
        <f t="shared" si="3"/>
        <v>-65</v>
      </c>
      <c r="H214" s="293">
        <f t="shared" si="2"/>
        <v>-83.4</v>
      </c>
      <c r="I214" s="293"/>
      <c r="J214" s="292"/>
      <c r="K214" s="292"/>
      <c r="L214" s="292"/>
      <c r="M214" s="292"/>
      <c r="N214" s="292"/>
      <c r="O214" s="292"/>
      <c r="P214" s="292"/>
      <c r="Q214" s="292"/>
      <c r="R214" s="292"/>
      <c r="S214" s="292"/>
      <c r="T214" s="292"/>
      <c r="U214" s="292"/>
      <c r="V214" s="292"/>
      <c r="W214" s="292"/>
      <c r="X214" s="292"/>
      <c r="Y214" s="292"/>
      <c r="Z214" s="292"/>
    </row>
    <row r="215" spans="1:26" ht="15.75" customHeight="1" x14ac:dyDescent="0.2">
      <c r="A215" s="292"/>
      <c r="B215" s="301"/>
      <c r="C215" s="302"/>
      <c r="D215" s="303"/>
      <c r="E215" s="303"/>
      <c r="F215" s="304">
        <f t="shared" si="0"/>
        <v>0</v>
      </c>
      <c r="G215" s="293">
        <f t="shared" si="3"/>
        <v>-65</v>
      </c>
      <c r="H215" s="293">
        <f t="shared" si="2"/>
        <v>-83.4</v>
      </c>
      <c r="I215" s="293"/>
      <c r="J215" s="292"/>
      <c r="K215" s="292"/>
      <c r="L215" s="292"/>
      <c r="M215" s="292"/>
      <c r="N215" s="292"/>
      <c r="O215" s="292"/>
      <c r="P215" s="292"/>
      <c r="Q215" s="292"/>
      <c r="R215" s="292"/>
      <c r="S215" s="292"/>
      <c r="T215" s="292"/>
      <c r="U215" s="292"/>
      <c r="V215" s="292"/>
      <c r="W215" s="292"/>
      <c r="X215" s="292"/>
      <c r="Y215" s="292"/>
      <c r="Z215" s="292"/>
    </row>
    <row r="216" spans="1:26" ht="15.75" customHeight="1" x14ac:dyDescent="0.2">
      <c r="A216" s="292"/>
      <c r="B216" s="301"/>
      <c r="C216" s="302"/>
      <c r="D216" s="303"/>
      <c r="E216" s="303"/>
      <c r="F216" s="304">
        <f t="shared" si="0"/>
        <v>0</v>
      </c>
      <c r="G216" s="293">
        <f t="shared" si="3"/>
        <v>-65</v>
      </c>
      <c r="H216" s="293">
        <f t="shared" si="2"/>
        <v>-83.4</v>
      </c>
      <c r="I216" s="293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</row>
    <row r="217" spans="1:26" ht="15.75" customHeight="1" x14ac:dyDescent="0.2">
      <c r="A217" s="292"/>
      <c r="B217" s="301"/>
      <c r="C217" s="302"/>
      <c r="D217" s="303"/>
      <c r="E217" s="303"/>
      <c r="F217" s="304">
        <f t="shared" si="0"/>
        <v>0</v>
      </c>
      <c r="G217" s="293">
        <f t="shared" si="3"/>
        <v>-65</v>
      </c>
      <c r="H217" s="293">
        <f t="shared" si="2"/>
        <v>-83.4</v>
      </c>
      <c r="I217" s="293"/>
      <c r="J217" s="292"/>
      <c r="K217" s="292"/>
      <c r="L217" s="292"/>
      <c r="M217" s="292"/>
      <c r="N217" s="292"/>
      <c r="O217" s="292"/>
      <c r="P217" s="292"/>
      <c r="Q217" s="292"/>
      <c r="R217" s="292"/>
      <c r="S217" s="292"/>
      <c r="T217" s="292"/>
      <c r="U217" s="292"/>
      <c r="V217" s="292"/>
      <c r="W217" s="292"/>
      <c r="X217" s="292"/>
      <c r="Y217" s="292"/>
      <c r="Z217" s="292"/>
    </row>
    <row r="218" spans="1:26" ht="15.75" customHeight="1" x14ac:dyDescent="0.2">
      <c r="A218" s="292"/>
      <c r="B218" s="301"/>
      <c r="C218" s="302"/>
      <c r="D218" s="303"/>
      <c r="E218" s="303"/>
      <c r="F218" s="304">
        <f t="shared" si="0"/>
        <v>0</v>
      </c>
      <c r="G218" s="293">
        <f t="shared" si="3"/>
        <v>-65</v>
      </c>
      <c r="H218" s="293">
        <f t="shared" si="2"/>
        <v>-83.4</v>
      </c>
      <c r="I218" s="293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2"/>
      <c r="W218" s="292"/>
      <c r="X218" s="292"/>
      <c r="Y218" s="292"/>
      <c r="Z218" s="292"/>
    </row>
    <row r="219" spans="1:26" ht="15.75" customHeight="1" x14ac:dyDescent="0.2">
      <c r="A219" s="292"/>
      <c r="B219" s="301"/>
      <c r="C219" s="302"/>
      <c r="D219" s="303"/>
      <c r="E219" s="303"/>
      <c r="F219" s="304">
        <f t="shared" si="0"/>
        <v>0</v>
      </c>
      <c r="G219" s="293">
        <f t="shared" si="3"/>
        <v>-65</v>
      </c>
      <c r="H219" s="293">
        <f t="shared" si="2"/>
        <v>-83.4</v>
      </c>
      <c r="I219" s="293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/>
      <c r="T219" s="292"/>
      <c r="U219" s="292"/>
      <c r="V219" s="292"/>
      <c r="W219" s="292"/>
      <c r="X219" s="292"/>
      <c r="Y219" s="292"/>
      <c r="Z219" s="292"/>
    </row>
    <row r="220" spans="1:26" ht="15.75" customHeight="1" x14ac:dyDescent="0.2">
      <c r="A220" s="292"/>
      <c r="B220" s="301"/>
      <c r="C220" s="302"/>
      <c r="D220" s="303"/>
      <c r="E220" s="303"/>
      <c r="F220" s="304">
        <f t="shared" si="0"/>
        <v>0</v>
      </c>
      <c r="G220" s="293">
        <f t="shared" si="3"/>
        <v>-65</v>
      </c>
      <c r="H220" s="293">
        <f t="shared" si="2"/>
        <v>-83.4</v>
      </c>
      <c r="I220" s="293"/>
      <c r="J220" s="292"/>
      <c r="K220" s="292"/>
      <c r="L220" s="292"/>
      <c r="M220" s="292"/>
      <c r="N220" s="292"/>
      <c r="O220" s="292"/>
      <c r="P220" s="292"/>
      <c r="Q220" s="292"/>
      <c r="R220" s="292"/>
      <c r="S220" s="292"/>
      <c r="T220" s="292"/>
      <c r="U220" s="292"/>
      <c r="V220" s="292"/>
      <c r="W220" s="292"/>
      <c r="X220" s="292"/>
      <c r="Y220" s="292"/>
      <c r="Z220" s="292"/>
    </row>
    <row r="221" spans="1:26" ht="15.75" customHeight="1" x14ac:dyDescent="0.2">
      <c r="A221" s="292"/>
      <c r="B221" s="301"/>
      <c r="C221" s="302"/>
      <c r="D221" s="303"/>
      <c r="E221" s="303"/>
      <c r="F221" s="304">
        <f t="shared" si="0"/>
        <v>0</v>
      </c>
      <c r="G221" s="293">
        <f t="shared" si="3"/>
        <v>-65</v>
      </c>
      <c r="H221" s="293">
        <f t="shared" si="2"/>
        <v>-83.4</v>
      </c>
      <c r="I221" s="293"/>
      <c r="J221" s="292"/>
      <c r="K221" s="292"/>
      <c r="L221" s="292"/>
      <c r="M221" s="292"/>
      <c r="N221" s="292"/>
      <c r="O221" s="292"/>
      <c r="P221" s="292"/>
      <c r="Q221" s="292"/>
      <c r="R221" s="292"/>
      <c r="S221" s="292"/>
      <c r="T221" s="292"/>
      <c r="U221" s="292"/>
      <c r="V221" s="292"/>
      <c r="W221" s="292"/>
      <c r="X221" s="292"/>
      <c r="Y221" s="292"/>
      <c r="Z221" s="292"/>
    </row>
    <row r="222" spans="1:26" ht="15.75" customHeight="1" x14ac:dyDescent="0.2">
      <c r="A222" s="292"/>
      <c r="B222" s="301"/>
      <c r="C222" s="302"/>
      <c r="D222" s="303"/>
      <c r="E222" s="303"/>
      <c r="F222" s="304">
        <f t="shared" si="0"/>
        <v>0</v>
      </c>
      <c r="G222" s="293">
        <f t="shared" si="3"/>
        <v>-65</v>
      </c>
      <c r="H222" s="293">
        <f t="shared" si="2"/>
        <v>-83.4</v>
      </c>
      <c r="I222" s="293"/>
      <c r="J222" s="292"/>
      <c r="K222" s="292"/>
      <c r="L222" s="292"/>
      <c r="M222" s="292"/>
      <c r="N222" s="292"/>
      <c r="O222" s="292"/>
      <c r="P222" s="292"/>
      <c r="Q222" s="292"/>
      <c r="R222" s="292"/>
      <c r="S222" s="292"/>
      <c r="T222" s="292"/>
      <c r="U222" s="292"/>
      <c r="V222" s="292"/>
      <c r="W222" s="292"/>
      <c r="X222" s="292"/>
      <c r="Y222" s="292"/>
      <c r="Z222" s="292"/>
    </row>
    <row r="223" spans="1:26" ht="15.75" customHeight="1" x14ac:dyDescent="0.2">
      <c r="A223" s="292"/>
      <c r="B223" s="301"/>
      <c r="C223" s="302"/>
      <c r="D223" s="303"/>
      <c r="E223" s="303"/>
      <c r="F223" s="304">
        <f t="shared" si="0"/>
        <v>0</v>
      </c>
      <c r="G223" s="293">
        <f t="shared" si="3"/>
        <v>-65</v>
      </c>
      <c r="H223" s="293">
        <f t="shared" si="2"/>
        <v>-83.4</v>
      </c>
      <c r="I223" s="293"/>
      <c r="J223" s="292"/>
      <c r="K223" s="292"/>
      <c r="L223" s="292"/>
      <c r="M223" s="292"/>
      <c r="N223" s="292"/>
      <c r="O223" s="292"/>
      <c r="P223" s="292"/>
      <c r="Q223" s="292"/>
      <c r="R223" s="292"/>
      <c r="S223" s="292"/>
      <c r="T223" s="292"/>
      <c r="U223" s="292"/>
      <c r="V223" s="292"/>
      <c r="W223" s="292"/>
      <c r="X223" s="292"/>
      <c r="Y223" s="292"/>
      <c r="Z223" s="292"/>
    </row>
    <row r="224" spans="1:26" ht="15.75" customHeight="1" x14ac:dyDescent="0.2">
      <c r="A224" s="292"/>
      <c r="B224" s="301"/>
      <c r="C224" s="302"/>
      <c r="D224" s="303"/>
      <c r="E224" s="303"/>
      <c r="F224" s="304">
        <f t="shared" si="0"/>
        <v>0</v>
      </c>
      <c r="G224" s="293">
        <f t="shared" si="3"/>
        <v>-65</v>
      </c>
      <c r="H224" s="293">
        <f t="shared" si="2"/>
        <v>-83.4</v>
      </c>
      <c r="I224" s="293"/>
      <c r="J224" s="292"/>
      <c r="K224" s="292"/>
      <c r="L224" s="292"/>
      <c r="M224" s="292"/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</row>
    <row r="225" spans="1:26" ht="15.75" customHeight="1" x14ac:dyDescent="0.2">
      <c r="A225" s="292"/>
      <c r="B225" s="301"/>
      <c r="C225" s="302"/>
      <c r="D225" s="303"/>
      <c r="E225" s="303"/>
      <c r="F225" s="304">
        <f t="shared" si="0"/>
        <v>0</v>
      </c>
      <c r="G225" s="293">
        <f t="shared" si="3"/>
        <v>-65</v>
      </c>
      <c r="H225" s="293">
        <f t="shared" si="2"/>
        <v>-83.4</v>
      </c>
      <c r="I225" s="293"/>
      <c r="J225" s="292"/>
      <c r="K225" s="292"/>
      <c r="L225" s="292"/>
      <c r="M225" s="292"/>
      <c r="N225" s="292"/>
      <c r="O225" s="292"/>
      <c r="P225" s="292"/>
      <c r="Q225" s="292"/>
      <c r="R225" s="292"/>
      <c r="S225" s="292"/>
      <c r="T225" s="292"/>
      <c r="U225" s="292"/>
      <c r="V225" s="292"/>
      <c r="W225" s="292"/>
      <c r="X225" s="292"/>
      <c r="Y225" s="292"/>
      <c r="Z225" s="292"/>
    </row>
    <row r="226" spans="1:26" ht="15.75" customHeight="1" x14ac:dyDescent="0.2">
      <c r="A226" s="292"/>
      <c r="B226" s="301"/>
      <c r="C226" s="302"/>
      <c r="D226" s="303"/>
      <c r="E226" s="303"/>
      <c r="F226" s="304">
        <f t="shared" si="0"/>
        <v>0</v>
      </c>
      <c r="G226" s="293">
        <f t="shared" si="3"/>
        <v>-65</v>
      </c>
      <c r="H226" s="293">
        <f t="shared" si="2"/>
        <v>-83.4</v>
      </c>
      <c r="I226" s="293"/>
      <c r="J226" s="292"/>
      <c r="K226" s="292"/>
      <c r="L226" s="292"/>
      <c r="M226" s="292"/>
      <c r="N226" s="292"/>
      <c r="O226" s="292"/>
      <c r="P226" s="292"/>
      <c r="Q226" s="292"/>
      <c r="R226" s="292"/>
      <c r="S226" s="292"/>
      <c r="T226" s="292"/>
      <c r="U226" s="292"/>
      <c r="V226" s="292"/>
      <c r="W226" s="292"/>
      <c r="X226" s="292"/>
      <c r="Y226" s="292"/>
      <c r="Z226" s="292"/>
    </row>
    <row r="227" spans="1:26" ht="15.75" customHeight="1" x14ac:dyDescent="0.2">
      <c r="A227" s="292"/>
      <c r="B227" s="301"/>
      <c r="C227" s="302"/>
      <c r="D227" s="303"/>
      <c r="E227" s="303"/>
      <c r="F227" s="304">
        <f t="shared" si="0"/>
        <v>0</v>
      </c>
      <c r="G227" s="293">
        <f t="shared" si="3"/>
        <v>-65</v>
      </c>
      <c r="H227" s="293">
        <f t="shared" si="2"/>
        <v>-83.4</v>
      </c>
      <c r="I227" s="293"/>
      <c r="J227" s="292"/>
      <c r="K227" s="292"/>
      <c r="L227" s="292"/>
      <c r="M227" s="292"/>
      <c r="N227" s="292"/>
      <c r="O227" s="292"/>
      <c r="P227" s="292"/>
      <c r="Q227" s="292"/>
      <c r="R227" s="292"/>
      <c r="S227" s="292"/>
      <c r="T227" s="292"/>
      <c r="U227" s="292"/>
      <c r="V227" s="292"/>
      <c r="W227" s="292"/>
      <c r="X227" s="292"/>
      <c r="Y227" s="292"/>
      <c r="Z227" s="292"/>
    </row>
    <row r="228" spans="1:26" ht="15.75" customHeight="1" x14ac:dyDescent="0.2">
      <c r="A228" s="292"/>
      <c r="B228" s="301"/>
      <c r="C228" s="302"/>
      <c r="D228" s="303"/>
      <c r="E228" s="303"/>
      <c r="F228" s="304">
        <f t="shared" si="0"/>
        <v>0</v>
      </c>
      <c r="G228" s="293">
        <f t="shared" si="3"/>
        <v>-65</v>
      </c>
      <c r="H228" s="293">
        <f t="shared" si="2"/>
        <v>-83.4</v>
      </c>
      <c r="I228" s="293"/>
      <c r="J228" s="292"/>
      <c r="K228" s="292"/>
      <c r="L228" s="292"/>
      <c r="M228" s="292"/>
      <c r="N228" s="292"/>
      <c r="O228" s="292"/>
      <c r="P228" s="292"/>
      <c r="Q228" s="292"/>
      <c r="R228" s="292"/>
      <c r="S228" s="292"/>
      <c r="T228" s="292"/>
      <c r="U228" s="292"/>
      <c r="V228" s="292"/>
      <c r="W228" s="292"/>
      <c r="X228" s="292"/>
      <c r="Y228" s="292"/>
      <c r="Z228" s="292"/>
    </row>
    <row r="229" spans="1:26" ht="15.75" customHeight="1" x14ac:dyDescent="0.2">
      <c r="A229" s="292"/>
      <c r="B229" s="301"/>
      <c r="C229" s="302"/>
      <c r="D229" s="303"/>
      <c r="E229" s="303"/>
      <c r="F229" s="304">
        <f t="shared" si="0"/>
        <v>0</v>
      </c>
      <c r="G229" s="293">
        <f t="shared" si="3"/>
        <v>-65</v>
      </c>
      <c r="H229" s="293">
        <f t="shared" si="2"/>
        <v>-83.4</v>
      </c>
      <c r="I229" s="293"/>
      <c r="J229" s="292"/>
      <c r="K229" s="292"/>
      <c r="L229" s="292"/>
      <c r="M229" s="292"/>
      <c r="N229" s="292"/>
      <c r="O229" s="292"/>
      <c r="P229" s="292"/>
      <c r="Q229" s="292"/>
      <c r="R229" s="292"/>
      <c r="S229" s="292"/>
      <c r="T229" s="292"/>
      <c r="U229" s="292"/>
      <c r="V229" s="292"/>
      <c r="W229" s="292"/>
      <c r="X229" s="292"/>
      <c r="Y229" s="292"/>
      <c r="Z229" s="292"/>
    </row>
    <row r="230" spans="1:26" ht="15.75" customHeight="1" x14ac:dyDescent="0.2">
      <c r="A230" s="292"/>
      <c r="B230" s="301"/>
      <c r="C230" s="302"/>
      <c r="D230" s="303"/>
      <c r="E230" s="303"/>
      <c r="F230" s="304">
        <f t="shared" si="0"/>
        <v>0</v>
      </c>
      <c r="G230" s="293">
        <f t="shared" si="3"/>
        <v>-65</v>
      </c>
      <c r="H230" s="293">
        <f t="shared" si="2"/>
        <v>-83.4</v>
      </c>
      <c r="I230" s="293"/>
      <c r="J230" s="292"/>
      <c r="K230" s="292"/>
      <c r="L230" s="292"/>
      <c r="M230" s="292"/>
      <c r="N230" s="292"/>
      <c r="O230" s="292"/>
      <c r="P230" s="292"/>
      <c r="Q230" s="292"/>
      <c r="R230" s="292"/>
      <c r="S230" s="292"/>
      <c r="T230" s="292"/>
      <c r="U230" s="292"/>
      <c r="V230" s="292"/>
      <c r="W230" s="292"/>
      <c r="X230" s="292"/>
      <c r="Y230" s="292"/>
      <c r="Z230" s="292"/>
    </row>
    <row r="231" spans="1:26" ht="15.75" customHeight="1" x14ac:dyDescent="0.2">
      <c r="A231" s="292"/>
      <c r="B231" s="301"/>
      <c r="C231" s="302"/>
      <c r="D231" s="303"/>
      <c r="E231" s="303"/>
      <c r="F231" s="304">
        <f t="shared" si="0"/>
        <v>0</v>
      </c>
      <c r="G231" s="293">
        <f t="shared" si="3"/>
        <v>-65</v>
      </c>
      <c r="H231" s="293">
        <f t="shared" si="2"/>
        <v>-83.4</v>
      </c>
      <c r="I231" s="293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2"/>
      <c r="Y231" s="292"/>
      <c r="Z231" s="292"/>
    </row>
    <row r="232" spans="1:26" ht="15.75" customHeight="1" x14ac:dyDescent="0.2">
      <c r="A232" s="292"/>
      <c r="B232" s="301"/>
      <c r="C232" s="302"/>
      <c r="D232" s="303"/>
      <c r="E232" s="303"/>
      <c r="F232" s="304">
        <f t="shared" si="0"/>
        <v>0</v>
      </c>
      <c r="G232" s="293">
        <f t="shared" si="3"/>
        <v>-65</v>
      </c>
      <c r="H232" s="293">
        <f t="shared" si="2"/>
        <v>-83.4</v>
      </c>
      <c r="I232" s="293"/>
      <c r="J232" s="292"/>
      <c r="K232" s="292"/>
      <c r="L232" s="292"/>
      <c r="M232" s="292"/>
      <c r="N232" s="292"/>
      <c r="O232" s="292"/>
      <c r="P232" s="292"/>
      <c r="Q232" s="292"/>
      <c r="R232" s="292"/>
      <c r="S232" s="292"/>
      <c r="T232" s="292"/>
      <c r="U232" s="292"/>
      <c r="V232" s="292"/>
      <c r="W232" s="292"/>
      <c r="X232" s="292"/>
      <c r="Y232" s="292"/>
      <c r="Z232" s="292"/>
    </row>
    <row r="233" spans="1:26" ht="15.75" customHeight="1" x14ac:dyDescent="0.2">
      <c r="A233" s="292"/>
      <c r="B233" s="301"/>
      <c r="C233" s="302"/>
      <c r="D233" s="303"/>
      <c r="E233" s="303"/>
      <c r="F233" s="304">
        <f t="shared" si="0"/>
        <v>0</v>
      </c>
      <c r="G233" s="293">
        <f t="shared" si="3"/>
        <v>-65</v>
      </c>
      <c r="H233" s="293">
        <f t="shared" si="2"/>
        <v>-83.4</v>
      </c>
      <c r="I233" s="293"/>
      <c r="J233" s="292"/>
      <c r="K233" s="292"/>
      <c r="L233" s="292"/>
      <c r="M233" s="292"/>
      <c r="N233" s="292"/>
      <c r="O233" s="292"/>
      <c r="P233" s="292"/>
      <c r="Q233" s="292"/>
      <c r="R233" s="292"/>
      <c r="S233" s="292"/>
      <c r="T233" s="292"/>
      <c r="U233" s="292"/>
      <c r="V233" s="292"/>
      <c r="W233" s="292"/>
      <c r="X233" s="292"/>
      <c r="Y233" s="292"/>
      <c r="Z233" s="292"/>
    </row>
    <row r="234" spans="1:26" ht="15.75" customHeight="1" x14ac:dyDescent="0.2">
      <c r="A234" s="292"/>
      <c r="B234" s="301"/>
      <c r="C234" s="302"/>
      <c r="D234" s="303"/>
      <c r="E234" s="303"/>
      <c r="F234" s="304">
        <f t="shared" si="0"/>
        <v>0</v>
      </c>
      <c r="G234" s="293">
        <f t="shared" si="3"/>
        <v>-65</v>
      </c>
      <c r="H234" s="293">
        <f t="shared" si="2"/>
        <v>-83.4</v>
      </c>
      <c r="I234" s="293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</row>
    <row r="235" spans="1:26" ht="15.75" customHeight="1" x14ac:dyDescent="0.2">
      <c r="A235" s="292"/>
      <c r="B235" s="301"/>
      <c r="C235" s="302"/>
      <c r="D235" s="303"/>
      <c r="E235" s="303"/>
      <c r="F235" s="304">
        <f t="shared" si="0"/>
        <v>0</v>
      </c>
      <c r="G235" s="293">
        <f t="shared" si="3"/>
        <v>-65</v>
      </c>
      <c r="H235" s="293">
        <f t="shared" si="2"/>
        <v>-83.4</v>
      </c>
      <c r="I235" s="293"/>
      <c r="J235" s="292"/>
      <c r="K235" s="292"/>
      <c r="L235" s="292"/>
      <c r="M235" s="292"/>
      <c r="N235" s="292"/>
      <c r="O235" s="292"/>
      <c r="P235" s="292"/>
      <c r="Q235" s="292"/>
      <c r="R235" s="292"/>
      <c r="S235" s="292"/>
      <c r="T235" s="292"/>
      <c r="U235" s="292"/>
      <c r="V235" s="292"/>
      <c r="W235" s="292"/>
      <c r="X235" s="292"/>
      <c r="Y235" s="292"/>
      <c r="Z235" s="292"/>
    </row>
    <row r="236" spans="1:26" ht="15.75" customHeight="1" x14ac:dyDescent="0.2">
      <c r="A236" s="292"/>
      <c r="B236" s="301"/>
      <c r="C236" s="302"/>
      <c r="D236" s="303"/>
      <c r="E236" s="303"/>
      <c r="F236" s="304">
        <f t="shared" si="0"/>
        <v>0</v>
      </c>
      <c r="G236" s="293">
        <f t="shared" si="3"/>
        <v>-65</v>
      </c>
      <c r="H236" s="293">
        <f t="shared" si="2"/>
        <v>-83.4</v>
      </c>
      <c r="I236" s="293"/>
      <c r="J236" s="292"/>
      <c r="K236" s="292"/>
      <c r="L236" s="292"/>
      <c r="M236" s="292"/>
      <c r="N236" s="292"/>
      <c r="O236" s="292"/>
      <c r="P236" s="292"/>
      <c r="Q236" s="292"/>
      <c r="R236" s="292"/>
      <c r="S236" s="292"/>
      <c r="T236" s="292"/>
      <c r="U236" s="292"/>
      <c r="V236" s="292"/>
      <c r="W236" s="292"/>
      <c r="X236" s="292"/>
      <c r="Y236" s="292"/>
      <c r="Z236" s="292"/>
    </row>
    <row r="237" spans="1:26" ht="15.75" customHeight="1" x14ac:dyDescent="0.2">
      <c r="A237" s="292"/>
      <c r="B237" s="301"/>
      <c r="C237" s="302"/>
      <c r="D237" s="303"/>
      <c r="E237" s="303"/>
      <c r="F237" s="304">
        <f t="shared" si="0"/>
        <v>0</v>
      </c>
      <c r="G237" s="293">
        <f t="shared" si="3"/>
        <v>-65</v>
      </c>
      <c r="H237" s="293">
        <f t="shared" si="2"/>
        <v>-83.4</v>
      </c>
      <c r="I237" s="293"/>
      <c r="J237" s="292"/>
      <c r="K237" s="292"/>
      <c r="L237" s="292"/>
      <c r="M237" s="292"/>
      <c r="N237" s="292"/>
      <c r="O237" s="292"/>
      <c r="P237" s="292"/>
      <c r="Q237" s="292"/>
      <c r="R237" s="292"/>
      <c r="S237" s="292"/>
      <c r="T237" s="292"/>
      <c r="U237" s="292"/>
      <c r="V237" s="292"/>
      <c r="W237" s="292"/>
      <c r="X237" s="292"/>
      <c r="Y237" s="292"/>
      <c r="Z237" s="292"/>
    </row>
    <row r="238" spans="1:26" ht="15.75" customHeight="1" x14ac:dyDescent="0.2">
      <c r="A238" s="292"/>
      <c r="B238" s="301"/>
      <c r="C238" s="302"/>
      <c r="D238" s="303"/>
      <c r="E238" s="303"/>
      <c r="F238" s="304">
        <f t="shared" si="0"/>
        <v>0</v>
      </c>
      <c r="G238" s="293">
        <f t="shared" si="3"/>
        <v>-65</v>
      </c>
      <c r="H238" s="293">
        <f t="shared" si="2"/>
        <v>-83.4</v>
      </c>
      <c r="I238" s="293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</row>
    <row r="239" spans="1:26" ht="15.75" customHeight="1" x14ac:dyDescent="0.2">
      <c r="A239" s="292"/>
      <c r="B239" s="301"/>
      <c r="C239" s="302"/>
      <c r="D239" s="303"/>
      <c r="E239" s="303"/>
      <c r="F239" s="304">
        <f t="shared" si="0"/>
        <v>0</v>
      </c>
      <c r="G239" s="293">
        <f t="shared" si="3"/>
        <v>-65</v>
      </c>
      <c r="H239" s="293">
        <f t="shared" si="2"/>
        <v>-83.4</v>
      </c>
      <c r="I239" s="293"/>
      <c r="J239" s="292"/>
      <c r="K239" s="292"/>
      <c r="L239" s="292"/>
      <c r="M239" s="292"/>
      <c r="N239" s="292"/>
      <c r="O239" s="292"/>
      <c r="P239" s="292"/>
      <c r="Q239" s="292"/>
      <c r="R239" s="292"/>
      <c r="S239" s="292"/>
      <c r="T239" s="292"/>
      <c r="U239" s="292"/>
      <c r="V239" s="292"/>
      <c r="W239" s="292"/>
      <c r="X239" s="292"/>
      <c r="Y239" s="292"/>
      <c r="Z239" s="292"/>
    </row>
    <row r="240" spans="1:26" ht="15.75" customHeight="1" x14ac:dyDescent="0.2">
      <c r="A240" s="292"/>
      <c r="B240" s="301"/>
      <c r="C240" s="302"/>
      <c r="D240" s="303"/>
      <c r="E240" s="303"/>
      <c r="F240" s="304">
        <f t="shared" si="0"/>
        <v>0</v>
      </c>
      <c r="G240" s="293">
        <f t="shared" ref="G240:G254" si="4">C240-$C$4</f>
        <v>-65</v>
      </c>
      <c r="H240" s="293">
        <f t="shared" si="2"/>
        <v>-83.4</v>
      </c>
      <c r="I240" s="293"/>
      <c r="J240" s="292"/>
      <c r="K240" s="292"/>
      <c r="L240" s="292"/>
      <c r="M240" s="292"/>
      <c r="N240" s="292"/>
      <c r="O240" s="292"/>
      <c r="P240" s="292"/>
      <c r="Q240" s="292"/>
      <c r="R240" s="292"/>
      <c r="S240" s="292"/>
      <c r="T240" s="292"/>
      <c r="U240" s="292"/>
      <c r="V240" s="292"/>
      <c r="W240" s="292"/>
      <c r="X240" s="292"/>
      <c r="Y240" s="292"/>
      <c r="Z240" s="292"/>
    </row>
    <row r="241" spans="1:26" ht="15.75" customHeight="1" x14ac:dyDescent="0.2">
      <c r="A241" s="292"/>
      <c r="B241" s="301"/>
      <c r="C241" s="302"/>
      <c r="D241" s="303"/>
      <c r="E241" s="303"/>
      <c r="F241" s="304">
        <f t="shared" si="0"/>
        <v>0</v>
      </c>
      <c r="G241" s="293">
        <f t="shared" si="4"/>
        <v>-65</v>
      </c>
      <c r="H241" s="293">
        <f t="shared" si="2"/>
        <v>-83.4</v>
      </c>
      <c r="I241" s="293"/>
      <c r="J241" s="292"/>
      <c r="K241" s="292"/>
      <c r="L241" s="292"/>
      <c r="M241" s="292"/>
      <c r="N241" s="292"/>
      <c r="O241" s="292"/>
      <c r="P241" s="292"/>
      <c r="Q241" s="292"/>
      <c r="R241" s="292"/>
      <c r="S241" s="292"/>
      <c r="T241" s="292"/>
      <c r="U241" s="292"/>
      <c r="V241" s="292"/>
      <c r="W241" s="292"/>
      <c r="X241" s="292"/>
      <c r="Y241" s="292"/>
      <c r="Z241" s="292"/>
    </row>
    <row r="242" spans="1:26" ht="15.75" customHeight="1" x14ac:dyDescent="0.2">
      <c r="A242" s="292"/>
      <c r="B242" s="301"/>
      <c r="C242" s="302"/>
      <c r="D242" s="303"/>
      <c r="E242" s="303"/>
      <c r="F242" s="304">
        <f t="shared" si="0"/>
        <v>0</v>
      </c>
      <c r="G242" s="293">
        <f t="shared" si="4"/>
        <v>-65</v>
      </c>
      <c r="H242" s="293">
        <f t="shared" si="2"/>
        <v>-83.4</v>
      </c>
      <c r="I242" s="293"/>
      <c r="J242" s="292"/>
      <c r="K242" s="292"/>
      <c r="L242" s="292"/>
      <c r="M242" s="292"/>
      <c r="N242" s="292"/>
      <c r="O242" s="292"/>
      <c r="P242" s="292"/>
      <c r="Q242" s="292"/>
      <c r="R242" s="292"/>
      <c r="S242" s="292"/>
      <c r="T242" s="292"/>
      <c r="U242" s="292"/>
      <c r="V242" s="292"/>
      <c r="W242" s="292"/>
      <c r="X242" s="292"/>
      <c r="Y242" s="292"/>
      <c r="Z242" s="292"/>
    </row>
    <row r="243" spans="1:26" ht="15.75" customHeight="1" x14ac:dyDescent="0.2">
      <c r="A243" s="292"/>
      <c r="B243" s="301"/>
      <c r="C243" s="302"/>
      <c r="D243" s="303"/>
      <c r="E243" s="303"/>
      <c r="F243" s="304">
        <f t="shared" si="0"/>
        <v>0</v>
      </c>
      <c r="G243" s="293">
        <f t="shared" si="4"/>
        <v>-65</v>
      </c>
      <c r="H243" s="293">
        <f t="shared" si="2"/>
        <v>-83.4</v>
      </c>
      <c r="I243" s="293"/>
      <c r="J243" s="292"/>
      <c r="K243" s="292"/>
      <c r="L243" s="292"/>
      <c r="M243" s="292"/>
      <c r="N243" s="292"/>
      <c r="O243" s="292"/>
      <c r="P243" s="292"/>
      <c r="Q243" s="292"/>
      <c r="R243" s="292"/>
      <c r="S243" s="292"/>
      <c r="T243" s="292"/>
      <c r="U243" s="292"/>
      <c r="V243" s="292"/>
      <c r="W243" s="292"/>
      <c r="X243" s="292"/>
      <c r="Y243" s="292"/>
      <c r="Z243" s="292"/>
    </row>
    <row r="244" spans="1:26" ht="15.75" customHeight="1" x14ac:dyDescent="0.2">
      <c r="A244" s="292"/>
      <c r="B244" s="301"/>
      <c r="C244" s="302"/>
      <c r="D244" s="303"/>
      <c r="E244" s="303"/>
      <c r="F244" s="304">
        <f t="shared" si="0"/>
        <v>0</v>
      </c>
      <c r="G244" s="293">
        <f t="shared" si="4"/>
        <v>-65</v>
      </c>
      <c r="H244" s="293">
        <f t="shared" si="2"/>
        <v>-83.4</v>
      </c>
      <c r="I244" s="293"/>
      <c r="J244" s="292"/>
      <c r="K244" s="292"/>
      <c r="L244" s="292"/>
      <c r="M244" s="292"/>
      <c r="N244" s="292"/>
      <c r="O244" s="292"/>
      <c r="P244" s="292"/>
      <c r="Q244" s="292"/>
      <c r="R244" s="292"/>
      <c r="S244" s="292"/>
      <c r="T244" s="292"/>
      <c r="U244" s="292"/>
      <c r="V244" s="292"/>
      <c r="W244" s="292"/>
      <c r="X244" s="292"/>
      <c r="Y244" s="292"/>
      <c r="Z244" s="292"/>
    </row>
    <row r="245" spans="1:26" ht="15.75" customHeight="1" x14ac:dyDescent="0.2">
      <c r="A245" s="292"/>
      <c r="B245" s="301"/>
      <c r="C245" s="302"/>
      <c r="D245" s="303"/>
      <c r="E245" s="303"/>
      <c r="F245" s="304">
        <f t="shared" si="0"/>
        <v>0</v>
      </c>
      <c r="G245" s="293">
        <f t="shared" si="4"/>
        <v>-65</v>
      </c>
      <c r="H245" s="293">
        <f t="shared" si="2"/>
        <v>-83.4</v>
      </c>
      <c r="I245" s="293"/>
      <c r="J245" s="292"/>
      <c r="K245" s="292"/>
      <c r="L245" s="292"/>
      <c r="M245" s="292"/>
      <c r="N245" s="292"/>
      <c r="O245" s="292"/>
      <c r="P245" s="292"/>
      <c r="Q245" s="292"/>
      <c r="R245" s="292"/>
      <c r="S245" s="292"/>
      <c r="T245" s="292"/>
      <c r="U245" s="292"/>
      <c r="V245" s="292"/>
      <c r="W245" s="292"/>
      <c r="X245" s="292"/>
      <c r="Y245" s="292"/>
      <c r="Z245" s="292"/>
    </row>
    <row r="246" spans="1:26" ht="15.75" customHeight="1" x14ac:dyDescent="0.2">
      <c r="A246" s="292"/>
      <c r="B246" s="301"/>
      <c r="C246" s="302"/>
      <c r="D246" s="303"/>
      <c r="E246" s="303"/>
      <c r="F246" s="304">
        <f t="shared" si="0"/>
        <v>0</v>
      </c>
      <c r="G246" s="293">
        <f t="shared" si="4"/>
        <v>-65</v>
      </c>
      <c r="H246" s="293">
        <f t="shared" si="2"/>
        <v>-83.4</v>
      </c>
      <c r="I246" s="293"/>
      <c r="J246" s="292"/>
      <c r="K246" s="292"/>
      <c r="L246" s="292"/>
      <c r="M246" s="292"/>
      <c r="N246" s="292"/>
      <c r="O246" s="292"/>
      <c r="P246" s="292"/>
      <c r="Q246" s="292"/>
      <c r="R246" s="292"/>
      <c r="S246" s="292"/>
      <c r="T246" s="292"/>
      <c r="U246" s="292"/>
      <c r="V246" s="292"/>
      <c r="W246" s="292"/>
      <c r="X246" s="292"/>
      <c r="Y246" s="292"/>
      <c r="Z246" s="292"/>
    </row>
    <row r="247" spans="1:26" ht="15.75" customHeight="1" x14ac:dyDescent="0.2">
      <c r="A247" s="292"/>
      <c r="B247" s="301"/>
      <c r="C247" s="302"/>
      <c r="D247" s="303"/>
      <c r="E247" s="303"/>
      <c r="F247" s="304">
        <f t="shared" si="0"/>
        <v>0</v>
      </c>
      <c r="G247" s="293">
        <f t="shared" si="4"/>
        <v>-65</v>
      </c>
      <c r="H247" s="293">
        <f t="shared" si="2"/>
        <v>-83.4</v>
      </c>
      <c r="I247" s="293"/>
      <c r="J247" s="292"/>
      <c r="K247" s="292"/>
      <c r="L247" s="292"/>
      <c r="M247" s="292"/>
      <c r="N247" s="292"/>
      <c r="O247" s="292"/>
      <c r="P247" s="292"/>
      <c r="Q247" s="292"/>
      <c r="R247" s="292"/>
      <c r="S247" s="292"/>
      <c r="T247" s="292"/>
      <c r="U247" s="292"/>
      <c r="V247" s="292"/>
      <c r="W247" s="292"/>
      <c r="X247" s="292"/>
      <c r="Y247" s="292"/>
      <c r="Z247" s="292"/>
    </row>
    <row r="248" spans="1:26" ht="15.75" customHeight="1" x14ac:dyDescent="0.2">
      <c r="A248" s="292"/>
      <c r="B248" s="301"/>
      <c r="C248" s="302"/>
      <c r="D248" s="303"/>
      <c r="E248" s="303"/>
      <c r="F248" s="304">
        <f t="shared" si="0"/>
        <v>0</v>
      </c>
      <c r="G248" s="293">
        <f t="shared" si="4"/>
        <v>-65</v>
      </c>
      <c r="H248" s="293">
        <f t="shared" si="2"/>
        <v>-83.4</v>
      </c>
      <c r="I248" s="293"/>
      <c r="J248" s="292"/>
      <c r="K248" s="292"/>
      <c r="L248" s="292"/>
      <c r="M248" s="292"/>
      <c r="N248" s="292"/>
      <c r="O248" s="292"/>
      <c r="P248" s="292"/>
      <c r="Q248" s="292"/>
      <c r="R248" s="292"/>
      <c r="S248" s="292"/>
      <c r="T248" s="292"/>
      <c r="U248" s="292"/>
      <c r="V248" s="292"/>
      <c r="W248" s="292"/>
      <c r="X248" s="292"/>
      <c r="Y248" s="292"/>
      <c r="Z248" s="292"/>
    </row>
    <row r="249" spans="1:26" ht="15.75" customHeight="1" x14ac:dyDescent="0.2">
      <c r="A249" s="292"/>
      <c r="B249" s="301"/>
      <c r="C249" s="302"/>
      <c r="D249" s="303"/>
      <c r="E249" s="303"/>
      <c r="F249" s="304">
        <f t="shared" si="0"/>
        <v>0</v>
      </c>
      <c r="G249" s="293">
        <f t="shared" si="4"/>
        <v>-65</v>
      </c>
      <c r="H249" s="293">
        <f t="shared" si="2"/>
        <v>-83.4</v>
      </c>
      <c r="I249" s="293"/>
      <c r="J249" s="292"/>
      <c r="K249" s="292"/>
      <c r="L249" s="292"/>
      <c r="M249" s="292"/>
      <c r="N249" s="292"/>
      <c r="O249" s="292"/>
      <c r="P249" s="292"/>
      <c r="Q249" s="292"/>
      <c r="R249" s="292"/>
      <c r="S249" s="292"/>
      <c r="T249" s="292"/>
      <c r="U249" s="292"/>
      <c r="V249" s="292"/>
      <c r="W249" s="292"/>
      <c r="X249" s="292"/>
      <c r="Y249" s="292"/>
      <c r="Z249" s="292"/>
    </row>
    <row r="250" spans="1:26" ht="15.75" customHeight="1" x14ac:dyDescent="0.2">
      <c r="A250" s="292"/>
      <c r="B250" s="301"/>
      <c r="C250" s="302"/>
      <c r="D250" s="303"/>
      <c r="E250" s="303"/>
      <c r="F250" s="304">
        <f t="shared" si="0"/>
        <v>0</v>
      </c>
      <c r="G250" s="293">
        <f t="shared" si="4"/>
        <v>-65</v>
      </c>
      <c r="H250" s="293">
        <f t="shared" si="2"/>
        <v>-83.4</v>
      </c>
      <c r="I250" s="293"/>
      <c r="J250" s="292"/>
      <c r="K250" s="292"/>
      <c r="L250" s="292"/>
      <c r="M250" s="292"/>
      <c r="N250" s="292"/>
      <c r="O250" s="292"/>
      <c r="P250" s="292"/>
      <c r="Q250" s="292"/>
      <c r="R250" s="292"/>
      <c r="S250" s="292"/>
      <c r="T250" s="292"/>
      <c r="U250" s="292"/>
      <c r="V250" s="292"/>
      <c r="W250" s="292"/>
      <c r="X250" s="292"/>
      <c r="Y250" s="292"/>
      <c r="Z250" s="292"/>
    </row>
    <row r="251" spans="1:26" ht="15.75" customHeight="1" x14ac:dyDescent="0.2">
      <c r="A251" s="292"/>
      <c r="B251" s="301"/>
      <c r="C251" s="302"/>
      <c r="D251" s="303"/>
      <c r="E251" s="303"/>
      <c r="F251" s="304">
        <f t="shared" si="0"/>
        <v>0</v>
      </c>
      <c r="G251" s="293">
        <f t="shared" si="4"/>
        <v>-65</v>
      </c>
      <c r="H251" s="293">
        <f t="shared" si="2"/>
        <v>-83.4</v>
      </c>
      <c r="I251" s="293"/>
      <c r="J251" s="292"/>
      <c r="K251" s="292"/>
      <c r="L251" s="292"/>
      <c r="M251" s="292"/>
      <c r="N251" s="292"/>
      <c r="O251" s="292"/>
      <c r="P251" s="292"/>
      <c r="Q251" s="292"/>
      <c r="R251" s="292"/>
      <c r="S251" s="292"/>
      <c r="T251" s="292"/>
      <c r="U251" s="292"/>
      <c r="V251" s="292"/>
      <c r="W251" s="292"/>
      <c r="X251" s="292"/>
      <c r="Y251" s="292"/>
      <c r="Z251" s="292"/>
    </row>
    <row r="252" spans="1:26" ht="15.75" customHeight="1" x14ac:dyDescent="0.2">
      <c r="A252" s="292"/>
      <c r="B252" s="301"/>
      <c r="C252" s="302"/>
      <c r="D252" s="303"/>
      <c r="E252" s="303"/>
      <c r="F252" s="304">
        <f t="shared" si="0"/>
        <v>0</v>
      </c>
      <c r="G252" s="293">
        <f t="shared" si="4"/>
        <v>-65</v>
      </c>
      <c r="H252" s="293">
        <f t="shared" si="2"/>
        <v>-83.4</v>
      </c>
      <c r="I252" s="293"/>
      <c r="J252" s="292"/>
      <c r="K252" s="292"/>
      <c r="L252" s="292"/>
      <c r="M252" s="292"/>
      <c r="N252" s="292"/>
      <c r="O252" s="292"/>
      <c r="P252" s="292"/>
      <c r="Q252" s="292"/>
      <c r="R252" s="292"/>
      <c r="S252" s="292"/>
      <c r="T252" s="292"/>
      <c r="U252" s="292"/>
      <c r="V252" s="292"/>
      <c r="W252" s="292"/>
      <c r="X252" s="292"/>
      <c r="Y252" s="292"/>
      <c r="Z252" s="292"/>
    </row>
    <row r="253" spans="1:26" ht="15.75" customHeight="1" x14ac:dyDescent="0.2">
      <c r="A253" s="292"/>
      <c r="B253" s="301"/>
      <c r="C253" s="302"/>
      <c r="D253" s="303"/>
      <c r="E253" s="303"/>
      <c r="F253" s="304">
        <f t="shared" si="0"/>
        <v>0</v>
      </c>
      <c r="G253" s="293">
        <f t="shared" si="4"/>
        <v>-65</v>
      </c>
      <c r="H253" s="293">
        <f t="shared" si="2"/>
        <v>-83.4</v>
      </c>
      <c r="I253" s="293"/>
      <c r="J253" s="292"/>
      <c r="K253" s="292"/>
      <c r="L253" s="292"/>
      <c r="M253" s="292"/>
      <c r="N253" s="292"/>
      <c r="O253" s="292"/>
      <c r="P253" s="292"/>
      <c r="Q253" s="292"/>
      <c r="R253" s="292"/>
      <c r="S253" s="292"/>
      <c r="T253" s="292"/>
      <c r="U253" s="292"/>
      <c r="V253" s="292"/>
      <c r="W253" s="292"/>
      <c r="X253" s="292"/>
      <c r="Y253" s="292"/>
      <c r="Z253" s="292"/>
    </row>
    <row r="254" spans="1:26" ht="15.75" customHeight="1" x14ac:dyDescent="0.2">
      <c r="A254" s="292"/>
      <c r="B254" s="301"/>
      <c r="C254" s="302"/>
      <c r="D254" s="303"/>
      <c r="E254" s="303"/>
      <c r="F254" s="304">
        <f t="shared" si="0"/>
        <v>0</v>
      </c>
      <c r="G254" s="293">
        <f t="shared" si="4"/>
        <v>-65</v>
      </c>
      <c r="H254" s="293">
        <f t="shared" si="2"/>
        <v>-83.4</v>
      </c>
      <c r="I254" s="293"/>
      <c r="J254" s="292"/>
      <c r="K254" s="292"/>
      <c r="L254" s="292"/>
      <c r="M254" s="292"/>
      <c r="N254" s="292"/>
      <c r="O254" s="292"/>
      <c r="P254" s="292"/>
      <c r="Q254" s="292"/>
      <c r="R254" s="292"/>
      <c r="S254" s="292"/>
      <c r="T254" s="292"/>
      <c r="U254" s="292"/>
      <c r="V254" s="292"/>
      <c r="W254" s="292"/>
      <c r="X254" s="292"/>
      <c r="Y254" s="292"/>
      <c r="Z254" s="292"/>
    </row>
    <row r="255" spans="1:26" ht="15.75" customHeight="1" x14ac:dyDescent="0.2">
      <c r="A255" s="292"/>
      <c r="B255" s="221"/>
      <c r="C255" s="295"/>
      <c r="D255" s="296"/>
      <c r="E255" s="296"/>
      <c r="F255" s="297"/>
      <c r="G255" s="292"/>
      <c r="H255" s="292"/>
      <c r="I255" s="292"/>
      <c r="J255" s="292"/>
      <c r="K255" s="292"/>
      <c r="L255" s="292"/>
      <c r="M255" s="292"/>
      <c r="N255" s="292"/>
      <c r="O255" s="292"/>
      <c r="P255" s="292"/>
      <c r="Q255" s="292"/>
      <c r="R255" s="292"/>
      <c r="S255" s="292"/>
      <c r="T255" s="292"/>
      <c r="U255" s="292"/>
      <c r="V255" s="292"/>
      <c r="W255" s="292"/>
      <c r="X255" s="292"/>
      <c r="Y255" s="292"/>
      <c r="Z255" s="292"/>
    </row>
    <row r="256" spans="1:26" ht="15.75" customHeight="1" x14ac:dyDescent="0.2">
      <c r="A256" s="292"/>
      <c r="B256" s="221"/>
      <c r="C256" s="295"/>
      <c r="D256" s="296"/>
      <c r="E256" s="296"/>
      <c r="F256" s="297"/>
      <c r="G256" s="292"/>
      <c r="H256" s="292"/>
      <c r="I256" s="292"/>
      <c r="J256" s="292"/>
      <c r="K256" s="292"/>
      <c r="L256" s="292"/>
      <c r="M256" s="292"/>
      <c r="N256" s="292"/>
      <c r="O256" s="292"/>
      <c r="P256" s="292"/>
      <c r="Q256" s="292"/>
      <c r="R256" s="292"/>
      <c r="S256" s="292"/>
      <c r="T256" s="292"/>
      <c r="U256" s="292"/>
      <c r="V256" s="292"/>
      <c r="W256" s="292"/>
      <c r="X256" s="292"/>
      <c r="Y256" s="292"/>
      <c r="Z256" s="292"/>
    </row>
    <row r="257" spans="1:26" ht="15.75" customHeight="1" x14ac:dyDescent="0.2">
      <c r="A257" s="292"/>
      <c r="B257" s="221"/>
      <c r="C257" s="295"/>
      <c r="D257" s="296"/>
      <c r="E257" s="296"/>
      <c r="F257" s="297"/>
      <c r="G257" s="292"/>
      <c r="H257" s="292"/>
      <c r="I257" s="292"/>
      <c r="J257" s="292"/>
      <c r="K257" s="292"/>
      <c r="L257" s="292"/>
      <c r="M257" s="292"/>
      <c r="N257" s="292"/>
      <c r="O257" s="292"/>
      <c r="P257" s="292"/>
      <c r="Q257" s="292"/>
      <c r="R257" s="292"/>
      <c r="S257" s="292"/>
      <c r="T257" s="292"/>
      <c r="U257" s="292"/>
      <c r="V257" s="292"/>
      <c r="W257" s="292"/>
      <c r="X257" s="292"/>
      <c r="Y257" s="292"/>
      <c r="Z257" s="292"/>
    </row>
    <row r="258" spans="1:26" ht="15.75" customHeight="1" x14ac:dyDescent="0.2">
      <c r="A258" s="292"/>
      <c r="B258" s="221"/>
      <c r="C258" s="295"/>
      <c r="D258" s="296"/>
      <c r="E258" s="296"/>
      <c r="F258" s="297"/>
      <c r="G258" s="292"/>
      <c r="H258" s="292"/>
      <c r="I258" s="292"/>
      <c r="J258" s="292"/>
      <c r="K258" s="292"/>
      <c r="L258" s="292"/>
      <c r="M258" s="292"/>
      <c r="N258" s="292"/>
      <c r="O258" s="292"/>
      <c r="P258" s="292"/>
      <c r="Q258" s="292"/>
      <c r="R258" s="292"/>
      <c r="S258" s="292"/>
      <c r="T258" s="292"/>
      <c r="U258" s="292"/>
      <c r="V258" s="292"/>
      <c r="W258" s="292"/>
      <c r="X258" s="292"/>
      <c r="Y258" s="292"/>
      <c r="Z258" s="292"/>
    </row>
    <row r="259" spans="1:26" ht="15.75" customHeight="1" x14ac:dyDescent="0.2">
      <c r="A259" s="292"/>
      <c r="B259" s="221"/>
      <c r="C259" s="295"/>
      <c r="D259" s="296"/>
      <c r="E259" s="296"/>
      <c r="F259" s="297"/>
      <c r="G259" s="292"/>
      <c r="H259" s="292"/>
      <c r="I259" s="292"/>
      <c r="J259" s="292"/>
      <c r="K259" s="292"/>
      <c r="L259" s="292"/>
      <c r="M259" s="292"/>
      <c r="N259" s="292"/>
      <c r="O259" s="292"/>
      <c r="P259" s="292"/>
      <c r="Q259" s="292"/>
      <c r="R259" s="292"/>
      <c r="S259" s="292"/>
      <c r="T259" s="292"/>
      <c r="U259" s="292"/>
      <c r="V259" s="292"/>
      <c r="W259" s="292"/>
      <c r="X259" s="292"/>
      <c r="Y259" s="292"/>
      <c r="Z259" s="292"/>
    </row>
    <row r="260" spans="1:26" ht="15.75" customHeight="1" x14ac:dyDescent="0.2">
      <c r="A260" s="292"/>
      <c r="B260" s="221"/>
      <c r="C260" s="295"/>
      <c r="D260" s="296"/>
      <c r="E260" s="296"/>
      <c r="F260" s="297"/>
      <c r="G260" s="292"/>
      <c r="H260" s="292"/>
      <c r="I260" s="292"/>
      <c r="J260" s="292"/>
      <c r="K260" s="292"/>
      <c r="L260" s="292"/>
      <c r="M260" s="292"/>
      <c r="N260" s="292"/>
      <c r="O260" s="292"/>
      <c r="P260" s="292"/>
      <c r="Q260" s="292"/>
      <c r="R260" s="292"/>
      <c r="S260" s="292"/>
      <c r="T260" s="292"/>
      <c r="U260" s="292"/>
      <c r="V260" s="292"/>
      <c r="W260" s="292"/>
      <c r="X260" s="292"/>
      <c r="Y260" s="292"/>
      <c r="Z260" s="292"/>
    </row>
    <row r="261" spans="1:26" ht="15.75" customHeight="1" x14ac:dyDescent="0.2">
      <c r="A261" s="292"/>
      <c r="B261" s="221"/>
      <c r="C261" s="295"/>
      <c r="D261" s="296"/>
      <c r="E261" s="296"/>
      <c r="F261" s="297"/>
      <c r="G261" s="292"/>
      <c r="H261" s="292"/>
      <c r="I261" s="292"/>
      <c r="J261" s="292"/>
      <c r="K261" s="292"/>
      <c r="L261" s="292"/>
      <c r="M261" s="292"/>
      <c r="N261" s="292"/>
      <c r="O261" s="292"/>
      <c r="P261" s="292"/>
      <c r="Q261" s="292"/>
      <c r="R261" s="292"/>
      <c r="S261" s="292"/>
      <c r="T261" s="292"/>
      <c r="U261" s="292"/>
      <c r="V261" s="292"/>
      <c r="W261" s="292"/>
      <c r="X261" s="292"/>
      <c r="Y261" s="292"/>
      <c r="Z261" s="292"/>
    </row>
    <row r="262" spans="1:26" ht="15.75" customHeight="1" x14ac:dyDescent="0.2">
      <c r="A262" s="292"/>
      <c r="B262" s="221"/>
      <c r="C262" s="295"/>
      <c r="D262" s="296"/>
      <c r="E262" s="296"/>
      <c r="F262" s="297"/>
      <c r="G262" s="292"/>
      <c r="H262" s="292"/>
      <c r="I262" s="292"/>
      <c r="J262" s="292"/>
      <c r="K262" s="292"/>
      <c r="L262" s="292"/>
      <c r="M262" s="292"/>
      <c r="N262" s="292"/>
      <c r="O262" s="292"/>
      <c r="P262" s="292"/>
      <c r="Q262" s="292"/>
      <c r="R262" s="292"/>
      <c r="S262" s="292"/>
      <c r="T262" s="292"/>
      <c r="U262" s="292"/>
      <c r="V262" s="292"/>
      <c r="W262" s="292"/>
      <c r="X262" s="292"/>
      <c r="Y262" s="292"/>
      <c r="Z262" s="292"/>
    </row>
    <row r="263" spans="1:26" ht="15.75" customHeight="1" x14ac:dyDescent="0.2">
      <c r="A263" s="292"/>
      <c r="B263" s="221"/>
      <c r="C263" s="295"/>
      <c r="D263" s="296"/>
      <c r="E263" s="296"/>
      <c r="F263" s="297"/>
      <c r="G263" s="292"/>
      <c r="H263" s="292"/>
      <c r="I263" s="292"/>
      <c r="J263" s="292"/>
      <c r="K263" s="292"/>
      <c r="L263" s="292"/>
      <c r="M263" s="292"/>
      <c r="N263" s="292"/>
      <c r="O263" s="292"/>
      <c r="P263" s="292"/>
      <c r="Q263" s="292"/>
      <c r="R263" s="292"/>
      <c r="S263" s="292"/>
      <c r="T263" s="292"/>
      <c r="U263" s="292"/>
      <c r="V263" s="292"/>
      <c r="W263" s="292"/>
      <c r="X263" s="292"/>
      <c r="Y263" s="292"/>
      <c r="Z263" s="292"/>
    </row>
    <row r="264" spans="1:26" ht="15.75" customHeight="1" x14ac:dyDescent="0.2">
      <c r="A264" s="292"/>
      <c r="B264" s="221"/>
      <c r="C264" s="295"/>
      <c r="D264" s="296"/>
      <c r="E264" s="296"/>
      <c r="F264" s="297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2"/>
      <c r="Y264" s="292"/>
      <c r="Z264" s="292"/>
    </row>
    <row r="265" spans="1:26" ht="15.75" customHeight="1" x14ac:dyDescent="0.2">
      <c r="A265" s="292"/>
      <c r="B265" s="221"/>
      <c r="C265" s="295"/>
      <c r="D265" s="296"/>
      <c r="E265" s="296"/>
      <c r="F265" s="297"/>
      <c r="G265" s="292"/>
      <c r="H265" s="292"/>
      <c r="I265" s="292"/>
      <c r="J265" s="292"/>
      <c r="K265" s="292"/>
      <c r="L265" s="292"/>
      <c r="M265" s="292"/>
      <c r="N265" s="292"/>
      <c r="O265" s="292"/>
      <c r="P265" s="292"/>
      <c r="Q265" s="292"/>
      <c r="R265" s="292"/>
      <c r="S265" s="292"/>
      <c r="T265" s="292"/>
      <c r="U265" s="292"/>
      <c r="V265" s="292"/>
      <c r="W265" s="292"/>
      <c r="X265" s="292"/>
      <c r="Y265" s="292"/>
      <c r="Z265" s="292"/>
    </row>
    <row r="266" spans="1:26" ht="15.75" customHeight="1" x14ac:dyDescent="0.2">
      <c r="A266" s="292"/>
      <c r="B266" s="221"/>
      <c r="C266" s="295"/>
      <c r="D266" s="296"/>
      <c r="E266" s="296"/>
      <c r="F266" s="297"/>
      <c r="G266" s="292"/>
      <c r="H266" s="292"/>
      <c r="I266" s="292"/>
      <c r="J266" s="292"/>
      <c r="K266" s="292"/>
      <c r="L266" s="292"/>
      <c r="M266" s="292"/>
      <c r="N266" s="292"/>
      <c r="O266" s="292"/>
      <c r="P266" s="292"/>
      <c r="Q266" s="292"/>
      <c r="R266" s="292"/>
      <c r="S266" s="292"/>
      <c r="T266" s="292"/>
      <c r="U266" s="292"/>
      <c r="V266" s="292"/>
      <c r="W266" s="292"/>
      <c r="X266" s="292"/>
      <c r="Y266" s="292"/>
      <c r="Z266" s="292"/>
    </row>
    <row r="267" spans="1:26" ht="15.75" customHeight="1" x14ac:dyDescent="0.2">
      <c r="A267" s="292"/>
      <c r="B267" s="221"/>
      <c r="C267" s="295"/>
      <c r="D267" s="296"/>
      <c r="E267" s="296"/>
      <c r="F267" s="297"/>
      <c r="G267" s="292"/>
      <c r="H267" s="292"/>
      <c r="I267" s="292"/>
      <c r="J267" s="292"/>
      <c r="K267" s="292"/>
      <c r="L267" s="292"/>
      <c r="M267" s="292"/>
      <c r="N267" s="292"/>
      <c r="O267" s="292"/>
      <c r="P267" s="292"/>
      <c r="Q267" s="292"/>
      <c r="R267" s="292"/>
      <c r="S267" s="292"/>
      <c r="T267" s="292"/>
      <c r="U267" s="292"/>
      <c r="V267" s="292"/>
      <c r="W267" s="292"/>
      <c r="X267" s="292"/>
      <c r="Y267" s="292"/>
      <c r="Z267" s="292"/>
    </row>
    <row r="268" spans="1:26" ht="15.75" customHeight="1" x14ac:dyDescent="0.2">
      <c r="A268" s="292"/>
      <c r="B268" s="221"/>
      <c r="C268" s="295"/>
      <c r="D268" s="296"/>
      <c r="E268" s="296"/>
      <c r="F268" s="297"/>
      <c r="G268" s="292"/>
      <c r="H268" s="292"/>
      <c r="I268" s="292"/>
      <c r="J268" s="292"/>
      <c r="K268" s="292"/>
      <c r="L268" s="292"/>
      <c r="M268" s="292"/>
      <c r="N268" s="292"/>
      <c r="O268" s="292"/>
      <c r="P268" s="292"/>
      <c r="Q268" s="292"/>
      <c r="R268" s="292"/>
      <c r="S268" s="292"/>
      <c r="T268" s="292"/>
      <c r="U268" s="292"/>
      <c r="V268" s="292"/>
      <c r="W268" s="292"/>
      <c r="X268" s="292"/>
      <c r="Y268" s="292"/>
      <c r="Z268" s="292"/>
    </row>
    <row r="269" spans="1:26" ht="15.75" customHeight="1" x14ac:dyDescent="0.2">
      <c r="A269" s="292"/>
      <c r="B269" s="221"/>
      <c r="C269" s="295"/>
      <c r="D269" s="296"/>
      <c r="E269" s="296"/>
      <c r="F269" s="297"/>
      <c r="G269" s="292"/>
      <c r="H269" s="292"/>
      <c r="I269" s="292"/>
      <c r="J269" s="292"/>
      <c r="K269" s="292"/>
      <c r="L269" s="292"/>
      <c r="M269" s="292"/>
      <c r="N269" s="292"/>
      <c r="O269" s="292"/>
      <c r="P269" s="292"/>
      <c r="Q269" s="292"/>
      <c r="R269" s="292"/>
      <c r="S269" s="292"/>
      <c r="T269" s="292"/>
      <c r="U269" s="292"/>
      <c r="V269" s="292"/>
      <c r="W269" s="292"/>
      <c r="X269" s="292"/>
      <c r="Y269" s="292"/>
      <c r="Z269" s="292"/>
    </row>
    <row r="270" spans="1:26" ht="15.75" customHeight="1" x14ac:dyDescent="0.2">
      <c r="A270" s="292"/>
      <c r="B270" s="221"/>
      <c r="C270" s="295"/>
      <c r="D270" s="296"/>
      <c r="E270" s="296"/>
      <c r="F270" s="297"/>
      <c r="G270" s="292"/>
      <c r="H270" s="292"/>
      <c r="I270" s="292"/>
      <c r="J270" s="292"/>
      <c r="K270" s="292"/>
      <c r="L270" s="292"/>
      <c r="M270" s="292"/>
      <c r="N270" s="292"/>
      <c r="O270" s="292"/>
      <c r="P270" s="292"/>
      <c r="Q270" s="292"/>
      <c r="R270" s="292"/>
      <c r="S270" s="292"/>
      <c r="T270" s="292"/>
      <c r="U270" s="292"/>
      <c r="V270" s="292"/>
      <c r="W270" s="292"/>
      <c r="X270" s="292"/>
      <c r="Y270" s="292"/>
      <c r="Z270" s="292"/>
    </row>
    <row r="271" spans="1:26" ht="15.75" customHeight="1" x14ac:dyDescent="0.2">
      <c r="A271" s="292"/>
      <c r="B271" s="221"/>
      <c r="C271" s="295"/>
      <c r="D271" s="296"/>
      <c r="E271" s="296"/>
      <c r="F271" s="297"/>
      <c r="G271" s="292"/>
      <c r="H271" s="292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2"/>
      <c r="Y271" s="292"/>
      <c r="Z271" s="292"/>
    </row>
    <row r="272" spans="1:26" ht="15.75" customHeight="1" x14ac:dyDescent="0.2">
      <c r="A272" s="292"/>
      <c r="B272" s="221"/>
      <c r="C272" s="295"/>
      <c r="D272" s="296"/>
      <c r="E272" s="296"/>
      <c r="F272" s="297"/>
      <c r="G272" s="292"/>
      <c r="H272" s="292"/>
      <c r="I272" s="292"/>
      <c r="J272" s="292"/>
      <c r="K272" s="292"/>
      <c r="L272" s="292"/>
      <c r="M272" s="292"/>
      <c r="N272" s="292"/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</row>
    <row r="273" spans="1:26" ht="15.75" customHeight="1" x14ac:dyDescent="0.2">
      <c r="A273" s="292"/>
      <c r="B273" s="221"/>
      <c r="C273" s="295"/>
      <c r="D273" s="296"/>
      <c r="E273" s="296"/>
      <c r="F273" s="297"/>
      <c r="G273" s="292"/>
      <c r="H273" s="292"/>
      <c r="I273" s="292"/>
      <c r="J273" s="292"/>
      <c r="K273" s="292"/>
      <c r="L273" s="292"/>
      <c r="M273" s="292"/>
      <c r="N273" s="292"/>
      <c r="O273" s="292"/>
      <c r="P273" s="292"/>
      <c r="Q273" s="292"/>
      <c r="R273" s="292"/>
      <c r="S273" s="292"/>
      <c r="T273" s="292"/>
      <c r="U273" s="292"/>
      <c r="V273" s="292"/>
      <c r="W273" s="292"/>
      <c r="X273" s="292"/>
      <c r="Y273" s="292"/>
      <c r="Z273" s="292"/>
    </row>
    <row r="274" spans="1:26" ht="15.75" customHeight="1" x14ac:dyDescent="0.2">
      <c r="A274" s="292"/>
      <c r="B274" s="221"/>
      <c r="C274" s="295"/>
      <c r="D274" s="296"/>
      <c r="E274" s="296"/>
      <c r="F274" s="297"/>
      <c r="G274" s="292"/>
      <c r="H274" s="292"/>
      <c r="I274" s="292"/>
      <c r="J274" s="292"/>
      <c r="K274" s="292"/>
      <c r="L274" s="292"/>
      <c r="M274" s="292"/>
      <c r="N274" s="292"/>
      <c r="O274" s="292"/>
      <c r="P274" s="292"/>
      <c r="Q274" s="292"/>
      <c r="R274" s="292"/>
      <c r="S274" s="292"/>
      <c r="T274" s="292"/>
      <c r="U274" s="292"/>
      <c r="V274" s="292"/>
      <c r="W274" s="292"/>
      <c r="X274" s="292"/>
      <c r="Y274" s="292"/>
      <c r="Z274" s="292"/>
    </row>
    <row r="275" spans="1:26" ht="15.75" customHeight="1" x14ac:dyDescent="0.2">
      <c r="A275" s="292"/>
      <c r="B275" s="221"/>
      <c r="C275" s="295"/>
      <c r="D275" s="296"/>
      <c r="E275" s="296"/>
      <c r="F275" s="297"/>
      <c r="G275" s="292"/>
      <c r="H275" s="292"/>
      <c r="I275" s="292"/>
      <c r="J275" s="292"/>
      <c r="K275" s="292"/>
      <c r="L275" s="292"/>
      <c r="M275" s="292"/>
      <c r="N275" s="292"/>
      <c r="O275" s="292"/>
      <c r="P275" s="292"/>
      <c r="Q275" s="292"/>
      <c r="R275" s="292"/>
      <c r="S275" s="292"/>
      <c r="T275" s="292"/>
      <c r="U275" s="292"/>
      <c r="V275" s="292"/>
      <c r="W275" s="292"/>
      <c r="X275" s="292"/>
      <c r="Y275" s="292"/>
      <c r="Z275" s="292"/>
    </row>
    <row r="276" spans="1:26" ht="15.75" customHeight="1" x14ac:dyDescent="0.2">
      <c r="A276" s="292"/>
      <c r="B276" s="221"/>
      <c r="C276" s="295"/>
      <c r="D276" s="296"/>
      <c r="E276" s="296"/>
      <c r="F276" s="297"/>
      <c r="G276" s="292"/>
      <c r="H276" s="292"/>
      <c r="I276" s="292"/>
      <c r="J276" s="292"/>
      <c r="K276" s="292"/>
      <c r="L276" s="292"/>
      <c r="M276" s="292"/>
      <c r="N276" s="292"/>
      <c r="O276" s="292"/>
      <c r="P276" s="292"/>
      <c r="Q276" s="292"/>
      <c r="R276" s="292"/>
      <c r="S276" s="292"/>
      <c r="T276" s="292"/>
      <c r="U276" s="292"/>
      <c r="V276" s="292"/>
      <c r="W276" s="292"/>
      <c r="X276" s="292"/>
      <c r="Y276" s="292"/>
      <c r="Z276" s="292"/>
    </row>
    <row r="277" spans="1:26" ht="15.75" customHeight="1" x14ac:dyDescent="0.2">
      <c r="A277" s="292"/>
      <c r="B277" s="221"/>
      <c r="C277" s="295"/>
      <c r="D277" s="296"/>
      <c r="E277" s="296"/>
      <c r="F277" s="297"/>
      <c r="G277" s="292"/>
      <c r="H277" s="292"/>
      <c r="I277" s="292"/>
      <c r="J277" s="292"/>
      <c r="K277" s="292"/>
      <c r="L277" s="292"/>
      <c r="M277" s="292"/>
      <c r="N277" s="292"/>
      <c r="O277" s="292"/>
      <c r="P277" s="292"/>
      <c r="Q277" s="292"/>
      <c r="R277" s="292"/>
      <c r="S277" s="292"/>
      <c r="T277" s="292"/>
      <c r="U277" s="292"/>
      <c r="V277" s="292"/>
      <c r="W277" s="292"/>
      <c r="X277" s="292"/>
      <c r="Y277" s="292"/>
      <c r="Z277" s="292"/>
    </row>
    <row r="278" spans="1:26" ht="15.75" customHeight="1" x14ac:dyDescent="0.2">
      <c r="A278" s="292"/>
      <c r="B278" s="221"/>
      <c r="C278" s="295"/>
      <c r="D278" s="296"/>
      <c r="E278" s="296"/>
      <c r="F278" s="297"/>
      <c r="G278" s="292"/>
      <c r="H278" s="292"/>
      <c r="I278" s="292"/>
      <c r="J278" s="292"/>
      <c r="K278" s="292"/>
      <c r="L278" s="292"/>
      <c r="M278" s="292"/>
      <c r="N278" s="292"/>
      <c r="O278" s="292"/>
      <c r="P278" s="292"/>
      <c r="Q278" s="292"/>
      <c r="R278" s="292"/>
      <c r="S278" s="292"/>
      <c r="T278" s="292"/>
      <c r="U278" s="292"/>
      <c r="V278" s="292"/>
      <c r="W278" s="292"/>
      <c r="X278" s="292"/>
      <c r="Y278" s="292"/>
      <c r="Z278" s="292"/>
    </row>
    <row r="279" spans="1:26" ht="15.75" customHeight="1" x14ac:dyDescent="0.2">
      <c r="A279" s="292"/>
      <c r="B279" s="221"/>
      <c r="C279" s="295"/>
      <c r="D279" s="296"/>
      <c r="E279" s="296"/>
      <c r="F279" s="297"/>
      <c r="G279" s="292"/>
      <c r="H279" s="292"/>
      <c r="I279" s="292"/>
      <c r="J279" s="292"/>
      <c r="K279" s="292"/>
      <c r="L279" s="292"/>
      <c r="M279" s="292"/>
      <c r="N279" s="292"/>
      <c r="O279" s="292"/>
      <c r="P279" s="292"/>
      <c r="Q279" s="292"/>
      <c r="R279" s="292"/>
      <c r="S279" s="292"/>
      <c r="T279" s="292"/>
      <c r="U279" s="292"/>
      <c r="V279" s="292"/>
      <c r="W279" s="292"/>
      <c r="X279" s="292"/>
      <c r="Y279" s="292"/>
      <c r="Z279" s="292"/>
    </row>
    <row r="280" spans="1:26" ht="15.75" customHeight="1" x14ac:dyDescent="0.2">
      <c r="A280" s="292"/>
      <c r="B280" s="221"/>
      <c r="C280" s="295"/>
      <c r="D280" s="296"/>
      <c r="E280" s="296"/>
      <c r="F280" s="297"/>
      <c r="G280" s="292"/>
      <c r="H280" s="292"/>
      <c r="I280" s="292"/>
      <c r="J280" s="292"/>
      <c r="K280" s="292"/>
      <c r="L280" s="292"/>
      <c r="M280" s="292"/>
      <c r="N280" s="292"/>
      <c r="O280" s="292"/>
      <c r="P280" s="292"/>
      <c r="Q280" s="292"/>
      <c r="R280" s="292"/>
      <c r="S280" s="292"/>
      <c r="T280" s="292"/>
      <c r="U280" s="292"/>
      <c r="V280" s="292"/>
      <c r="W280" s="292"/>
      <c r="X280" s="292"/>
      <c r="Y280" s="292"/>
      <c r="Z280" s="292"/>
    </row>
    <row r="281" spans="1:26" ht="15.75" customHeight="1" x14ac:dyDescent="0.2">
      <c r="A281" s="292"/>
      <c r="B281" s="221"/>
      <c r="C281" s="295"/>
      <c r="D281" s="296"/>
      <c r="E281" s="296"/>
      <c r="F281" s="297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</row>
    <row r="282" spans="1:26" ht="15.75" customHeight="1" x14ac:dyDescent="0.2">
      <c r="A282" s="292"/>
      <c r="B282" s="221"/>
      <c r="C282" s="295"/>
      <c r="D282" s="296"/>
      <c r="E282" s="296"/>
      <c r="F282" s="297"/>
      <c r="G282" s="292"/>
      <c r="H282" s="292"/>
      <c r="I282" s="292"/>
      <c r="J282" s="292"/>
      <c r="K282" s="292"/>
      <c r="L282" s="292"/>
      <c r="M282" s="292"/>
      <c r="N282" s="292"/>
      <c r="O282" s="292"/>
      <c r="P282" s="292"/>
      <c r="Q282" s="292"/>
      <c r="R282" s="292"/>
      <c r="S282" s="292"/>
      <c r="T282" s="292"/>
      <c r="U282" s="292"/>
      <c r="V282" s="292"/>
      <c r="W282" s="292"/>
      <c r="X282" s="292"/>
      <c r="Y282" s="292"/>
      <c r="Z282" s="292"/>
    </row>
    <row r="283" spans="1:26" ht="15.75" customHeight="1" x14ac:dyDescent="0.2">
      <c r="A283" s="292"/>
      <c r="B283" s="221"/>
      <c r="C283" s="295"/>
      <c r="D283" s="296"/>
      <c r="E283" s="296"/>
      <c r="F283" s="297"/>
      <c r="G283" s="292"/>
      <c r="H283" s="292"/>
      <c r="I283" s="292"/>
      <c r="J283" s="292"/>
      <c r="K283" s="292"/>
      <c r="L283" s="292"/>
      <c r="M283" s="292"/>
      <c r="N283" s="292"/>
      <c r="O283" s="292"/>
      <c r="P283" s="292"/>
      <c r="Q283" s="292"/>
      <c r="R283" s="292"/>
      <c r="S283" s="292"/>
      <c r="T283" s="292"/>
      <c r="U283" s="292"/>
      <c r="V283" s="292"/>
      <c r="W283" s="292"/>
      <c r="X283" s="292"/>
      <c r="Y283" s="292"/>
      <c r="Z283" s="292"/>
    </row>
    <row r="284" spans="1:26" ht="15.75" customHeight="1" x14ac:dyDescent="0.2">
      <c r="A284" s="292"/>
      <c r="B284" s="221"/>
      <c r="C284" s="295"/>
      <c r="D284" s="296"/>
      <c r="E284" s="296"/>
      <c r="F284" s="297"/>
      <c r="G284" s="292"/>
      <c r="H284" s="292"/>
      <c r="I284" s="292"/>
      <c r="J284" s="292"/>
      <c r="K284" s="292"/>
      <c r="L284" s="292"/>
      <c r="M284" s="292"/>
      <c r="N284" s="292"/>
      <c r="O284" s="292"/>
      <c r="P284" s="292"/>
      <c r="Q284" s="292"/>
      <c r="R284" s="292"/>
      <c r="S284" s="292"/>
      <c r="T284" s="292"/>
      <c r="U284" s="292"/>
      <c r="V284" s="292"/>
      <c r="W284" s="292"/>
      <c r="X284" s="292"/>
      <c r="Y284" s="292"/>
      <c r="Z284" s="292"/>
    </row>
    <row r="285" spans="1:26" ht="15.75" customHeight="1" x14ac:dyDescent="0.2">
      <c r="A285" s="292"/>
      <c r="B285" s="221"/>
      <c r="C285" s="295"/>
      <c r="D285" s="296"/>
      <c r="E285" s="296"/>
      <c r="F285" s="297"/>
      <c r="G285" s="292"/>
      <c r="H285" s="292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</row>
    <row r="286" spans="1:26" ht="15.75" customHeight="1" x14ac:dyDescent="0.2">
      <c r="A286" s="292"/>
      <c r="B286" s="221"/>
      <c r="C286" s="295"/>
      <c r="D286" s="296"/>
      <c r="E286" s="296"/>
      <c r="F286" s="297"/>
      <c r="G286" s="292"/>
      <c r="H286" s="292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</row>
    <row r="287" spans="1:26" ht="15.75" customHeight="1" x14ac:dyDescent="0.2">
      <c r="A287" s="292"/>
      <c r="B287" s="221"/>
      <c r="C287" s="295"/>
      <c r="D287" s="296"/>
      <c r="E287" s="296"/>
      <c r="F287" s="297"/>
      <c r="G287" s="292"/>
      <c r="H287" s="292"/>
      <c r="I287" s="292"/>
      <c r="J287" s="292"/>
      <c r="K287" s="292"/>
      <c r="L287" s="292"/>
      <c r="M287" s="292"/>
      <c r="N287" s="292"/>
      <c r="O287" s="292"/>
      <c r="P287" s="292"/>
      <c r="Q287" s="292"/>
      <c r="R287" s="292"/>
      <c r="S287" s="292"/>
      <c r="T287" s="292"/>
      <c r="U287" s="292"/>
      <c r="V287" s="292"/>
      <c r="W287" s="292"/>
      <c r="X287" s="292"/>
      <c r="Y287" s="292"/>
      <c r="Z287" s="292"/>
    </row>
    <row r="288" spans="1:26" ht="15.75" customHeight="1" x14ac:dyDescent="0.2">
      <c r="A288" s="292"/>
      <c r="B288" s="221"/>
      <c r="C288" s="295"/>
      <c r="D288" s="296"/>
      <c r="E288" s="296"/>
      <c r="F288" s="297"/>
      <c r="G288" s="292"/>
      <c r="H288" s="292"/>
      <c r="I288" s="292"/>
      <c r="J288" s="292"/>
      <c r="K288" s="292"/>
      <c r="L288" s="292"/>
      <c r="M288" s="292"/>
      <c r="N288" s="292"/>
      <c r="O288" s="292"/>
      <c r="P288" s="292"/>
      <c r="Q288" s="292"/>
      <c r="R288" s="292"/>
      <c r="S288" s="292"/>
      <c r="T288" s="292"/>
      <c r="U288" s="292"/>
      <c r="V288" s="292"/>
      <c r="W288" s="292"/>
      <c r="X288" s="292"/>
      <c r="Y288" s="292"/>
      <c r="Z288" s="292"/>
    </row>
    <row r="289" spans="1:26" ht="15.75" customHeight="1" x14ac:dyDescent="0.2">
      <c r="A289" s="292"/>
      <c r="B289" s="221"/>
      <c r="C289" s="295"/>
      <c r="D289" s="296"/>
      <c r="E289" s="296"/>
      <c r="F289" s="297"/>
      <c r="G289" s="292"/>
      <c r="H289" s="292"/>
      <c r="I289" s="292"/>
      <c r="J289" s="292"/>
      <c r="K289" s="292"/>
      <c r="L289" s="292"/>
      <c r="M289" s="292"/>
      <c r="N289" s="292"/>
      <c r="O289" s="292"/>
      <c r="P289" s="292"/>
      <c r="Q289" s="292"/>
      <c r="R289" s="292"/>
      <c r="S289" s="292"/>
      <c r="T289" s="292"/>
      <c r="U289" s="292"/>
      <c r="V289" s="292"/>
      <c r="W289" s="292"/>
      <c r="X289" s="292"/>
      <c r="Y289" s="292"/>
      <c r="Z289" s="292"/>
    </row>
    <row r="290" spans="1:26" ht="15.75" customHeight="1" x14ac:dyDescent="0.2">
      <c r="A290" s="292"/>
      <c r="B290" s="221"/>
      <c r="C290" s="295"/>
      <c r="D290" s="296"/>
      <c r="E290" s="296"/>
      <c r="F290" s="297"/>
      <c r="G290" s="292"/>
      <c r="H290" s="292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</row>
    <row r="291" spans="1:26" ht="15.75" customHeight="1" x14ac:dyDescent="0.2">
      <c r="A291" s="292"/>
      <c r="B291" s="221"/>
      <c r="C291" s="295"/>
      <c r="D291" s="296"/>
      <c r="E291" s="296"/>
      <c r="F291" s="297"/>
      <c r="G291" s="292"/>
      <c r="H291" s="292"/>
      <c r="I291" s="292"/>
      <c r="J291" s="292"/>
      <c r="K291" s="292"/>
      <c r="L291" s="292"/>
      <c r="M291" s="292"/>
      <c r="N291" s="292"/>
      <c r="O291" s="292"/>
      <c r="P291" s="292"/>
      <c r="Q291" s="292"/>
      <c r="R291" s="292"/>
      <c r="S291" s="292"/>
      <c r="T291" s="292"/>
      <c r="U291" s="292"/>
      <c r="V291" s="292"/>
      <c r="W291" s="292"/>
      <c r="X291" s="292"/>
      <c r="Y291" s="292"/>
      <c r="Z291" s="292"/>
    </row>
    <row r="292" spans="1:26" ht="15.75" customHeight="1" x14ac:dyDescent="0.2">
      <c r="A292" s="292"/>
      <c r="B292" s="221"/>
      <c r="C292" s="295"/>
      <c r="D292" s="296"/>
      <c r="E292" s="296"/>
      <c r="F292" s="297"/>
      <c r="G292" s="292"/>
      <c r="H292" s="292"/>
      <c r="I292" s="292"/>
      <c r="J292" s="292"/>
      <c r="K292" s="292"/>
      <c r="L292" s="292"/>
      <c r="M292" s="292"/>
      <c r="N292" s="292"/>
      <c r="O292" s="292"/>
      <c r="P292" s="292"/>
      <c r="Q292" s="292"/>
      <c r="R292" s="292"/>
      <c r="S292" s="292"/>
      <c r="T292" s="292"/>
      <c r="U292" s="292"/>
      <c r="V292" s="292"/>
      <c r="W292" s="292"/>
      <c r="X292" s="292"/>
      <c r="Y292" s="292"/>
      <c r="Z292" s="292"/>
    </row>
    <row r="293" spans="1:26" ht="15.75" customHeight="1" x14ac:dyDescent="0.2">
      <c r="A293" s="292"/>
      <c r="B293" s="221"/>
      <c r="C293" s="295"/>
      <c r="D293" s="296"/>
      <c r="E293" s="296"/>
      <c r="F293" s="297"/>
      <c r="G293" s="292"/>
      <c r="H293" s="292"/>
      <c r="I293" s="292"/>
      <c r="J293" s="292"/>
      <c r="K293" s="292"/>
      <c r="L293" s="292"/>
      <c r="M293" s="292"/>
      <c r="N293" s="292"/>
      <c r="O293" s="292"/>
      <c r="P293" s="292"/>
      <c r="Q293" s="292"/>
      <c r="R293" s="292"/>
      <c r="S293" s="292"/>
      <c r="T293" s="292"/>
      <c r="U293" s="292"/>
      <c r="V293" s="292"/>
      <c r="W293" s="292"/>
      <c r="X293" s="292"/>
      <c r="Y293" s="292"/>
      <c r="Z293" s="292"/>
    </row>
    <row r="294" spans="1:26" ht="15.75" customHeight="1" x14ac:dyDescent="0.2">
      <c r="A294" s="292"/>
      <c r="B294" s="221"/>
      <c r="C294" s="295"/>
      <c r="D294" s="296"/>
      <c r="E294" s="296"/>
      <c r="F294" s="297"/>
      <c r="G294" s="292"/>
      <c r="H294" s="292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</row>
    <row r="295" spans="1:26" ht="15.75" customHeight="1" x14ac:dyDescent="0.2">
      <c r="A295" s="292"/>
      <c r="B295" s="221"/>
      <c r="C295" s="295"/>
      <c r="D295" s="296"/>
      <c r="E295" s="296"/>
      <c r="F295" s="297"/>
      <c r="G295" s="292"/>
      <c r="H295" s="292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</row>
    <row r="296" spans="1:26" ht="15.75" customHeight="1" x14ac:dyDescent="0.2">
      <c r="A296" s="292"/>
      <c r="B296" s="221"/>
      <c r="C296" s="295"/>
      <c r="D296" s="296"/>
      <c r="E296" s="296"/>
      <c r="F296" s="297"/>
      <c r="G296" s="292"/>
      <c r="H296" s="292"/>
      <c r="I296" s="292"/>
      <c r="J296" s="292"/>
      <c r="K296" s="292"/>
      <c r="L296" s="292"/>
      <c r="M296" s="292"/>
      <c r="N296" s="292"/>
      <c r="O296" s="292"/>
      <c r="P296" s="292"/>
      <c r="Q296" s="292"/>
      <c r="R296" s="292"/>
      <c r="S296" s="292"/>
      <c r="T296" s="292"/>
      <c r="U296" s="292"/>
      <c r="V296" s="292"/>
      <c r="W296" s="292"/>
      <c r="X296" s="292"/>
      <c r="Y296" s="292"/>
      <c r="Z296" s="292"/>
    </row>
    <row r="297" spans="1:26" ht="15.75" customHeight="1" x14ac:dyDescent="0.2">
      <c r="A297" s="292"/>
      <c r="B297" s="221"/>
      <c r="C297" s="295"/>
      <c r="D297" s="296"/>
      <c r="E297" s="296"/>
      <c r="F297" s="297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2"/>
      <c r="Y297" s="292"/>
      <c r="Z297" s="292"/>
    </row>
    <row r="298" spans="1:26" ht="15.75" customHeight="1" x14ac:dyDescent="0.2">
      <c r="A298" s="292"/>
      <c r="B298" s="221"/>
      <c r="C298" s="295"/>
      <c r="D298" s="296"/>
      <c r="E298" s="296"/>
      <c r="F298" s="297"/>
      <c r="G298" s="292"/>
      <c r="H298" s="292"/>
      <c r="I298" s="292"/>
      <c r="J298" s="292"/>
      <c r="K298" s="292"/>
      <c r="L298" s="292"/>
      <c r="M298" s="292"/>
      <c r="N298" s="292"/>
      <c r="O298" s="292"/>
      <c r="P298" s="292"/>
      <c r="Q298" s="292"/>
      <c r="R298" s="292"/>
      <c r="S298" s="292"/>
      <c r="T298" s="292"/>
      <c r="U298" s="292"/>
      <c r="V298" s="292"/>
      <c r="W298" s="292"/>
      <c r="X298" s="292"/>
      <c r="Y298" s="292"/>
      <c r="Z298" s="292"/>
    </row>
    <row r="299" spans="1:26" ht="15.75" customHeight="1" x14ac:dyDescent="0.2">
      <c r="A299" s="292"/>
      <c r="B299" s="221"/>
      <c r="C299" s="295"/>
      <c r="D299" s="296"/>
      <c r="E299" s="296"/>
      <c r="F299" s="297"/>
      <c r="G299" s="292"/>
      <c r="H299" s="292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</row>
    <row r="300" spans="1:26" ht="15.75" customHeight="1" x14ac:dyDescent="0.2">
      <c r="A300" s="292"/>
      <c r="B300" s="221"/>
      <c r="C300" s="295"/>
      <c r="D300" s="296"/>
      <c r="E300" s="296"/>
      <c r="F300" s="297"/>
      <c r="G300" s="292"/>
      <c r="H300" s="292"/>
      <c r="I300" s="292"/>
      <c r="J300" s="292"/>
      <c r="K300" s="292"/>
      <c r="L300" s="292"/>
      <c r="M300" s="292"/>
      <c r="N300" s="292"/>
      <c r="O300" s="292"/>
      <c r="P300" s="292"/>
      <c r="Q300" s="292"/>
      <c r="R300" s="292"/>
      <c r="S300" s="292"/>
      <c r="T300" s="292"/>
      <c r="U300" s="292"/>
      <c r="V300" s="292"/>
      <c r="W300" s="292"/>
      <c r="X300" s="292"/>
      <c r="Y300" s="292"/>
      <c r="Z300" s="292"/>
    </row>
    <row r="301" spans="1:26" ht="15.75" customHeight="1" x14ac:dyDescent="0.2">
      <c r="A301" s="292"/>
      <c r="B301" s="221"/>
      <c r="C301" s="295"/>
      <c r="D301" s="296"/>
      <c r="E301" s="296"/>
      <c r="F301" s="297"/>
      <c r="G301" s="292"/>
      <c r="H301" s="292"/>
      <c r="I301" s="292"/>
      <c r="J301" s="292"/>
      <c r="K301" s="292"/>
      <c r="L301" s="292"/>
      <c r="M301" s="292"/>
      <c r="N301" s="292"/>
      <c r="O301" s="292"/>
      <c r="P301" s="292"/>
      <c r="Q301" s="292"/>
      <c r="R301" s="292"/>
      <c r="S301" s="292"/>
      <c r="T301" s="292"/>
      <c r="U301" s="292"/>
      <c r="V301" s="292"/>
      <c r="W301" s="292"/>
      <c r="X301" s="292"/>
      <c r="Y301" s="292"/>
      <c r="Z301" s="292"/>
    </row>
    <row r="302" spans="1:26" ht="15.75" customHeight="1" x14ac:dyDescent="0.2">
      <c r="A302" s="292"/>
      <c r="B302" s="221"/>
      <c r="C302" s="295"/>
      <c r="D302" s="296"/>
      <c r="E302" s="296"/>
      <c r="F302" s="297"/>
      <c r="G302" s="292"/>
      <c r="H302" s="292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292"/>
      <c r="T302" s="292"/>
      <c r="U302" s="292"/>
      <c r="V302" s="292"/>
      <c r="W302" s="292"/>
      <c r="X302" s="292"/>
      <c r="Y302" s="292"/>
      <c r="Z302" s="292"/>
    </row>
    <row r="303" spans="1:26" ht="15.75" customHeight="1" x14ac:dyDescent="0.2">
      <c r="A303" s="292"/>
      <c r="B303" s="221"/>
      <c r="C303" s="295"/>
      <c r="D303" s="296"/>
      <c r="E303" s="296"/>
      <c r="F303" s="297"/>
      <c r="G303" s="292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</row>
    <row r="304" spans="1:26" ht="15.75" customHeight="1" x14ac:dyDescent="0.2">
      <c r="A304" s="292"/>
      <c r="B304" s="221"/>
      <c r="C304" s="295"/>
      <c r="D304" s="296"/>
      <c r="E304" s="296"/>
      <c r="F304" s="297"/>
      <c r="G304" s="292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</row>
    <row r="305" spans="1:26" ht="15.75" customHeight="1" x14ac:dyDescent="0.2">
      <c r="A305" s="292"/>
      <c r="B305" s="221"/>
      <c r="C305" s="295"/>
      <c r="D305" s="296"/>
      <c r="E305" s="296"/>
      <c r="F305" s="297"/>
      <c r="G305" s="292"/>
      <c r="H305" s="292"/>
      <c r="I305" s="292"/>
      <c r="J305" s="292"/>
      <c r="K305" s="292"/>
      <c r="L305" s="292"/>
      <c r="M305" s="292"/>
      <c r="N305" s="292"/>
      <c r="O305" s="292"/>
      <c r="P305" s="292"/>
      <c r="Q305" s="292"/>
      <c r="R305" s="292"/>
      <c r="S305" s="292"/>
      <c r="T305" s="292"/>
      <c r="U305" s="292"/>
      <c r="V305" s="292"/>
      <c r="W305" s="292"/>
      <c r="X305" s="292"/>
      <c r="Y305" s="292"/>
      <c r="Z305" s="292"/>
    </row>
    <row r="306" spans="1:26" ht="15.75" customHeight="1" x14ac:dyDescent="0.2">
      <c r="A306" s="292"/>
      <c r="B306" s="221"/>
      <c r="C306" s="295"/>
      <c r="D306" s="296"/>
      <c r="E306" s="296"/>
      <c r="F306" s="297"/>
      <c r="G306" s="292"/>
      <c r="H306" s="292"/>
      <c r="I306" s="292"/>
      <c r="J306" s="292"/>
      <c r="K306" s="292"/>
      <c r="L306" s="292"/>
      <c r="M306" s="292"/>
      <c r="N306" s="292"/>
      <c r="O306" s="292"/>
      <c r="P306" s="292"/>
      <c r="Q306" s="292"/>
      <c r="R306" s="292"/>
      <c r="S306" s="292"/>
      <c r="T306" s="292"/>
      <c r="U306" s="292"/>
      <c r="V306" s="292"/>
      <c r="W306" s="292"/>
      <c r="X306" s="292"/>
      <c r="Y306" s="292"/>
      <c r="Z306" s="292"/>
    </row>
    <row r="307" spans="1:26" ht="15.75" customHeight="1" x14ac:dyDescent="0.2">
      <c r="A307" s="292"/>
      <c r="B307" s="221"/>
      <c r="C307" s="295"/>
      <c r="D307" s="296"/>
      <c r="E307" s="296"/>
      <c r="F307" s="297"/>
      <c r="G307" s="292"/>
      <c r="H307" s="292"/>
      <c r="I307" s="292"/>
      <c r="J307" s="292"/>
      <c r="K307" s="292"/>
      <c r="L307" s="292"/>
      <c r="M307" s="292"/>
      <c r="N307" s="292"/>
      <c r="O307" s="292"/>
      <c r="P307" s="292"/>
      <c r="Q307" s="292"/>
      <c r="R307" s="292"/>
      <c r="S307" s="292"/>
      <c r="T307" s="292"/>
      <c r="U307" s="292"/>
      <c r="V307" s="292"/>
      <c r="W307" s="292"/>
      <c r="X307" s="292"/>
      <c r="Y307" s="292"/>
      <c r="Z307" s="292"/>
    </row>
    <row r="308" spans="1:26" ht="15.75" customHeight="1" x14ac:dyDescent="0.2">
      <c r="A308" s="292"/>
      <c r="B308" s="221"/>
      <c r="C308" s="295"/>
      <c r="D308" s="296"/>
      <c r="E308" s="296"/>
      <c r="F308" s="297"/>
      <c r="G308" s="292"/>
      <c r="H308" s="292"/>
      <c r="I308" s="292"/>
      <c r="J308" s="292"/>
      <c r="K308" s="292"/>
      <c r="L308" s="292"/>
      <c r="M308" s="292"/>
      <c r="N308" s="292"/>
      <c r="O308" s="292"/>
      <c r="P308" s="292"/>
      <c r="Q308" s="292"/>
      <c r="R308" s="292"/>
      <c r="S308" s="292"/>
      <c r="T308" s="292"/>
      <c r="U308" s="292"/>
      <c r="V308" s="292"/>
      <c r="W308" s="292"/>
      <c r="X308" s="292"/>
      <c r="Y308" s="292"/>
      <c r="Z308" s="292"/>
    </row>
    <row r="309" spans="1:26" ht="15.75" customHeight="1" x14ac:dyDescent="0.2">
      <c r="A309" s="292"/>
      <c r="B309" s="221"/>
      <c r="C309" s="295"/>
      <c r="D309" s="296"/>
      <c r="E309" s="296"/>
      <c r="F309" s="297"/>
      <c r="G309" s="292"/>
      <c r="H309" s="292"/>
      <c r="I309" s="292"/>
      <c r="J309" s="292"/>
      <c r="K309" s="292"/>
      <c r="L309" s="292"/>
      <c r="M309" s="292"/>
      <c r="N309" s="292"/>
      <c r="O309" s="292"/>
      <c r="P309" s="292"/>
      <c r="Q309" s="292"/>
      <c r="R309" s="292"/>
      <c r="S309" s="292"/>
      <c r="T309" s="292"/>
      <c r="U309" s="292"/>
      <c r="V309" s="292"/>
      <c r="W309" s="292"/>
      <c r="X309" s="292"/>
      <c r="Y309" s="292"/>
      <c r="Z309" s="292"/>
    </row>
    <row r="310" spans="1:26" ht="15.75" customHeight="1" x14ac:dyDescent="0.2">
      <c r="A310" s="292"/>
      <c r="B310" s="221"/>
      <c r="C310" s="295"/>
      <c r="D310" s="296"/>
      <c r="E310" s="296"/>
      <c r="F310" s="297"/>
      <c r="G310" s="292"/>
      <c r="H310" s="292"/>
      <c r="I310" s="292"/>
      <c r="J310" s="292"/>
      <c r="K310" s="292"/>
      <c r="L310" s="292"/>
      <c r="M310" s="292"/>
      <c r="N310" s="292"/>
      <c r="O310" s="292"/>
      <c r="P310" s="292"/>
      <c r="Q310" s="292"/>
      <c r="R310" s="292"/>
      <c r="S310" s="292"/>
      <c r="T310" s="292"/>
      <c r="U310" s="292"/>
      <c r="V310" s="292"/>
      <c r="W310" s="292"/>
      <c r="X310" s="292"/>
      <c r="Y310" s="292"/>
      <c r="Z310" s="292"/>
    </row>
    <row r="311" spans="1:26" ht="15.75" customHeight="1" x14ac:dyDescent="0.2">
      <c r="A311" s="292"/>
      <c r="B311" s="221"/>
      <c r="C311" s="295"/>
      <c r="D311" s="296"/>
      <c r="E311" s="296"/>
      <c r="F311" s="297"/>
      <c r="G311" s="292"/>
      <c r="H311" s="292"/>
      <c r="I311" s="292"/>
      <c r="J311" s="292"/>
      <c r="K311" s="292"/>
      <c r="L311" s="292"/>
      <c r="M311" s="292"/>
      <c r="N311" s="292"/>
      <c r="O311" s="292"/>
      <c r="P311" s="292"/>
      <c r="Q311" s="292"/>
      <c r="R311" s="292"/>
      <c r="S311" s="292"/>
      <c r="T311" s="292"/>
      <c r="U311" s="292"/>
      <c r="V311" s="292"/>
      <c r="W311" s="292"/>
      <c r="X311" s="292"/>
      <c r="Y311" s="292"/>
      <c r="Z311" s="292"/>
    </row>
    <row r="312" spans="1:26" ht="15.75" customHeight="1" x14ac:dyDescent="0.2">
      <c r="A312" s="292"/>
      <c r="B312" s="221"/>
      <c r="C312" s="295"/>
      <c r="D312" s="296"/>
      <c r="E312" s="296"/>
      <c r="F312" s="297"/>
      <c r="G312" s="292"/>
      <c r="H312" s="292"/>
      <c r="I312" s="292"/>
      <c r="J312" s="292"/>
      <c r="K312" s="292"/>
      <c r="L312" s="292"/>
      <c r="M312" s="292"/>
      <c r="N312" s="292"/>
      <c r="O312" s="292"/>
      <c r="P312" s="292"/>
      <c r="Q312" s="292"/>
      <c r="R312" s="292"/>
      <c r="S312" s="292"/>
      <c r="T312" s="292"/>
      <c r="U312" s="292"/>
      <c r="V312" s="292"/>
      <c r="W312" s="292"/>
      <c r="X312" s="292"/>
      <c r="Y312" s="292"/>
      <c r="Z312" s="292"/>
    </row>
    <row r="313" spans="1:26" ht="15.75" customHeight="1" x14ac:dyDescent="0.2">
      <c r="A313" s="292"/>
      <c r="B313" s="221"/>
      <c r="C313" s="295"/>
      <c r="D313" s="296"/>
      <c r="E313" s="296"/>
      <c r="F313" s="297"/>
      <c r="G313" s="292"/>
      <c r="H313" s="292"/>
      <c r="I313" s="292"/>
      <c r="J313" s="292"/>
      <c r="K313" s="292"/>
      <c r="L313" s="292"/>
      <c r="M313" s="292"/>
      <c r="N313" s="292"/>
      <c r="O313" s="292"/>
      <c r="P313" s="292"/>
      <c r="Q313" s="292"/>
      <c r="R313" s="292"/>
      <c r="S313" s="292"/>
      <c r="T313" s="292"/>
      <c r="U313" s="292"/>
      <c r="V313" s="292"/>
      <c r="W313" s="292"/>
      <c r="X313" s="292"/>
      <c r="Y313" s="292"/>
      <c r="Z313" s="292"/>
    </row>
    <row r="314" spans="1:26" ht="15.75" customHeight="1" x14ac:dyDescent="0.2">
      <c r="A314" s="292"/>
      <c r="B314" s="221"/>
      <c r="C314" s="295"/>
      <c r="D314" s="296"/>
      <c r="E314" s="296"/>
      <c r="F314" s="297"/>
      <c r="G314" s="292"/>
      <c r="H314" s="292"/>
      <c r="I314" s="292"/>
      <c r="J314" s="292"/>
      <c r="K314" s="292"/>
      <c r="L314" s="292"/>
      <c r="M314" s="292"/>
      <c r="N314" s="292"/>
      <c r="O314" s="292"/>
      <c r="P314" s="292"/>
      <c r="Q314" s="292"/>
      <c r="R314" s="292"/>
      <c r="S314" s="292"/>
      <c r="T314" s="292"/>
      <c r="U314" s="292"/>
      <c r="V314" s="292"/>
      <c r="W314" s="292"/>
      <c r="X314" s="292"/>
      <c r="Y314" s="292"/>
      <c r="Z314" s="292"/>
    </row>
    <row r="315" spans="1:26" ht="15.75" customHeight="1" x14ac:dyDescent="0.2">
      <c r="A315" s="292"/>
      <c r="B315" s="221"/>
      <c r="C315" s="295"/>
      <c r="D315" s="296"/>
      <c r="E315" s="296"/>
      <c r="F315" s="297"/>
      <c r="G315" s="292"/>
      <c r="H315" s="292"/>
      <c r="I315" s="292"/>
      <c r="J315" s="292"/>
      <c r="K315" s="292"/>
      <c r="L315" s="292"/>
      <c r="M315" s="292"/>
      <c r="N315" s="292"/>
      <c r="O315" s="292"/>
      <c r="P315" s="292"/>
      <c r="Q315" s="292"/>
      <c r="R315" s="292"/>
      <c r="S315" s="292"/>
      <c r="T315" s="292"/>
      <c r="U315" s="292"/>
      <c r="V315" s="292"/>
      <c r="W315" s="292"/>
      <c r="X315" s="292"/>
      <c r="Y315" s="292"/>
      <c r="Z315" s="292"/>
    </row>
    <row r="316" spans="1:26" ht="15.75" customHeight="1" x14ac:dyDescent="0.2">
      <c r="A316" s="292"/>
      <c r="B316" s="221"/>
      <c r="C316" s="295"/>
      <c r="D316" s="296"/>
      <c r="E316" s="296"/>
      <c r="F316" s="297"/>
      <c r="G316" s="292"/>
      <c r="H316" s="292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2"/>
      <c r="Y316" s="292"/>
      <c r="Z316" s="292"/>
    </row>
    <row r="317" spans="1:26" ht="15.75" customHeight="1" x14ac:dyDescent="0.2">
      <c r="A317" s="292"/>
      <c r="B317" s="221"/>
      <c r="C317" s="295"/>
      <c r="D317" s="296"/>
      <c r="E317" s="296"/>
      <c r="F317" s="297"/>
      <c r="G317" s="292"/>
      <c r="H317" s="292"/>
      <c r="I317" s="292"/>
      <c r="J317" s="292"/>
      <c r="K317" s="292"/>
      <c r="L317" s="292"/>
      <c r="M317" s="292"/>
      <c r="N317" s="292"/>
      <c r="O317" s="292"/>
      <c r="P317" s="292"/>
      <c r="Q317" s="292"/>
      <c r="R317" s="292"/>
      <c r="S317" s="292"/>
      <c r="T317" s="292"/>
      <c r="U317" s="292"/>
      <c r="V317" s="292"/>
      <c r="W317" s="292"/>
      <c r="X317" s="292"/>
      <c r="Y317" s="292"/>
      <c r="Z317" s="292"/>
    </row>
    <row r="318" spans="1:26" ht="15.75" customHeight="1" x14ac:dyDescent="0.2">
      <c r="A318" s="292"/>
      <c r="B318" s="221"/>
      <c r="C318" s="295"/>
      <c r="D318" s="296"/>
      <c r="E318" s="296"/>
      <c r="F318" s="297"/>
      <c r="G318" s="292"/>
      <c r="H318" s="292"/>
      <c r="I318" s="292"/>
      <c r="J318" s="292"/>
      <c r="K318" s="292"/>
      <c r="L318" s="292"/>
      <c r="M318" s="292"/>
      <c r="N318" s="292"/>
      <c r="O318" s="292"/>
      <c r="P318" s="292"/>
      <c r="Q318" s="292"/>
      <c r="R318" s="292"/>
      <c r="S318" s="292"/>
      <c r="T318" s="292"/>
      <c r="U318" s="292"/>
      <c r="V318" s="292"/>
      <c r="W318" s="292"/>
      <c r="X318" s="292"/>
      <c r="Y318" s="292"/>
      <c r="Z318" s="292"/>
    </row>
    <row r="319" spans="1:26" ht="15.75" customHeight="1" x14ac:dyDescent="0.2">
      <c r="A319" s="292"/>
      <c r="B319" s="221"/>
      <c r="C319" s="295"/>
      <c r="D319" s="296"/>
      <c r="E319" s="296"/>
      <c r="F319" s="297"/>
      <c r="G319" s="292"/>
      <c r="H319" s="292"/>
      <c r="I319" s="292"/>
      <c r="J319" s="292"/>
      <c r="K319" s="292"/>
      <c r="L319" s="292"/>
      <c r="M319" s="292"/>
      <c r="N319" s="292"/>
      <c r="O319" s="292"/>
      <c r="P319" s="292"/>
      <c r="Q319" s="292"/>
      <c r="R319" s="292"/>
      <c r="S319" s="292"/>
      <c r="T319" s="292"/>
      <c r="U319" s="292"/>
      <c r="V319" s="292"/>
      <c r="W319" s="292"/>
      <c r="X319" s="292"/>
      <c r="Y319" s="292"/>
      <c r="Z319" s="292"/>
    </row>
    <row r="320" spans="1:26" ht="15.75" customHeight="1" x14ac:dyDescent="0.2">
      <c r="A320" s="292"/>
      <c r="B320" s="221"/>
      <c r="C320" s="295"/>
      <c r="D320" s="296"/>
      <c r="E320" s="296"/>
      <c r="F320" s="297"/>
      <c r="G320" s="292"/>
      <c r="H320" s="292"/>
      <c r="I320" s="292"/>
      <c r="J320" s="292"/>
      <c r="K320" s="292"/>
      <c r="L320" s="292"/>
      <c r="M320" s="292"/>
      <c r="N320" s="292"/>
      <c r="O320" s="292"/>
      <c r="P320" s="292"/>
      <c r="Q320" s="292"/>
      <c r="R320" s="292"/>
      <c r="S320" s="292"/>
      <c r="T320" s="292"/>
      <c r="U320" s="292"/>
      <c r="V320" s="292"/>
      <c r="W320" s="292"/>
      <c r="X320" s="292"/>
      <c r="Y320" s="292"/>
      <c r="Z320" s="292"/>
    </row>
    <row r="321" spans="1:26" ht="15.75" customHeight="1" x14ac:dyDescent="0.2">
      <c r="A321" s="292"/>
      <c r="B321" s="221"/>
      <c r="C321" s="295"/>
      <c r="D321" s="296"/>
      <c r="E321" s="296"/>
      <c r="F321" s="297"/>
      <c r="G321" s="292"/>
      <c r="H321" s="292"/>
      <c r="I321" s="292"/>
      <c r="J321" s="292"/>
      <c r="K321" s="292"/>
      <c r="L321" s="292"/>
      <c r="M321" s="292"/>
      <c r="N321" s="292"/>
      <c r="O321" s="292"/>
      <c r="P321" s="292"/>
      <c r="Q321" s="292"/>
      <c r="R321" s="292"/>
      <c r="S321" s="292"/>
      <c r="T321" s="292"/>
      <c r="U321" s="292"/>
      <c r="V321" s="292"/>
      <c r="W321" s="292"/>
      <c r="X321" s="292"/>
      <c r="Y321" s="292"/>
      <c r="Z321" s="292"/>
    </row>
    <row r="322" spans="1:26" ht="15.75" customHeight="1" x14ac:dyDescent="0.2">
      <c r="A322" s="292"/>
      <c r="B322" s="221"/>
      <c r="C322" s="295"/>
      <c r="D322" s="296"/>
      <c r="E322" s="296"/>
      <c r="F322" s="297"/>
      <c r="G322" s="292"/>
      <c r="H322" s="292"/>
      <c r="I322" s="292"/>
      <c r="J322" s="292"/>
      <c r="K322" s="292"/>
      <c r="L322" s="292"/>
      <c r="M322" s="292"/>
      <c r="N322" s="292"/>
      <c r="O322" s="292"/>
      <c r="P322" s="292"/>
      <c r="Q322" s="292"/>
      <c r="R322" s="292"/>
      <c r="S322" s="292"/>
      <c r="T322" s="292"/>
      <c r="U322" s="292"/>
      <c r="V322" s="292"/>
      <c r="W322" s="292"/>
      <c r="X322" s="292"/>
      <c r="Y322" s="292"/>
      <c r="Z322" s="292"/>
    </row>
    <row r="323" spans="1:26" ht="15.75" customHeight="1" x14ac:dyDescent="0.2">
      <c r="A323" s="292"/>
      <c r="B323" s="221"/>
      <c r="C323" s="295"/>
      <c r="D323" s="296"/>
      <c r="E323" s="296"/>
      <c r="F323" s="297"/>
      <c r="G323" s="292"/>
      <c r="H323" s="292"/>
      <c r="I323" s="292"/>
      <c r="J323" s="292"/>
      <c r="K323" s="292"/>
      <c r="L323" s="292"/>
      <c r="M323" s="292"/>
      <c r="N323" s="292"/>
      <c r="O323" s="292"/>
      <c r="P323" s="292"/>
      <c r="Q323" s="292"/>
      <c r="R323" s="292"/>
      <c r="S323" s="292"/>
      <c r="T323" s="292"/>
      <c r="U323" s="292"/>
      <c r="V323" s="292"/>
      <c r="W323" s="292"/>
      <c r="X323" s="292"/>
      <c r="Y323" s="292"/>
      <c r="Z323" s="292"/>
    </row>
    <row r="324" spans="1:26" ht="15.75" customHeight="1" x14ac:dyDescent="0.2">
      <c r="A324" s="292"/>
      <c r="B324" s="221"/>
      <c r="C324" s="295"/>
      <c r="D324" s="296"/>
      <c r="E324" s="296"/>
      <c r="F324" s="297"/>
      <c r="G324" s="292"/>
      <c r="H324" s="292"/>
      <c r="I324" s="292"/>
      <c r="J324" s="292"/>
      <c r="K324" s="292"/>
      <c r="L324" s="292"/>
      <c r="M324" s="292"/>
      <c r="N324" s="292"/>
      <c r="O324" s="292"/>
      <c r="P324" s="292"/>
      <c r="Q324" s="292"/>
      <c r="R324" s="292"/>
      <c r="S324" s="292"/>
      <c r="T324" s="292"/>
      <c r="U324" s="292"/>
      <c r="V324" s="292"/>
      <c r="W324" s="292"/>
      <c r="X324" s="292"/>
      <c r="Y324" s="292"/>
      <c r="Z324" s="292"/>
    </row>
    <row r="325" spans="1:26" ht="15.75" customHeight="1" x14ac:dyDescent="0.2">
      <c r="A325" s="292"/>
      <c r="B325" s="221"/>
      <c r="C325" s="295"/>
      <c r="D325" s="296"/>
      <c r="E325" s="296"/>
      <c r="F325" s="297"/>
      <c r="G325" s="292"/>
      <c r="H325" s="292"/>
      <c r="I325" s="292"/>
      <c r="J325" s="292"/>
      <c r="K325" s="292"/>
      <c r="L325" s="292"/>
      <c r="M325" s="292"/>
      <c r="N325" s="292"/>
      <c r="O325" s="292"/>
      <c r="P325" s="292"/>
      <c r="Q325" s="292"/>
      <c r="R325" s="292"/>
      <c r="S325" s="292"/>
      <c r="T325" s="292"/>
      <c r="U325" s="292"/>
      <c r="V325" s="292"/>
      <c r="W325" s="292"/>
      <c r="X325" s="292"/>
      <c r="Y325" s="292"/>
      <c r="Z325" s="292"/>
    </row>
    <row r="326" spans="1:26" ht="15.75" customHeight="1" x14ac:dyDescent="0.2">
      <c r="A326" s="292"/>
      <c r="B326" s="221"/>
      <c r="C326" s="295"/>
      <c r="D326" s="296"/>
      <c r="E326" s="296"/>
      <c r="F326" s="297"/>
      <c r="G326" s="292"/>
      <c r="H326" s="292"/>
      <c r="I326" s="292"/>
      <c r="J326" s="292"/>
      <c r="K326" s="292"/>
      <c r="L326" s="292"/>
      <c r="M326" s="292"/>
      <c r="N326" s="292"/>
      <c r="O326" s="292"/>
      <c r="P326" s="292"/>
      <c r="Q326" s="292"/>
      <c r="R326" s="292"/>
      <c r="S326" s="292"/>
      <c r="T326" s="292"/>
      <c r="U326" s="292"/>
      <c r="V326" s="292"/>
      <c r="W326" s="292"/>
      <c r="X326" s="292"/>
      <c r="Y326" s="292"/>
      <c r="Z326" s="292"/>
    </row>
    <row r="327" spans="1:26" ht="15.75" customHeight="1" x14ac:dyDescent="0.2">
      <c r="A327" s="292"/>
      <c r="B327" s="221"/>
      <c r="C327" s="295"/>
      <c r="D327" s="296"/>
      <c r="E327" s="296"/>
      <c r="F327" s="297"/>
      <c r="G327" s="292"/>
      <c r="H327" s="292"/>
      <c r="I327" s="292"/>
      <c r="J327" s="292"/>
      <c r="K327" s="292"/>
      <c r="L327" s="292"/>
      <c r="M327" s="292"/>
      <c r="N327" s="292"/>
      <c r="O327" s="292"/>
      <c r="P327" s="292"/>
      <c r="Q327" s="292"/>
      <c r="R327" s="292"/>
      <c r="S327" s="292"/>
      <c r="T327" s="292"/>
      <c r="U327" s="292"/>
      <c r="V327" s="292"/>
      <c r="W327" s="292"/>
      <c r="X327" s="292"/>
      <c r="Y327" s="292"/>
      <c r="Z327" s="292"/>
    </row>
    <row r="328" spans="1:26" ht="15.75" customHeight="1" x14ac:dyDescent="0.2">
      <c r="A328" s="292"/>
      <c r="B328" s="221"/>
      <c r="C328" s="295"/>
      <c r="D328" s="296"/>
      <c r="E328" s="296"/>
      <c r="F328" s="297"/>
      <c r="G328" s="292"/>
      <c r="H328" s="292"/>
      <c r="I328" s="292"/>
      <c r="J328" s="292"/>
      <c r="K328" s="292"/>
      <c r="L328" s="292"/>
      <c r="M328" s="292"/>
      <c r="N328" s="292"/>
      <c r="O328" s="292"/>
      <c r="P328" s="292"/>
      <c r="Q328" s="292"/>
      <c r="R328" s="292"/>
      <c r="S328" s="292"/>
      <c r="T328" s="292"/>
      <c r="U328" s="292"/>
      <c r="V328" s="292"/>
      <c r="W328" s="292"/>
      <c r="X328" s="292"/>
      <c r="Y328" s="292"/>
      <c r="Z328" s="292"/>
    </row>
    <row r="329" spans="1:26" ht="15.75" customHeight="1" x14ac:dyDescent="0.2">
      <c r="A329" s="292"/>
      <c r="B329" s="221"/>
      <c r="C329" s="295"/>
      <c r="D329" s="296"/>
      <c r="E329" s="296"/>
      <c r="F329" s="297"/>
      <c r="G329" s="292"/>
      <c r="H329" s="292"/>
      <c r="I329" s="292"/>
      <c r="J329" s="292"/>
      <c r="K329" s="292"/>
      <c r="L329" s="292"/>
      <c r="M329" s="292"/>
      <c r="N329" s="292"/>
      <c r="O329" s="292"/>
      <c r="P329" s="292"/>
      <c r="Q329" s="292"/>
      <c r="R329" s="292"/>
      <c r="S329" s="292"/>
      <c r="T329" s="292"/>
      <c r="U329" s="292"/>
      <c r="V329" s="292"/>
      <c r="W329" s="292"/>
      <c r="X329" s="292"/>
      <c r="Y329" s="292"/>
      <c r="Z329" s="292"/>
    </row>
    <row r="330" spans="1:26" ht="15.75" customHeight="1" x14ac:dyDescent="0.2">
      <c r="A330" s="292"/>
      <c r="B330" s="221"/>
      <c r="C330" s="295"/>
      <c r="D330" s="296"/>
      <c r="E330" s="296"/>
      <c r="F330" s="297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2"/>
      <c r="Y330" s="292"/>
      <c r="Z330" s="292"/>
    </row>
    <row r="331" spans="1:26" ht="15.75" customHeight="1" x14ac:dyDescent="0.2">
      <c r="A331" s="292"/>
      <c r="B331" s="221"/>
      <c r="C331" s="295"/>
      <c r="D331" s="296"/>
      <c r="E331" s="296"/>
      <c r="F331" s="297"/>
      <c r="G331" s="292"/>
      <c r="H331" s="292"/>
      <c r="I331" s="292"/>
      <c r="J331" s="292"/>
      <c r="K331" s="292"/>
      <c r="L331" s="292"/>
      <c r="M331" s="292"/>
      <c r="N331" s="292"/>
      <c r="O331" s="292"/>
      <c r="P331" s="292"/>
      <c r="Q331" s="292"/>
      <c r="R331" s="292"/>
      <c r="S331" s="292"/>
      <c r="T331" s="292"/>
      <c r="U331" s="292"/>
      <c r="V331" s="292"/>
      <c r="W331" s="292"/>
      <c r="X331" s="292"/>
      <c r="Y331" s="292"/>
      <c r="Z331" s="292"/>
    </row>
    <row r="332" spans="1:26" ht="15.75" customHeight="1" x14ac:dyDescent="0.2">
      <c r="A332" s="292"/>
      <c r="B332" s="221"/>
      <c r="C332" s="295"/>
      <c r="D332" s="296"/>
      <c r="E332" s="296"/>
      <c r="F332" s="297"/>
      <c r="G332" s="292"/>
      <c r="H332" s="292"/>
      <c r="I332" s="292"/>
      <c r="J332" s="292"/>
      <c r="K332" s="292"/>
      <c r="L332" s="292"/>
      <c r="M332" s="292"/>
      <c r="N332" s="292"/>
      <c r="O332" s="292"/>
      <c r="P332" s="292"/>
      <c r="Q332" s="292"/>
      <c r="R332" s="292"/>
      <c r="S332" s="292"/>
      <c r="T332" s="292"/>
      <c r="U332" s="292"/>
      <c r="V332" s="292"/>
      <c r="W332" s="292"/>
      <c r="X332" s="292"/>
      <c r="Y332" s="292"/>
      <c r="Z332" s="292"/>
    </row>
    <row r="333" spans="1:26" ht="15.75" customHeight="1" x14ac:dyDescent="0.2">
      <c r="A333" s="292"/>
      <c r="B333" s="221"/>
      <c r="C333" s="295"/>
      <c r="D333" s="296"/>
      <c r="E333" s="296"/>
      <c r="F333" s="297"/>
      <c r="G333" s="292"/>
      <c r="H333" s="292"/>
      <c r="I333" s="292"/>
      <c r="J333" s="292"/>
      <c r="K333" s="292"/>
      <c r="L333" s="292"/>
      <c r="M333" s="292"/>
      <c r="N333" s="292"/>
      <c r="O333" s="292"/>
      <c r="P333" s="292"/>
      <c r="Q333" s="292"/>
      <c r="R333" s="292"/>
      <c r="S333" s="292"/>
      <c r="T333" s="292"/>
      <c r="U333" s="292"/>
      <c r="V333" s="292"/>
      <c r="W333" s="292"/>
      <c r="X333" s="292"/>
      <c r="Y333" s="292"/>
      <c r="Z333" s="292"/>
    </row>
    <row r="334" spans="1:26" ht="15.75" customHeight="1" x14ac:dyDescent="0.2">
      <c r="A334" s="292"/>
      <c r="B334" s="221"/>
      <c r="C334" s="295"/>
      <c r="D334" s="296"/>
      <c r="E334" s="296"/>
      <c r="F334" s="297"/>
      <c r="G334" s="292"/>
      <c r="H334" s="292"/>
      <c r="I334" s="292"/>
      <c r="J334" s="292"/>
      <c r="K334" s="292"/>
      <c r="L334" s="292"/>
      <c r="M334" s="292"/>
      <c r="N334" s="292"/>
      <c r="O334" s="292"/>
      <c r="P334" s="292"/>
      <c r="Q334" s="292"/>
      <c r="R334" s="292"/>
      <c r="S334" s="292"/>
      <c r="T334" s="292"/>
      <c r="U334" s="292"/>
      <c r="V334" s="292"/>
      <c r="W334" s="292"/>
      <c r="X334" s="292"/>
      <c r="Y334" s="292"/>
      <c r="Z334" s="292"/>
    </row>
    <row r="335" spans="1:26" ht="15.75" customHeight="1" x14ac:dyDescent="0.2">
      <c r="A335" s="292"/>
      <c r="B335" s="221"/>
      <c r="C335" s="295"/>
      <c r="D335" s="296"/>
      <c r="E335" s="296"/>
      <c r="F335" s="297"/>
      <c r="G335" s="292"/>
      <c r="H335" s="292"/>
      <c r="I335" s="292"/>
      <c r="J335" s="292"/>
      <c r="K335" s="292"/>
      <c r="L335" s="292"/>
      <c r="M335" s="292"/>
      <c r="N335" s="292"/>
      <c r="O335" s="292"/>
      <c r="P335" s="292"/>
      <c r="Q335" s="292"/>
      <c r="R335" s="292"/>
      <c r="S335" s="292"/>
      <c r="T335" s="292"/>
      <c r="U335" s="292"/>
      <c r="V335" s="292"/>
      <c r="W335" s="292"/>
      <c r="X335" s="292"/>
      <c r="Y335" s="292"/>
      <c r="Z335" s="292"/>
    </row>
    <row r="336" spans="1:26" ht="15.75" customHeight="1" x14ac:dyDescent="0.2">
      <c r="A336" s="292"/>
      <c r="B336" s="221"/>
      <c r="C336" s="295"/>
      <c r="D336" s="296"/>
      <c r="E336" s="296"/>
      <c r="F336" s="297"/>
      <c r="G336" s="292"/>
      <c r="H336" s="292"/>
      <c r="I336" s="292"/>
      <c r="J336" s="292"/>
      <c r="K336" s="292"/>
      <c r="L336" s="292"/>
      <c r="M336" s="292"/>
      <c r="N336" s="292"/>
      <c r="O336" s="292"/>
      <c r="P336" s="292"/>
      <c r="Q336" s="292"/>
      <c r="R336" s="292"/>
      <c r="S336" s="292"/>
      <c r="T336" s="292"/>
      <c r="U336" s="292"/>
      <c r="V336" s="292"/>
      <c r="W336" s="292"/>
      <c r="X336" s="292"/>
      <c r="Y336" s="292"/>
      <c r="Z336" s="292"/>
    </row>
    <row r="337" spans="1:26" ht="15.75" customHeight="1" x14ac:dyDescent="0.2">
      <c r="A337" s="292"/>
      <c r="B337" s="221"/>
      <c r="C337" s="295"/>
      <c r="D337" s="296"/>
      <c r="E337" s="296"/>
      <c r="F337" s="297"/>
      <c r="G337" s="292"/>
      <c r="H337" s="292"/>
      <c r="I337" s="292"/>
      <c r="J337" s="292"/>
      <c r="K337" s="292"/>
      <c r="L337" s="292"/>
      <c r="M337" s="292"/>
      <c r="N337" s="292"/>
      <c r="O337" s="292"/>
      <c r="P337" s="292"/>
      <c r="Q337" s="292"/>
      <c r="R337" s="292"/>
      <c r="S337" s="292"/>
      <c r="T337" s="292"/>
      <c r="U337" s="292"/>
      <c r="V337" s="292"/>
      <c r="W337" s="292"/>
      <c r="X337" s="292"/>
      <c r="Y337" s="292"/>
      <c r="Z337" s="292"/>
    </row>
    <row r="338" spans="1:26" ht="15.75" customHeight="1" x14ac:dyDescent="0.2">
      <c r="A338" s="292"/>
      <c r="B338" s="221"/>
      <c r="C338" s="295"/>
      <c r="D338" s="296"/>
      <c r="E338" s="296"/>
      <c r="F338" s="297"/>
      <c r="G338" s="292"/>
      <c r="H338" s="292"/>
      <c r="I338" s="292"/>
      <c r="J338" s="292"/>
      <c r="K338" s="292"/>
      <c r="L338" s="292"/>
      <c r="M338" s="292"/>
      <c r="N338" s="292"/>
      <c r="O338" s="292"/>
      <c r="P338" s="292"/>
      <c r="Q338" s="292"/>
      <c r="R338" s="292"/>
      <c r="S338" s="292"/>
      <c r="T338" s="292"/>
      <c r="U338" s="292"/>
      <c r="V338" s="292"/>
      <c r="W338" s="292"/>
      <c r="X338" s="292"/>
      <c r="Y338" s="292"/>
      <c r="Z338" s="292"/>
    </row>
    <row r="339" spans="1:26" ht="15.75" customHeight="1" x14ac:dyDescent="0.2">
      <c r="A339" s="292"/>
      <c r="B339" s="221"/>
      <c r="C339" s="295"/>
      <c r="D339" s="296"/>
      <c r="E339" s="296"/>
      <c r="F339" s="297"/>
      <c r="G339" s="292"/>
      <c r="H339" s="292"/>
      <c r="I339" s="292"/>
      <c r="J339" s="292"/>
      <c r="K339" s="292"/>
      <c r="L339" s="292"/>
      <c r="M339" s="292"/>
      <c r="N339" s="292"/>
      <c r="O339" s="292"/>
      <c r="P339" s="292"/>
      <c r="Q339" s="292"/>
      <c r="R339" s="292"/>
      <c r="S339" s="292"/>
      <c r="T339" s="292"/>
      <c r="U339" s="292"/>
      <c r="V339" s="292"/>
      <c r="W339" s="292"/>
      <c r="X339" s="292"/>
      <c r="Y339" s="292"/>
      <c r="Z339" s="292"/>
    </row>
    <row r="340" spans="1:26" ht="15.75" customHeight="1" x14ac:dyDescent="0.2">
      <c r="A340" s="292"/>
      <c r="B340" s="221"/>
      <c r="C340" s="295"/>
      <c r="D340" s="296"/>
      <c r="E340" s="296"/>
      <c r="F340" s="297"/>
      <c r="G340" s="292"/>
      <c r="H340" s="292"/>
      <c r="I340" s="292"/>
      <c r="J340" s="292"/>
      <c r="K340" s="292"/>
      <c r="L340" s="292"/>
      <c r="M340" s="292"/>
      <c r="N340" s="292"/>
      <c r="O340" s="292"/>
      <c r="P340" s="292"/>
      <c r="Q340" s="292"/>
      <c r="R340" s="292"/>
      <c r="S340" s="292"/>
      <c r="T340" s="292"/>
      <c r="U340" s="292"/>
      <c r="V340" s="292"/>
      <c r="W340" s="292"/>
      <c r="X340" s="292"/>
      <c r="Y340" s="292"/>
      <c r="Z340" s="292"/>
    </row>
    <row r="341" spans="1:26" ht="15.75" customHeight="1" x14ac:dyDescent="0.2">
      <c r="A341" s="292"/>
      <c r="B341" s="221"/>
      <c r="C341" s="295"/>
      <c r="D341" s="296"/>
      <c r="E341" s="296"/>
      <c r="F341" s="297"/>
      <c r="G341" s="292"/>
      <c r="H341" s="292"/>
      <c r="I341" s="292"/>
      <c r="J341" s="292"/>
      <c r="K341" s="292"/>
      <c r="L341" s="292"/>
      <c r="M341" s="292"/>
      <c r="N341" s="292"/>
      <c r="O341" s="292"/>
      <c r="P341" s="292"/>
      <c r="Q341" s="292"/>
      <c r="R341" s="292"/>
      <c r="S341" s="292"/>
      <c r="T341" s="292"/>
      <c r="U341" s="292"/>
      <c r="V341" s="292"/>
      <c r="W341" s="292"/>
      <c r="X341" s="292"/>
      <c r="Y341" s="292"/>
      <c r="Z341" s="292"/>
    </row>
    <row r="342" spans="1:26" ht="15.75" customHeight="1" x14ac:dyDescent="0.2">
      <c r="A342" s="292"/>
      <c r="B342" s="221"/>
      <c r="C342" s="295"/>
      <c r="D342" s="296"/>
      <c r="E342" s="296"/>
      <c r="F342" s="297"/>
      <c r="G342" s="292"/>
      <c r="H342" s="292"/>
      <c r="I342" s="292"/>
      <c r="J342" s="292"/>
      <c r="K342" s="292"/>
      <c r="L342" s="292"/>
      <c r="M342" s="292"/>
      <c r="N342" s="292"/>
      <c r="O342" s="292"/>
      <c r="P342" s="292"/>
      <c r="Q342" s="292"/>
      <c r="R342" s="292"/>
      <c r="S342" s="292"/>
      <c r="T342" s="292"/>
      <c r="U342" s="292"/>
      <c r="V342" s="292"/>
      <c r="W342" s="292"/>
      <c r="X342" s="292"/>
      <c r="Y342" s="292"/>
      <c r="Z342" s="292"/>
    </row>
    <row r="343" spans="1:26" ht="15.75" customHeight="1" x14ac:dyDescent="0.2">
      <c r="A343" s="292"/>
      <c r="B343" s="221"/>
      <c r="C343" s="295"/>
      <c r="D343" s="296"/>
      <c r="E343" s="296"/>
      <c r="F343" s="297"/>
      <c r="G343" s="292"/>
      <c r="H343" s="292"/>
      <c r="I343" s="292"/>
      <c r="J343" s="292"/>
      <c r="K343" s="292"/>
      <c r="L343" s="292"/>
      <c r="M343" s="292"/>
      <c r="N343" s="292"/>
      <c r="O343" s="292"/>
      <c r="P343" s="292"/>
      <c r="Q343" s="292"/>
      <c r="R343" s="292"/>
      <c r="S343" s="292"/>
      <c r="T343" s="292"/>
      <c r="U343" s="292"/>
      <c r="V343" s="292"/>
      <c r="W343" s="292"/>
      <c r="X343" s="292"/>
      <c r="Y343" s="292"/>
      <c r="Z343" s="292"/>
    </row>
    <row r="344" spans="1:26" ht="15.75" customHeight="1" x14ac:dyDescent="0.2">
      <c r="A344" s="292"/>
      <c r="B344" s="221"/>
      <c r="C344" s="295"/>
      <c r="D344" s="296"/>
      <c r="E344" s="296"/>
      <c r="F344" s="297"/>
      <c r="G344" s="292"/>
      <c r="H344" s="292"/>
      <c r="I344" s="292"/>
      <c r="J344" s="292"/>
      <c r="K344" s="292"/>
      <c r="L344" s="292"/>
      <c r="M344" s="292"/>
      <c r="N344" s="292"/>
      <c r="O344" s="292"/>
      <c r="P344" s="292"/>
      <c r="Q344" s="292"/>
      <c r="R344" s="292"/>
      <c r="S344" s="292"/>
      <c r="T344" s="292"/>
      <c r="U344" s="292"/>
      <c r="V344" s="292"/>
      <c r="W344" s="292"/>
      <c r="X344" s="292"/>
      <c r="Y344" s="292"/>
      <c r="Z344" s="292"/>
    </row>
    <row r="345" spans="1:26" ht="15.75" customHeight="1" x14ac:dyDescent="0.2">
      <c r="A345" s="292"/>
      <c r="B345" s="221"/>
      <c r="C345" s="295"/>
      <c r="D345" s="296"/>
      <c r="E345" s="296"/>
      <c r="F345" s="297"/>
      <c r="G345" s="292"/>
      <c r="H345" s="292"/>
      <c r="I345" s="292"/>
      <c r="J345" s="292"/>
      <c r="K345" s="292"/>
      <c r="L345" s="292"/>
      <c r="M345" s="292"/>
      <c r="N345" s="292"/>
      <c r="O345" s="292"/>
      <c r="P345" s="292"/>
      <c r="Q345" s="292"/>
      <c r="R345" s="292"/>
      <c r="S345" s="292"/>
      <c r="T345" s="292"/>
      <c r="U345" s="292"/>
      <c r="V345" s="292"/>
      <c r="W345" s="292"/>
      <c r="X345" s="292"/>
      <c r="Y345" s="292"/>
      <c r="Z345" s="292"/>
    </row>
    <row r="346" spans="1:26" ht="15.75" customHeight="1" x14ac:dyDescent="0.2">
      <c r="A346" s="292"/>
      <c r="B346" s="221"/>
      <c r="C346" s="295"/>
      <c r="D346" s="296"/>
      <c r="E346" s="296"/>
      <c r="F346" s="297"/>
      <c r="G346" s="292"/>
      <c r="H346" s="292"/>
      <c r="I346" s="292"/>
      <c r="J346" s="292"/>
      <c r="K346" s="292"/>
      <c r="L346" s="292"/>
      <c r="M346" s="292"/>
      <c r="N346" s="292"/>
      <c r="O346" s="292"/>
      <c r="P346" s="292"/>
      <c r="Q346" s="292"/>
      <c r="R346" s="292"/>
      <c r="S346" s="292"/>
      <c r="T346" s="292"/>
      <c r="U346" s="292"/>
      <c r="V346" s="292"/>
      <c r="W346" s="292"/>
      <c r="X346" s="292"/>
      <c r="Y346" s="292"/>
      <c r="Z346" s="292"/>
    </row>
    <row r="347" spans="1:26" ht="15.75" customHeight="1" x14ac:dyDescent="0.2">
      <c r="A347" s="292"/>
      <c r="B347" s="221"/>
      <c r="C347" s="295"/>
      <c r="D347" s="296"/>
      <c r="E347" s="296"/>
      <c r="F347" s="297"/>
      <c r="G347" s="292"/>
      <c r="H347" s="292"/>
      <c r="I347" s="292"/>
      <c r="J347" s="292"/>
      <c r="K347" s="292"/>
      <c r="L347" s="292"/>
      <c r="M347" s="292"/>
      <c r="N347" s="292"/>
      <c r="O347" s="292"/>
      <c r="P347" s="292"/>
      <c r="Q347" s="292"/>
      <c r="R347" s="292"/>
      <c r="S347" s="292"/>
      <c r="T347" s="292"/>
      <c r="U347" s="292"/>
      <c r="V347" s="292"/>
      <c r="W347" s="292"/>
      <c r="X347" s="292"/>
      <c r="Y347" s="292"/>
      <c r="Z347" s="292"/>
    </row>
    <row r="348" spans="1:26" ht="15.75" customHeight="1" x14ac:dyDescent="0.2">
      <c r="A348" s="292"/>
      <c r="B348" s="221"/>
      <c r="C348" s="295"/>
      <c r="D348" s="296"/>
      <c r="E348" s="296"/>
      <c r="F348" s="297"/>
      <c r="G348" s="292"/>
      <c r="H348" s="292"/>
      <c r="I348" s="292"/>
      <c r="J348" s="292"/>
      <c r="K348" s="292"/>
      <c r="L348" s="292"/>
      <c r="M348" s="292"/>
      <c r="N348" s="292"/>
      <c r="O348" s="292"/>
      <c r="P348" s="292"/>
      <c r="Q348" s="292"/>
      <c r="R348" s="292"/>
      <c r="S348" s="292"/>
      <c r="T348" s="292"/>
      <c r="U348" s="292"/>
      <c r="V348" s="292"/>
      <c r="W348" s="292"/>
      <c r="X348" s="292"/>
      <c r="Y348" s="292"/>
      <c r="Z348" s="292"/>
    </row>
    <row r="349" spans="1:26" ht="15.75" customHeight="1" x14ac:dyDescent="0.2">
      <c r="A349" s="292"/>
      <c r="B349" s="221"/>
      <c r="C349" s="295"/>
      <c r="D349" s="296"/>
      <c r="E349" s="296"/>
      <c r="F349" s="297"/>
      <c r="G349" s="292"/>
      <c r="H349" s="292"/>
      <c r="I349" s="292"/>
      <c r="J349" s="292"/>
      <c r="K349" s="292"/>
      <c r="L349" s="292"/>
      <c r="M349" s="292"/>
      <c r="N349" s="292"/>
      <c r="O349" s="292"/>
      <c r="P349" s="292"/>
      <c r="Q349" s="292"/>
      <c r="R349" s="292"/>
      <c r="S349" s="292"/>
      <c r="T349" s="292"/>
      <c r="U349" s="292"/>
      <c r="V349" s="292"/>
      <c r="W349" s="292"/>
      <c r="X349" s="292"/>
      <c r="Y349" s="292"/>
      <c r="Z349" s="292"/>
    </row>
    <row r="350" spans="1:26" ht="15.75" customHeight="1" x14ac:dyDescent="0.2">
      <c r="A350" s="292"/>
      <c r="B350" s="221"/>
      <c r="C350" s="295"/>
      <c r="D350" s="296"/>
      <c r="E350" s="296"/>
      <c r="F350" s="297"/>
      <c r="G350" s="292"/>
      <c r="H350" s="292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2"/>
      <c r="Y350" s="292"/>
      <c r="Z350" s="292"/>
    </row>
    <row r="351" spans="1:26" ht="15.75" customHeight="1" x14ac:dyDescent="0.2">
      <c r="A351" s="292"/>
      <c r="B351" s="221"/>
      <c r="C351" s="295"/>
      <c r="D351" s="296"/>
      <c r="E351" s="296"/>
      <c r="F351" s="297"/>
      <c r="G351" s="292"/>
      <c r="H351" s="292"/>
      <c r="I351" s="292"/>
      <c r="J351" s="292"/>
      <c r="K351" s="292"/>
      <c r="L351" s="292"/>
      <c r="M351" s="292"/>
      <c r="N351" s="292"/>
      <c r="O351" s="292"/>
      <c r="P351" s="292"/>
      <c r="Q351" s="292"/>
      <c r="R351" s="292"/>
      <c r="S351" s="292"/>
      <c r="T351" s="292"/>
      <c r="U351" s="292"/>
      <c r="V351" s="292"/>
      <c r="W351" s="292"/>
      <c r="X351" s="292"/>
      <c r="Y351" s="292"/>
      <c r="Z351" s="292"/>
    </row>
    <row r="352" spans="1:26" ht="15.75" customHeight="1" x14ac:dyDescent="0.2">
      <c r="A352" s="292"/>
      <c r="B352" s="221"/>
      <c r="C352" s="295"/>
      <c r="D352" s="296"/>
      <c r="E352" s="296"/>
      <c r="F352" s="297"/>
      <c r="G352" s="292"/>
      <c r="H352" s="292"/>
      <c r="I352" s="292"/>
      <c r="J352" s="292"/>
      <c r="K352" s="292"/>
      <c r="L352" s="292"/>
      <c r="M352" s="292"/>
      <c r="N352" s="292"/>
      <c r="O352" s="292"/>
      <c r="P352" s="292"/>
      <c r="Q352" s="292"/>
      <c r="R352" s="292"/>
      <c r="S352" s="292"/>
      <c r="T352" s="292"/>
      <c r="U352" s="292"/>
      <c r="V352" s="292"/>
      <c r="W352" s="292"/>
      <c r="X352" s="292"/>
      <c r="Y352" s="292"/>
      <c r="Z352" s="292"/>
    </row>
    <row r="353" spans="1:26" ht="15.75" customHeight="1" x14ac:dyDescent="0.2">
      <c r="A353" s="292"/>
      <c r="B353" s="221"/>
      <c r="C353" s="295"/>
      <c r="D353" s="296"/>
      <c r="E353" s="296"/>
      <c r="F353" s="297"/>
      <c r="G353" s="292"/>
      <c r="H353" s="292"/>
      <c r="I353" s="292"/>
      <c r="J353" s="292"/>
      <c r="K353" s="292"/>
      <c r="L353" s="292"/>
      <c r="M353" s="292"/>
      <c r="N353" s="292"/>
      <c r="O353" s="292"/>
      <c r="P353" s="292"/>
      <c r="Q353" s="292"/>
      <c r="R353" s="292"/>
      <c r="S353" s="292"/>
      <c r="T353" s="292"/>
      <c r="U353" s="292"/>
      <c r="V353" s="292"/>
      <c r="W353" s="292"/>
      <c r="X353" s="292"/>
      <c r="Y353" s="292"/>
      <c r="Z353" s="292"/>
    </row>
    <row r="354" spans="1:26" ht="15.75" customHeight="1" x14ac:dyDescent="0.2">
      <c r="A354" s="292"/>
      <c r="B354" s="221"/>
      <c r="C354" s="295"/>
      <c r="D354" s="296"/>
      <c r="E354" s="296"/>
      <c r="F354" s="297"/>
      <c r="G354" s="292"/>
      <c r="H354" s="292"/>
      <c r="I354" s="292"/>
      <c r="J354" s="292"/>
      <c r="K354" s="292"/>
      <c r="L354" s="292"/>
      <c r="M354" s="292"/>
      <c r="N354" s="292"/>
      <c r="O354" s="292"/>
      <c r="P354" s="292"/>
      <c r="Q354" s="292"/>
      <c r="R354" s="292"/>
      <c r="S354" s="292"/>
      <c r="T354" s="292"/>
      <c r="U354" s="292"/>
      <c r="V354" s="292"/>
      <c r="W354" s="292"/>
      <c r="X354" s="292"/>
      <c r="Y354" s="292"/>
      <c r="Z354" s="292"/>
    </row>
    <row r="355" spans="1:26" ht="15.75" customHeight="1" x14ac:dyDescent="0.2">
      <c r="A355" s="292"/>
      <c r="B355" s="221"/>
      <c r="C355" s="295"/>
      <c r="D355" s="296"/>
      <c r="E355" s="296"/>
      <c r="F355" s="297"/>
      <c r="G355" s="292"/>
      <c r="H355" s="292"/>
      <c r="I355" s="292"/>
      <c r="J355" s="292"/>
      <c r="K355" s="292"/>
      <c r="L355" s="292"/>
      <c r="M355" s="292"/>
      <c r="N355" s="292"/>
      <c r="O355" s="292"/>
      <c r="P355" s="292"/>
      <c r="Q355" s="292"/>
      <c r="R355" s="292"/>
      <c r="S355" s="292"/>
      <c r="T355" s="292"/>
      <c r="U355" s="292"/>
      <c r="V355" s="292"/>
      <c r="W355" s="292"/>
      <c r="X355" s="292"/>
      <c r="Y355" s="292"/>
      <c r="Z355" s="292"/>
    </row>
    <row r="356" spans="1:26" ht="15.75" customHeight="1" x14ac:dyDescent="0.2">
      <c r="A356" s="292"/>
      <c r="B356" s="221"/>
      <c r="C356" s="295"/>
      <c r="D356" s="296"/>
      <c r="E356" s="296"/>
      <c r="F356" s="297"/>
      <c r="G356" s="292"/>
      <c r="H356" s="292"/>
      <c r="I356" s="292"/>
      <c r="J356" s="292"/>
      <c r="K356" s="292"/>
      <c r="L356" s="292"/>
      <c r="M356" s="292"/>
      <c r="N356" s="292"/>
      <c r="O356" s="292"/>
      <c r="P356" s="292"/>
      <c r="Q356" s="292"/>
      <c r="R356" s="292"/>
      <c r="S356" s="292"/>
      <c r="T356" s="292"/>
      <c r="U356" s="292"/>
      <c r="V356" s="292"/>
      <c r="W356" s="292"/>
      <c r="X356" s="292"/>
      <c r="Y356" s="292"/>
      <c r="Z356" s="292"/>
    </row>
    <row r="357" spans="1:26" ht="15.75" customHeight="1" x14ac:dyDescent="0.2">
      <c r="A357" s="292"/>
      <c r="B357" s="221"/>
      <c r="C357" s="295"/>
      <c r="D357" s="296"/>
      <c r="E357" s="296"/>
      <c r="F357" s="297"/>
      <c r="G357" s="292"/>
      <c r="H357" s="292"/>
      <c r="I357" s="292"/>
      <c r="J357" s="292"/>
      <c r="K357" s="292"/>
      <c r="L357" s="292"/>
      <c r="M357" s="292"/>
      <c r="N357" s="292"/>
      <c r="O357" s="292"/>
      <c r="P357" s="292"/>
      <c r="Q357" s="292"/>
      <c r="R357" s="292"/>
      <c r="S357" s="292"/>
      <c r="T357" s="292"/>
      <c r="U357" s="292"/>
      <c r="V357" s="292"/>
      <c r="W357" s="292"/>
      <c r="X357" s="292"/>
      <c r="Y357" s="292"/>
      <c r="Z357" s="292"/>
    </row>
    <row r="358" spans="1:26" ht="15.75" customHeight="1" x14ac:dyDescent="0.2">
      <c r="A358" s="292"/>
      <c r="B358" s="221"/>
      <c r="C358" s="295"/>
      <c r="D358" s="296"/>
      <c r="E358" s="296"/>
      <c r="F358" s="297"/>
      <c r="G358" s="292"/>
      <c r="H358" s="292"/>
      <c r="I358" s="292"/>
      <c r="J358" s="292"/>
      <c r="K358" s="292"/>
      <c r="L358" s="292"/>
      <c r="M358" s="292"/>
      <c r="N358" s="292"/>
      <c r="O358" s="292"/>
      <c r="P358" s="292"/>
      <c r="Q358" s="292"/>
      <c r="R358" s="292"/>
      <c r="S358" s="292"/>
      <c r="T358" s="292"/>
      <c r="U358" s="292"/>
      <c r="V358" s="292"/>
      <c r="W358" s="292"/>
      <c r="X358" s="292"/>
      <c r="Y358" s="292"/>
      <c r="Z358" s="292"/>
    </row>
    <row r="359" spans="1:26" ht="15.75" customHeight="1" x14ac:dyDescent="0.2">
      <c r="A359" s="292"/>
      <c r="B359" s="221"/>
      <c r="C359" s="295"/>
      <c r="D359" s="296"/>
      <c r="E359" s="296"/>
      <c r="F359" s="297"/>
      <c r="G359" s="292"/>
      <c r="H359" s="292"/>
      <c r="I359" s="292"/>
      <c r="J359" s="292"/>
      <c r="K359" s="292"/>
      <c r="L359" s="292"/>
      <c r="M359" s="292"/>
      <c r="N359" s="292"/>
      <c r="O359" s="292"/>
      <c r="P359" s="292"/>
      <c r="Q359" s="292"/>
      <c r="R359" s="292"/>
      <c r="S359" s="292"/>
      <c r="T359" s="292"/>
      <c r="U359" s="292"/>
      <c r="V359" s="292"/>
      <c r="W359" s="292"/>
      <c r="X359" s="292"/>
      <c r="Y359" s="292"/>
      <c r="Z359" s="292"/>
    </row>
    <row r="360" spans="1:26" ht="15.75" customHeight="1" x14ac:dyDescent="0.2">
      <c r="A360" s="292"/>
      <c r="B360" s="221"/>
      <c r="C360" s="295"/>
      <c r="D360" s="296"/>
      <c r="E360" s="296"/>
      <c r="F360" s="297"/>
      <c r="G360" s="292"/>
      <c r="H360" s="292"/>
      <c r="I360" s="292"/>
      <c r="J360" s="292"/>
      <c r="K360" s="292"/>
      <c r="L360" s="292"/>
      <c r="M360" s="292"/>
      <c r="N360" s="292"/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</row>
    <row r="361" spans="1:26" ht="15.75" customHeight="1" x14ac:dyDescent="0.2">
      <c r="A361" s="292"/>
      <c r="B361" s="221"/>
      <c r="C361" s="295"/>
      <c r="D361" s="296"/>
      <c r="E361" s="296"/>
      <c r="F361" s="297"/>
      <c r="G361" s="292"/>
      <c r="H361" s="292"/>
      <c r="I361" s="292"/>
      <c r="J361" s="292"/>
      <c r="K361" s="292"/>
      <c r="L361" s="292"/>
      <c r="M361" s="292"/>
      <c r="N361" s="292"/>
      <c r="O361" s="292"/>
      <c r="P361" s="292"/>
      <c r="Q361" s="292"/>
      <c r="R361" s="292"/>
      <c r="S361" s="292"/>
      <c r="T361" s="292"/>
      <c r="U361" s="292"/>
      <c r="V361" s="292"/>
      <c r="W361" s="292"/>
      <c r="X361" s="292"/>
      <c r="Y361" s="292"/>
      <c r="Z361" s="292"/>
    </row>
    <row r="362" spans="1:26" ht="15.75" customHeight="1" x14ac:dyDescent="0.2">
      <c r="A362" s="292"/>
      <c r="B362" s="221"/>
      <c r="C362" s="295"/>
      <c r="D362" s="296"/>
      <c r="E362" s="296"/>
      <c r="F362" s="297"/>
      <c r="G362" s="292"/>
      <c r="H362" s="292"/>
      <c r="I362" s="292"/>
      <c r="J362" s="292"/>
      <c r="K362" s="292"/>
      <c r="L362" s="292"/>
      <c r="M362" s="292"/>
      <c r="N362" s="292"/>
      <c r="O362" s="292"/>
      <c r="P362" s="292"/>
      <c r="Q362" s="292"/>
      <c r="R362" s="292"/>
      <c r="S362" s="292"/>
      <c r="T362" s="292"/>
      <c r="U362" s="292"/>
      <c r="V362" s="292"/>
      <c r="W362" s="292"/>
      <c r="X362" s="292"/>
      <c r="Y362" s="292"/>
      <c r="Z362" s="292"/>
    </row>
    <row r="363" spans="1:26" ht="15.75" customHeight="1" x14ac:dyDescent="0.2">
      <c r="A363" s="292"/>
      <c r="B363" s="221"/>
      <c r="C363" s="295"/>
      <c r="D363" s="296"/>
      <c r="E363" s="296"/>
      <c r="F363" s="297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2"/>
      <c r="Y363" s="292"/>
      <c r="Z363" s="292"/>
    </row>
    <row r="364" spans="1:26" ht="15.75" customHeight="1" x14ac:dyDescent="0.2">
      <c r="A364" s="292"/>
      <c r="B364" s="221"/>
      <c r="C364" s="295"/>
      <c r="D364" s="296"/>
      <c r="E364" s="296"/>
      <c r="F364" s="297"/>
      <c r="G364" s="292"/>
      <c r="H364" s="292"/>
      <c r="I364" s="292"/>
      <c r="J364" s="292"/>
      <c r="K364" s="292"/>
      <c r="L364" s="292"/>
      <c r="M364" s="292"/>
      <c r="N364" s="292"/>
      <c r="O364" s="292"/>
      <c r="P364" s="292"/>
      <c r="Q364" s="292"/>
      <c r="R364" s="292"/>
      <c r="S364" s="292"/>
      <c r="T364" s="292"/>
      <c r="U364" s="292"/>
      <c r="V364" s="292"/>
      <c r="W364" s="292"/>
      <c r="X364" s="292"/>
      <c r="Y364" s="292"/>
      <c r="Z364" s="292"/>
    </row>
    <row r="365" spans="1:26" ht="15.75" customHeight="1" x14ac:dyDescent="0.2">
      <c r="A365" s="292"/>
      <c r="B365" s="221"/>
      <c r="C365" s="295"/>
      <c r="D365" s="296"/>
      <c r="E365" s="296"/>
      <c r="F365" s="297"/>
      <c r="G365" s="292"/>
      <c r="H365" s="292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</row>
    <row r="366" spans="1:26" ht="15.75" customHeight="1" x14ac:dyDescent="0.2">
      <c r="A366" s="292"/>
      <c r="B366" s="221"/>
      <c r="C366" s="295"/>
      <c r="D366" s="296"/>
      <c r="E366" s="296"/>
      <c r="F366" s="297"/>
      <c r="G366" s="292"/>
      <c r="H366" s="292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</row>
    <row r="367" spans="1:26" ht="15.75" customHeight="1" x14ac:dyDescent="0.2">
      <c r="A367" s="292"/>
      <c r="B367" s="221"/>
      <c r="C367" s="295"/>
      <c r="D367" s="296"/>
      <c r="E367" s="296"/>
      <c r="F367" s="297"/>
      <c r="G367" s="292"/>
      <c r="H367" s="292"/>
      <c r="I367" s="292"/>
      <c r="J367" s="292"/>
      <c r="K367" s="292"/>
      <c r="L367" s="292"/>
      <c r="M367" s="292"/>
      <c r="N367" s="292"/>
      <c r="O367" s="292"/>
      <c r="P367" s="292"/>
      <c r="Q367" s="292"/>
      <c r="R367" s="292"/>
      <c r="S367" s="292"/>
      <c r="T367" s="292"/>
      <c r="U367" s="292"/>
      <c r="V367" s="292"/>
      <c r="W367" s="292"/>
      <c r="X367" s="292"/>
      <c r="Y367" s="292"/>
      <c r="Z367" s="292"/>
    </row>
    <row r="368" spans="1:26" ht="15.75" customHeight="1" x14ac:dyDescent="0.2">
      <c r="A368" s="292"/>
      <c r="B368" s="221"/>
      <c r="C368" s="295"/>
      <c r="D368" s="296"/>
      <c r="E368" s="296"/>
      <c r="F368" s="297"/>
      <c r="G368" s="292"/>
      <c r="H368" s="292"/>
      <c r="I368" s="292"/>
      <c r="J368" s="292"/>
      <c r="K368" s="292"/>
      <c r="L368" s="292"/>
      <c r="M368" s="292"/>
      <c r="N368" s="292"/>
      <c r="O368" s="292"/>
      <c r="P368" s="292"/>
      <c r="Q368" s="292"/>
      <c r="R368" s="292"/>
      <c r="S368" s="292"/>
      <c r="T368" s="292"/>
      <c r="U368" s="292"/>
      <c r="V368" s="292"/>
      <c r="W368" s="292"/>
      <c r="X368" s="292"/>
      <c r="Y368" s="292"/>
      <c r="Z368" s="292"/>
    </row>
    <row r="369" spans="1:26" ht="15.75" customHeight="1" x14ac:dyDescent="0.2">
      <c r="A369" s="292"/>
      <c r="B369" s="221"/>
      <c r="C369" s="295"/>
      <c r="D369" s="296"/>
      <c r="E369" s="296"/>
      <c r="F369" s="297"/>
      <c r="G369" s="292"/>
      <c r="H369" s="292"/>
      <c r="I369" s="292"/>
      <c r="J369" s="292"/>
      <c r="K369" s="292"/>
      <c r="L369" s="292"/>
      <c r="M369" s="292"/>
      <c r="N369" s="292"/>
      <c r="O369" s="292"/>
      <c r="P369" s="292"/>
      <c r="Q369" s="292"/>
      <c r="R369" s="292"/>
      <c r="S369" s="292"/>
      <c r="T369" s="292"/>
      <c r="U369" s="292"/>
      <c r="V369" s="292"/>
      <c r="W369" s="292"/>
      <c r="X369" s="292"/>
      <c r="Y369" s="292"/>
      <c r="Z369" s="292"/>
    </row>
    <row r="370" spans="1:26" ht="15.75" customHeight="1" x14ac:dyDescent="0.2">
      <c r="A370" s="292"/>
      <c r="B370" s="221"/>
      <c r="C370" s="295"/>
      <c r="D370" s="296"/>
      <c r="E370" s="296"/>
      <c r="F370" s="297"/>
      <c r="G370" s="292"/>
      <c r="H370" s="292"/>
      <c r="I370" s="292"/>
      <c r="J370" s="292"/>
      <c r="K370" s="292"/>
      <c r="L370" s="292"/>
      <c r="M370" s="292"/>
      <c r="N370" s="292"/>
      <c r="O370" s="292"/>
      <c r="P370" s="292"/>
      <c r="Q370" s="292"/>
      <c r="R370" s="292"/>
      <c r="S370" s="292"/>
      <c r="T370" s="292"/>
      <c r="U370" s="292"/>
      <c r="V370" s="292"/>
      <c r="W370" s="292"/>
      <c r="X370" s="292"/>
      <c r="Y370" s="292"/>
      <c r="Z370" s="292"/>
    </row>
    <row r="371" spans="1:26" ht="15.75" customHeight="1" x14ac:dyDescent="0.2">
      <c r="A371" s="292"/>
      <c r="B371" s="221"/>
      <c r="C371" s="295"/>
      <c r="D371" s="296"/>
      <c r="E371" s="296"/>
      <c r="F371" s="297"/>
      <c r="G371" s="292"/>
      <c r="H371" s="292"/>
      <c r="I371" s="292"/>
      <c r="J371" s="292"/>
      <c r="K371" s="292"/>
      <c r="L371" s="292"/>
      <c r="M371" s="292"/>
      <c r="N371" s="292"/>
      <c r="O371" s="292"/>
      <c r="P371" s="292"/>
      <c r="Q371" s="292"/>
      <c r="R371" s="292"/>
      <c r="S371" s="292"/>
      <c r="T371" s="292"/>
      <c r="U371" s="292"/>
      <c r="V371" s="292"/>
      <c r="W371" s="292"/>
      <c r="X371" s="292"/>
      <c r="Y371" s="292"/>
      <c r="Z371" s="292"/>
    </row>
    <row r="372" spans="1:26" ht="15.75" customHeight="1" x14ac:dyDescent="0.2">
      <c r="A372" s="292"/>
      <c r="B372" s="221"/>
      <c r="C372" s="295"/>
      <c r="D372" s="296"/>
      <c r="E372" s="296"/>
      <c r="F372" s="297"/>
      <c r="G372" s="292"/>
      <c r="H372" s="292"/>
      <c r="I372" s="292"/>
      <c r="J372" s="292"/>
      <c r="K372" s="292"/>
      <c r="L372" s="292"/>
      <c r="M372" s="292"/>
      <c r="N372" s="292"/>
      <c r="O372" s="292"/>
      <c r="P372" s="292"/>
      <c r="Q372" s="292"/>
      <c r="R372" s="292"/>
      <c r="S372" s="292"/>
      <c r="T372" s="292"/>
      <c r="U372" s="292"/>
      <c r="V372" s="292"/>
      <c r="W372" s="292"/>
      <c r="X372" s="292"/>
      <c r="Y372" s="292"/>
      <c r="Z372" s="292"/>
    </row>
    <row r="373" spans="1:26" ht="15.75" customHeight="1" x14ac:dyDescent="0.2">
      <c r="A373" s="292"/>
      <c r="B373" s="221"/>
      <c r="C373" s="295"/>
      <c r="D373" s="296"/>
      <c r="E373" s="296"/>
      <c r="F373" s="297"/>
      <c r="G373" s="292"/>
      <c r="H373" s="292"/>
      <c r="I373" s="292"/>
      <c r="J373" s="292"/>
      <c r="K373" s="292"/>
      <c r="L373" s="292"/>
      <c r="M373" s="292"/>
      <c r="N373" s="292"/>
      <c r="O373" s="292"/>
      <c r="P373" s="292"/>
      <c r="Q373" s="292"/>
      <c r="R373" s="292"/>
      <c r="S373" s="292"/>
      <c r="T373" s="292"/>
      <c r="U373" s="292"/>
      <c r="V373" s="292"/>
      <c r="W373" s="292"/>
      <c r="X373" s="292"/>
      <c r="Y373" s="292"/>
      <c r="Z373" s="292"/>
    </row>
    <row r="374" spans="1:26" ht="15.75" customHeight="1" x14ac:dyDescent="0.2">
      <c r="A374" s="292"/>
      <c r="B374" s="221"/>
      <c r="C374" s="295"/>
      <c r="D374" s="296"/>
      <c r="E374" s="296"/>
      <c r="F374" s="297"/>
      <c r="G374" s="292"/>
      <c r="H374" s="292"/>
      <c r="I374" s="292"/>
      <c r="J374" s="292"/>
      <c r="K374" s="292"/>
      <c r="L374" s="292"/>
      <c r="M374" s="292"/>
      <c r="N374" s="292"/>
      <c r="O374" s="292"/>
      <c r="P374" s="292"/>
      <c r="Q374" s="292"/>
      <c r="R374" s="292"/>
      <c r="S374" s="292"/>
      <c r="T374" s="292"/>
      <c r="U374" s="292"/>
      <c r="V374" s="292"/>
      <c r="W374" s="292"/>
      <c r="X374" s="292"/>
      <c r="Y374" s="292"/>
      <c r="Z374" s="292"/>
    </row>
    <row r="375" spans="1:26" ht="15.75" customHeight="1" x14ac:dyDescent="0.2">
      <c r="A375" s="292"/>
      <c r="B375" s="221"/>
      <c r="C375" s="295"/>
      <c r="D375" s="296"/>
      <c r="E375" s="296"/>
      <c r="F375" s="297"/>
      <c r="G375" s="292"/>
      <c r="H375" s="292"/>
      <c r="I375" s="292"/>
      <c r="J375" s="292"/>
      <c r="K375" s="292"/>
      <c r="L375" s="292"/>
      <c r="M375" s="292"/>
      <c r="N375" s="292"/>
      <c r="O375" s="292"/>
      <c r="P375" s="292"/>
      <c r="Q375" s="292"/>
      <c r="R375" s="292"/>
      <c r="S375" s="292"/>
      <c r="T375" s="292"/>
      <c r="U375" s="292"/>
      <c r="V375" s="292"/>
      <c r="W375" s="292"/>
      <c r="X375" s="292"/>
      <c r="Y375" s="292"/>
      <c r="Z375" s="292"/>
    </row>
    <row r="376" spans="1:26" ht="15.75" customHeight="1" x14ac:dyDescent="0.2">
      <c r="A376" s="292"/>
      <c r="B376" s="221"/>
      <c r="C376" s="295"/>
      <c r="D376" s="296"/>
      <c r="E376" s="296"/>
      <c r="F376" s="297"/>
      <c r="G376" s="292"/>
      <c r="H376" s="292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2"/>
      <c r="Y376" s="292"/>
      <c r="Z376" s="292"/>
    </row>
    <row r="377" spans="1:26" ht="15.75" customHeight="1" x14ac:dyDescent="0.2">
      <c r="A377" s="292"/>
      <c r="B377" s="221"/>
      <c r="C377" s="295"/>
      <c r="D377" s="296"/>
      <c r="E377" s="296"/>
      <c r="F377" s="297"/>
      <c r="G377" s="292"/>
      <c r="H377" s="292"/>
      <c r="I377" s="292"/>
      <c r="J377" s="292"/>
      <c r="K377" s="292"/>
      <c r="L377" s="292"/>
      <c r="M377" s="292"/>
      <c r="N377" s="292"/>
      <c r="O377" s="292"/>
      <c r="P377" s="292"/>
      <c r="Q377" s="292"/>
      <c r="R377" s="292"/>
      <c r="S377" s="292"/>
      <c r="T377" s="292"/>
      <c r="U377" s="292"/>
      <c r="V377" s="292"/>
      <c r="W377" s="292"/>
      <c r="X377" s="292"/>
      <c r="Y377" s="292"/>
      <c r="Z377" s="292"/>
    </row>
    <row r="378" spans="1:26" ht="15.75" customHeight="1" x14ac:dyDescent="0.2">
      <c r="A378" s="292"/>
      <c r="B378" s="221"/>
      <c r="C378" s="295"/>
      <c r="D378" s="296"/>
      <c r="E378" s="296"/>
      <c r="F378" s="297"/>
      <c r="G378" s="292"/>
      <c r="H378" s="292"/>
      <c r="I378" s="292"/>
      <c r="J378" s="292"/>
      <c r="K378" s="292"/>
      <c r="L378" s="292"/>
      <c r="M378" s="292"/>
      <c r="N378" s="292"/>
      <c r="O378" s="292"/>
      <c r="P378" s="292"/>
      <c r="Q378" s="292"/>
      <c r="R378" s="292"/>
      <c r="S378" s="292"/>
      <c r="T378" s="292"/>
      <c r="U378" s="292"/>
      <c r="V378" s="292"/>
      <c r="W378" s="292"/>
      <c r="X378" s="292"/>
      <c r="Y378" s="292"/>
      <c r="Z378" s="292"/>
    </row>
    <row r="379" spans="1:26" ht="15.75" customHeight="1" x14ac:dyDescent="0.2">
      <c r="A379" s="292"/>
      <c r="B379" s="221"/>
      <c r="C379" s="295"/>
      <c r="D379" s="296"/>
      <c r="E379" s="296"/>
      <c r="F379" s="297"/>
      <c r="G379" s="292"/>
      <c r="H379" s="292"/>
      <c r="I379" s="292"/>
      <c r="J379" s="292"/>
      <c r="K379" s="292"/>
      <c r="L379" s="292"/>
      <c r="M379" s="292"/>
      <c r="N379" s="292"/>
      <c r="O379" s="292"/>
      <c r="P379" s="292"/>
      <c r="Q379" s="292"/>
      <c r="R379" s="292"/>
      <c r="S379" s="292"/>
      <c r="T379" s="292"/>
      <c r="U379" s="292"/>
      <c r="V379" s="292"/>
      <c r="W379" s="292"/>
      <c r="X379" s="292"/>
      <c r="Y379" s="292"/>
      <c r="Z379" s="292"/>
    </row>
    <row r="380" spans="1:26" ht="15.75" customHeight="1" x14ac:dyDescent="0.2">
      <c r="A380" s="292"/>
      <c r="B380" s="221"/>
      <c r="C380" s="295"/>
      <c r="D380" s="296"/>
      <c r="E380" s="296"/>
      <c r="F380" s="297"/>
      <c r="G380" s="292"/>
      <c r="H380" s="292"/>
      <c r="I380" s="292"/>
      <c r="J380" s="292"/>
      <c r="K380" s="292"/>
      <c r="L380" s="292"/>
      <c r="M380" s="292"/>
      <c r="N380" s="292"/>
      <c r="O380" s="292"/>
      <c r="P380" s="292"/>
      <c r="Q380" s="292"/>
      <c r="R380" s="292"/>
      <c r="S380" s="292"/>
      <c r="T380" s="292"/>
      <c r="U380" s="292"/>
      <c r="V380" s="292"/>
      <c r="W380" s="292"/>
      <c r="X380" s="292"/>
      <c r="Y380" s="292"/>
      <c r="Z380" s="292"/>
    </row>
    <row r="381" spans="1:26" ht="15.75" customHeight="1" x14ac:dyDescent="0.2">
      <c r="A381" s="292"/>
      <c r="B381" s="221"/>
      <c r="C381" s="295"/>
      <c r="D381" s="296"/>
      <c r="E381" s="296"/>
      <c r="F381" s="297"/>
      <c r="G381" s="292"/>
      <c r="H381" s="292"/>
      <c r="I381" s="292"/>
      <c r="J381" s="292"/>
      <c r="K381" s="292"/>
      <c r="L381" s="292"/>
      <c r="M381" s="292"/>
      <c r="N381" s="292"/>
      <c r="O381" s="292"/>
      <c r="P381" s="292"/>
      <c r="Q381" s="292"/>
      <c r="R381" s="292"/>
      <c r="S381" s="292"/>
      <c r="T381" s="292"/>
      <c r="U381" s="292"/>
      <c r="V381" s="292"/>
      <c r="W381" s="292"/>
      <c r="X381" s="292"/>
      <c r="Y381" s="292"/>
      <c r="Z381" s="292"/>
    </row>
    <row r="382" spans="1:26" ht="15.75" customHeight="1" x14ac:dyDescent="0.2">
      <c r="A382" s="292"/>
      <c r="B382" s="221"/>
      <c r="C382" s="295"/>
      <c r="D382" s="296"/>
      <c r="E382" s="296"/>
      <c r="F382" s="297"/>
      <c r="G382" s="292"/>
      <c r="H382" s="292"/>
      <c r="I382" s="292"/>
      <c r="J382" s="292"/>
      <c r="K382" s="292"/>
      <c r="L382" s="292"/>
      <c r="M382" s="292"/>
      <c r="N382" s="292"/>
      <c r="O382" s="292"/>
      <c r="P382" s="292"/>
      <c r="Q382" s="292"/>
      <c r="R382" s="292"/>
      <c r="S382" s="292"/>
      <c r="T382" s="292"/>
      <c r="U382" s="292"/>
      <c r="V382" s="292"/>
      <c r="W382" s="292"/>
      <c r="X382" s="292"/>
      <c r="Y382" s="292"/>
      <c r="Z382" s="292"/>
    </row>
    <row r="383" spans="1:26" ht="15.75" customHeight="1" x14ac:dyDescent="0.2">
      <c r="A383" s="292"/>
      <c r="B383" s="221"/>
      <c r="C383" s="295"/>
      <c r="D383" s="296"/>
      <c r="E383" s="296"/>
      <c r="F383" s="297"/>
      <c r="G383" s="292"/>
      <c r="H383" s="292"/>
      <c r="I383" s="292"/>
      <c r="J383" s="292"/>
      <c r="K383" s="292"/>
      <c r="L383" s="292"/>
      <c r="M383" s="292"/>
      <c r="N383" s="292"/>
      <c r="O383" s="292"/>
      <c r="P383" s="292"/>
      <c r="Q383" s="292"/>
      <c r="R383" s="292"/>
      <c r="S383" s="292"/>
      <c r="T383" s="292"/>
      <c r="U383" s="292"/>
      <c r="V383" s="292"/>
      <c r="W383" s="292"/>
      <c r="X383" s="292"/>
      <c r="Y383" s="292"/>
      <c r="Z383" s="292"/>
    </row>
    <row r="384" spans="1:26" ht="15.75" customHeight="1" x14ac:dyDescent="0.2">
      <c r="A384" s="292"/>
      <c r="B384" s="221"/>
      <c r="C384" s="295"/>
      <c r="D384" s="296"/>
      <c r="E384" s="296"/>
      <c r="F384" s="297"/>
      <c r="G384" s="292"/>
      <c r="H384" s="292"/>
      <c r="I384" s="292"/>
      <c r="J384" s="292"/>
      <c r="K384" s="292"/>
      <c r="L384" s="292"/>
      <c r="M384" s="292"/>
      <c r="N384" s="292"/>
      <c r="O384" s="292"/>
      <c r="P384" s="292"/>
      <c r="Q384" s="292"/>
      <c r="R384" s="292"/>
      <c r="S384" s="292"/>
      <c r="T384" s="292"/>
      <c r="U384" s="292"/>
      <c r="V384" s="292"/>
      <c r="W384" s="292"/>
      <c r="X384" s="292"/>
      <c r="Y384" s="292"/>
      <c r="Z384" s="292"/>
    </row>
    <row r="385" spans="1:26" ht="15.75" customHeight="1" x14ac:dyDescent="0.2">
      <c r="A385" s="292"/>
      <c r="B385" s="221"/>
      <c r="C385" s="295"/>
      <c r="D385" s="296"/>
      <c r="E385" s="296"/>
      <c r="F385" s="297"/>
      <c r="G385" s="292"/>
      <c r="H385" s="292"/>
      <c r="I385" s="292"/>
      <c r="J385" s="292"/>
      <c r="K385" s="292"/>
      <c r="L385" s="292"/>
      <c r="M385" s="292"/>
      <c r="N385" s="292"/>
      <c r="O385" s="292"/>
      <c r="P385" s="292"/>
      <c r="Q385" s="292"/>
      <c r="R385" s="292"/>
      <c r="S385" s="292"/>
      <c r="T385" s="292"/>
      <c r="U385" s="292"/>
      <c r="V385" s="292"/>
      <c r="W385" s="292"/>
      <c r="X385" s="292"/>
      <c r="Y385" s="292"/>
      <c r="Z385" s="292"/>
    </row>
    <row r="386" spans="1:26" ht="15.75" customHeight="1" x14ac:dyDescent="0.2">
      <c r="A386" s="292"/>
      <c r="B386" s="221"/>
      <c r="C386" s="295"/>
      <c r="D386" s="296"/>
      <c r="E386" s="296"/>
      <c r="F386" s="297"/>
      <c r="G386" s="292"/>
      <c r="H386" s="292"/>
      <c r="I386" s="292"/>
      <c r="J386" s="292"/>
      <c r="K386" s="292"/>
      <c r="L386" s="292"/>
      <c r="M386" s="292"/>
      <c r="N386" s="292"/>
      <c r="O386" s="292"/>
      <c r="P386" s="292"/>
      <c r="Q386" s="292"/>
      <c r="R386" s="292"/>
      <c r="S386" s="292"/>
      <c r="T386" s="292"/>
      <c r="U386" s="292"/>
      <c r="V386" s="292"/>
      <c r="W386" s="292"/>
      <c r="X386" s="292"/>
      <c r="Y386" s="292"/>
      <c r="Z386" s="292"/>
    </row>
    <row r="387" spans="1:26" ht="15.75" customHeight="1" x14ac:dyDescent="0.2">
      <c r="A387" s="292"/>
      <c r="B387" s="221"/>
      <c r="C387" s="295"/>
      <c r="D387" s="296"/>
      <c r="E387" s="296"/>
      <c r="F387" s="297"/>
      <c r="G387" s="292"/>
      <c r="H387" s="292"/>
      <c r="I387" s="292"/>
      <c r="J387" s="292"/>
      <c r="K387" s="292"/>
      <c r="L387" s="292"/>
      <c r="M387" s="292"/>
      <c r="N387" s="292"/>
      <c r="O387" s="292"/>
      <c r="P387" s="292"/>
      <c r="Q387" s="292"/>
      <c r="R387" s="292"/>
      <c r="S387" s="292"/>
      <c r="T387" s="292"/>
      <c r="U387" s="292"/>
      <c r="V387" s="292"/>
      <c r="W387" s="292"/>
      <c r="X387" s="292"/>
      <c r="Y387" s="292"/>
      <c r="Z387" s="292"/>
    </row>
    <row r="388" spans="1:26" ht="15.75" customHeight="1" x14ac:dyDescent="0.2">
      <c r="A388" s="292"/>
      <c r="B388" s="221"/>
      <c r="C388" s="295"/>
      <c r="D388" s="296"/>
      <c r="E388" s="296"/>
      <c r="F388" s="297"/>
      <c r="G388" s="292"/>
      <c r="H388" s="292"/>
      <c r="I388" s="292"/>
      <c r="J388" s="292"/>
      <c r="K388" s="292"/>
      <c r="L388" s="292"/>
      <c r="M388" s="292"/>
      <c r="N388" s="292"/>
      <c r="O388" s="292"/>
      <c r="P388" s="292"/>
      <c r="Q388" s="292"/>
      <c r="R388" s="292"/>
      <c r="S388" s="292"/>
      <c r="T388" s="292"/>
      <c r="U388" s="292"/>
      <c r="V388" s="292"/>
      <c r="W388" s="292"/>
      <c r="X388" s="292"/>
      <c r="Y388" s="292"/>
      <c r="Z388" s="292"/>
    </row>
    <row r="389" spans="1:26" ht="15.75" customHeight="1" x14ac:dyDescent="0.2">
      <c r="A389" s="292"/>
      <c r="B389" s="221"/>
      <c r="C389" s="295"/>
      <c r="D389" s="296"/>
      <c r="E389" s="296"/>
      <c r="F389" s="297"/>
      <c r="G389" s="292"/>
      <c r="H389" s="292"/>
      <c r="I389" s="292"/>
      <c r="J389" s="292"/>
      <c r="K389" s="292"/>
      <c r="L389" s="292"/>
      <c r="M389" s="292"/>
      <c r="N389" s="292"/>
      <c r="O389" s="292"/>
      <c r="P389" s="292"/>
      <c r="Q389" s="292"/>
      <c r="R389" s="292"/>
      <c r="S389" s="292"/>
      <c r="T389" s="292"/>
      <c r="U389" s="292"/>
      <c r="V389" s="292"/>
      <c r="W389" s="292"/>
      <c r="X389" s="292"/>
      <c r="Y389" s="292"/>
      <c r="Z389" s="292"/>
    </row>
    <row r="390" spans="1:26" ht="15.75" customHeight="1" x14ac:dyDescent="0.2">
      <c r="A390" s="292"/>
      <c r="B390" s="221"/>
      <c r="C390" s="295"/>
      <c r="D390" s="296"/>
      <c r="E390" s="296"/>
      <c r="F390" s="297"/>
      <c r="G390" s="292"/>
      <c r="H390" s="292"/>
      <c r="I390" s="292"/>
      <c r="J390" s="292"/>
      <c r="K390" s="292"/>
      <c r="L390" s="292"/>
      <c r="M390" s="292"/>
      <c r="N390" s="292"/>
      <c r="O390" s="292"/>
      <c r="P390" s="292"/>
      <c r="Q390" s="292"/>
      <c r="R390" s="292"/>
      <c r="S390" s="292"/>
      <c r="T390" s="292"/>
      <c r="U390" s="292"/>
      <c r="V390" s="292"/>
      <c r="W390" s="292"/>
      <c r="X390" s="292"/>
      <c r="Y390" s="292"/>
      <c r="Z390" s="292"/>
    </row>
    <row r="391" spans="1:26" ht="15.75" customHeight="1" x14ac:dyDescent="0.2">
      <c r="A391" s="292"/>
      <c r="B391" s="221"/>
      <c r="C391" s="295"/>
      <c r="D391" s="296"/>
      <c r="E391" s="296"/>
      <c r="F391" s="297"/>
      <c r="G391" s="292"/>
      <c r="H391" s="292"/>
      <c r="I391" s="292"/>
      <c r="J391" s="292"/>
      <c r="K391" s="292"/>
      <c r="L391" s="292"/>
      <c r="M391" s="292"/>
      <c r="N391" s="292"/>
      <c r="O391" s="292"/>
      <c r="P391" s="292"/>
      <c r="Q391" s="292"/>
      <c r="R391" s="292"/>
      <c r="S391" s="292"/>
      <c r="T391" s="292"/>
      <c r="U391" s="292"/>
      <c r="V391" s="292"/>
      <c r="W391" s="292"/>
      <c r="X391" s="292"/>
      <c r="Y391" s="292"/>
      <c r="Z391" s="292"/>
    </row>
    <row r="392" spans="1:26" ht="15.75" customHeight="1" x14ac:dyDescent="0.2">
      <c r="A392" s="292"/>
      <c r="B392" s="221"/>
      <c r="C392" s="295"/>
      <c r="D392" s="296"/>
      <c r="E392" s="296"/>
      <c r="F392" s="297"/>
      <c r="G392" s="292"/>
      <c r="H392" s="292"/>
      <c r="I392" s="292"/>
      <c r="J392" s="292"/>
      <c r="K392" s="292"/>
      <c r="L392" s="292"/>
      <c r="M392" s="292"/>
      <c r="N392" s="292"/>
      <c r="O392" s="292"/>
      <c r="P392" s="292"/>
      <c r="Q392" s="292"/>
      <c r="R392" s="292"/>
      <c r="S392" s="292"/>
      <c r="T392" s="292"/>
      <c r="U392" s="292"/>
      <c r="V392" s="292"/>
      <c r="W392" s="292"/>
      <c r="X392" s="292"/>
      <c r="Y392" s="292"/>
      <c r="Z392" s="292"/>
    </row>
    <row r="393" spans="1:26" ht="15.75" customHeight="1" x14ac:dyDescent="0.2">
      <c r="A393" s="292"/>
      <c r="B393" s="221"/>
      <c r="C393" s="295"/>
      <c r="D393" s="296"/>
      <c r="E393" s="296"/>
      <c r="F393" s="297"/>
      <c r="G393" s="292"/>
      <c r="H393" s="292"/>
      <c r="I393" s="292"/>
      <c r="J393" s="292"/>
      <c r="K393" s="292"/>
      <c r="L393" s="292"/>
      <c r="M393" s="292"/>
      <c r="N393" s="292"/>
      <c r="O393" s="292"/>
      <c r="P393" s="292"/>
      <c r="Q393" s="292"/>
      <c r="R393" s="292"/>
      <c r="S393" s="292"/>
      <c r="T393" s="292"/>
      <c r="U393" s="292"/>
      <c r="V393" s="292"/>
      <c r="W393" s="292"/>
      <c r="X393" s="292"/>
      <c r="Y393" s="292"/>
      <c r="Z393" s="292"/>
    </row>
    <row r="394" spans="1:26" ht="15.75" customHeight="1" x14ac:dyDescent="0.2">
      <c r="A394" s="292"/>
      <c r="B394" s="221"/>
      <c r="C394" s="295"/>
      <c r="D394" s="296"/>
      <c r="E394" s="296"/>
      <c r="F394" s="297"/>
      <c r="G394" s="292"/>
      <c r="H394" s="292"/>
      <c r="I394" s="292"/>
      <c r="J394" s="292"/>
      <c r="K394" s="292"/>
      <c r="L394" s="292"/>
      <c r="M394" s="292"/>
      <c r="N394" s="292"/>
      <c r="O394" s="292"/>
      <c r="P394" s="292"/>
      <c r="Q394" s="292"/>
      <c r="R394" s="292"/>
      <c r="S394" s="292"/>
      <c r="T394" s="292"/>
      <c r="U394" s="292"/>
      <c r="V394" s="292"/>
      <c r="W394" s="292"/>
      <c r="X394" s="292"/>
      <c r="Y394" s="292"/>
      <c r="Z394" s="292"/>
    </row>
    <row r="395" spans="1:26" ht="15.75" customHeight="1" x14ac:dyDescent="0.2">
      <c r="A395" s="292"/>
      <c r="B395" s="221"/>
      <c r="C395" s="295"/>
      <c r="D395" s="296"/>
      <c r="E395" s="296"/>
      <c r="F395" s="297"/>
      <c r="G395" s="292"/>
      <c r="H395" s="292"/>
      <c r="I395" s="292"/>
      <c r="J395" s="292"/>
      <c r="K395" s="292"/>
      <c r="L395" s="292"/>
      <c r="M395" s="292"/>
      <c r="N395" s="292"/>
      <c r="O395" s="292"/>
      <c r="P395" s="292"/>
      <c r="Q395" s="292"/>
      <c r="R395" s="292"/>
      <c r="S395" s="292"/>
      <c r="T395" s="292"/>
      <c r="U395" s="292"/>
      <c r="V395" s="292"/>
      <c r="W395" s="292"/>
      <c r="X395" s="292"/>
      <c r="Y395" s="292"/>
      <c r="Z395" s="292"/>
    </row>
    <row r="396" spans="1:26" ht="15.75" customHeight="1" x14ac:dyDescent="0.2">
      <c r="A396" s="292"/>
      <c r="B396" s="221"/>
      <c r="C396" s="295"/>
      <c r="D396" s="296"/>
      <c r="E396" s="296"/>
      <c r="F396" s="297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2"/>
      <c r="Y396" s="292"/>
      <c r="Z396" s="292"/>
    </row>
    <row r="397" spans="1:26" ht="15.75" customHeight="1" x14ac:dyDescent="0.2">
      <c r="A397" s="292"/>
      <c r="B397" s="221"/>
      <c r="C397" s="295"/>
      <c r="D397" s="296"/>
      <c r="E397" s="296"/>
      <c r="F397" s="297"/>
      <c r="G397" s="292"/>
      <c r="H397" s="292"/>
      <c r="I397" s="292"/>
      <c r="J397" s="292"/>
      <c r="K397" s="292"/>
      <c r="L397" s="292"/>
      <c r="M397" s="292"/>
      <c r="N397" s="292"/>
      <c r="O397" s="292"/>
      <c r="P397" s="292"/>
      <c r="Q397" s="292"/>
      <c r="R397" s="292"/>
      <c r="S397" s="292"/>
      <c r="T397" s="292"/>
      <c r="U397" s="292"/>
      <c r="V397" s="292"/>
      <c r="W397" s="292"/>
      <c r="X397" s="292"/>
      <c r="Y397" s="292"/>
      <c r="Z397" s="292"/>
    </row>
    <row r="398" spans="1:26" ht="15.75" customHeight="1" x14ac:dyDescent="0.2">
      <c r="A398" s="292"/>
      <c r="B398" s="221"/>
      <c r="C398" s="295"/>
      <c r="D398" s="296"/>
      <c r="E398" s="296"/>
      <c r="F398" s="297"/>
      <c r="G398" s="292"/>
      <c r="H398" s="292"/>
      <c r="I398" s="292"/>
      <c r="J398" s="292"/>
      <c r="K398" s="292"/>
      <c r="L398" s="292"/>
      <c r="M398" s="292"/>
      <c r="N398" s="292"/>
      <c r="O398" s="292"/>
      <c r="P398" s="292"/>
      <c r="Q398" s="292"/>
      <c r="R398" s="292"/>
      <c r="S398" s="292"/>
      <c r="T398" s="292"/>
      <c r="U398" s="292"/>
      <c r="V398" s="292"/>
      <c r="W398" s="292"/>
      <c r="X398" s="292"/>
      <c r="Y398" s="292"/>
      <c r="Z398" s="292"/>
    </row>
    <row r="399" spans="1:26" ht="15.75" customHeight="1" x14ac:dyDescent="0.2">
      <c r="A399" s="292"/>
      <c r="B399" s="221"/>
      <c r="C399" s="295"/>
      <c r="D399" s="296"/>
      <c r="E399" s="296"/>
      <c r="F399" s="297"/>
      <c r="G399" s="292"/>
      <c r="H399" s="292"/>
      <c r="I399" s="292"/>
      <c r="J399" s="292"/>
      <c r="K399" s="292"/>
      <c r="L399" s="292"/>
      <c r="M399" s="292"/>
      <c r="N399" s="292"/>
      <c r="O399" s="292"/>
      <c r="P399" s="292"/>
      <c r="Q399" s="292"/>
      <c r="R399" s="292"/>
      <c r="S399" s="292"/>
      <c r="T399" s="292"/>
      <c r="U399" s="292"/>
      <c r="V399" s="292"/>
      <c r="W399" s="292"/>
      <c r="X399" s="292"/>
      <c r="Y399" s="292"/>
      <c r="Z399" s="292"/>
    </row>
    <row r="400" spans="1:26" ht="15.75" customHeight="1" x14ac:dyDescent="0.2">
      <c r="A400" s="292"/>
      <c r="B400" s="221"/>
      <c r="C400" s="295"/>
      <c r="D400" s="296"/>
      <c r="E400" s="296"/>
      <c r="F400" s="297"/>
      <c r="G400" s="292"/>
      <c r="H400" s="292"/>
      <c r="I400" s="292"/>
      <c r="J400" s="292"/>
      <c r="K400" s="292"/>
      <c r="L400" s="292"/>
      <c r="M400" s="292"/>
      <c r="N400" s="292"/>
      <c r="O400" s="292"/>
      <c r="P400" s="292"/>
      <c r="Q400" s="292"/>
      <c r="R400" s="292"/>
      <c r="S400" s="292"/>
      <c r="T400" s="292"/>
      <c r="U400" s="292"/>
      <c r="V400" s="292"/>
      <c r="W400" s="292"/>
      <c r="X400" s="292"/>
      <c r="Y400" s="292"/>
      <c r="Z400" s="292"/>
    </row>
    <row r="401" spans="1:26" ht="15.75" customHeight="1" x14ac:dyDescent="0.2">
      <c r="A401" s="292"/>
      <c r="B401" s="221"/>
      <c r="C401" s="295"/>
      <c r="D401" s="296"/>
      <c r="E401" s="296"/>
      <c r="F401" s="297"/>
      <c r="G401" s="292"/>
      <c r="H401" s="292"/>
      <c r="I401" s="292"/>
      <c r="J401" s="292"/>
      <c r="K401" s="292"/>
      <c r="L401" s="292"/>
      <c r="M401" s="292"/>
      <c r="N401" s="292"/>
      <c r="O401" s="292"/>
      <c r="P401" s="292"/>
      <c r="Q401" s="292"/>
      <c r="R401" s="292"/>
      <c r="S401" s="292"/>
      <c r="T401" s="292"/>
      <c r="U401" s="292"/>
      <c r="V401" s="292"/>
      <c r="W401" s="292"/>
      <c r="X401" s="292"/>
      <c r="Y401" s="292"/>
      <c r="Z401" s="292"/>
    </row>
    <row r="402" spans="1:26" ht="15.75" customHeight="1" x14ac:dyDescent="0.2">
      <c r="A402" s="292"/>
      <c r="B402" s="221"/>
      <c r="C402" s="295"/>
      <c r="D402" s="296"/>
      <c r="E402" s="296"/>
      <c r="F402" s="297"/>
      <c r="G402" s="292"/>
      <c r="H402" s="292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2"/>
      <c r="Y402" s="292"/>
      <c r="Z402" s="292"/>
    </row>
    <row r="403" spans="1:26" ht="15.75" customHeight="1" x14ac:dyDescent="0.2">
      <c r="A403" s="292"/>
      <c r="B403" s="221"/>
      <c r="C403" s="295"/>
      <c r="D403" s="296"/>
      <c r="E403" s="296"/>
      <c r="F403" s="297"/>
      <c r="G403" s="292"/>
      <c r="H403" s="292"/>
      <c r="I403" s="292"/>
      <c r="J403" s="292"/>
      <c r="K403" s="292"/>
      <c r="L403" s="292"/>
      <c r="M403" s="292"/>
      <c r="N403" s="292"/>
      <c r="O403" s="292"/>
      <c r="P403" s="292"/>
      <c r="Q403" s="292"/>
      <c r="R403" s="292"/>
      <c r="S403" s="292"/>
      <c r="T403" s="292"/>
      <c r="U403" s="292"/>
      <c r="V403" s="292"/>
      <c r="W403" s="292"/>
      <c r="X403" s="292"/>
      <c r="Y403" s="292"/>
      <c r="Z403" s="292"/>
    </row>
    <row r="404" spans="1:26" ht="15.75" customHeight="1" x14ac:dyDescent="0.2">
      <c r="A404" s="292"/>
      <c r="B404" s="221"/>
      <c r="C404" s="295"/>
      <c r="D404" s="296"/>
      <c r="E404" s="296"/>
      <c r="F404" s="297"/>
      <c r="G404" s="292"/>
      <c r="H404" s="292"/>
      <c r="I404" s="292"/>
      <c r="J404" s="292"/>
      <c r="K404" s="292"/>
      <c r="L404" s="292"/>
      <c r="M404" s="292"/>
      <c r="N404" s="292"/>
      <c r="O404" s="292"/>
      <c r="P404" s="292"/>
      <c r="Q404" s="292"/>
      <c r="R404" s="292"/>
      <c r="S404" s="292"/>
      <c r="T404" s="292"/>
      <c r="U404" s="292"/>
      <c r="V404" s="292"/>
      <c r="W404" s="292"/>
      <c r="X404" s="292"/>
      <c r="Y404" s="292"/>
      <c r="Z404" s="292"/>
    </row>
    <row r="405" spans="1:26" ht="15.75" customHeight="1" x14ac:dyDescent="0.2">
      <c r="A405" s="292"/>
      <c r="B405" s="221"/>
      <c r="C405" s="295"/>
      <c r="D405" s="296"/>
      <c r="E405" s="296"/>
      <c r="F405" s="297"/>
      <c r="G405" s="292"/>
      <c r="H405" s="292"/>
      <c r="I405" s="292"/>
      <c r="J405" s="292"/>
      <c r="K405" s="292"/>
      <c r="L405" s="292"/>
      <c r="M405" s="292"/>
      <c r="N405" s="292"/>
      <c r="O405" s="292"/>
      <c r="P405" s="292"/>
      <c r="Q405" s="292"/>
      <c r="R405" s="292"/>
      <c r="S405" s="292"/>
      <c r="T405" s="292"/>
      <c r="U405" s="292"/>
      <c r="V405" s="292"/>
      <c r="W405" s="292"/>
      <c r="X405" s="292"/>
      <c r="Y405" s="292"/>
      <c r="Z405" s="292"/>
    </row>
    <row r="406" spans="1:26" ht="15.75" customHeight="1" x14ac:dyDescent="0.2">
      <c r="A406" s="292"/>
      <c r="B406" s="221"/>
      <c r="C406" s="295"/>
      <c r="D406" s="296"/>
      <c r="E406" s="296"/>
      <c r="F406" s="297"/>
      <c r="G406" s="292"/>
      <c r="H406" s="292"/>
      <c r="I406" s="292"/>
      <c r="J406" s="292"/>
      <c r="K406" s="292"/>
      <c r="L406" s="292"/>
      <c r="M406" s="292"/>
      <c r="N406" s="292"/>
      <c r="O406" s="292"/>
      <c r="P406" s="292"/>
      <c r="Q406" s="292"/>
      <c r="R406" s="292"/>
      <c r="S406" s="292"/>
      <c r="T406" s="292"/>
      <c r="U406" s="292"/>
      <c r="V406" s="292"/>
      <c r="W406" s="292"/>
      <c r="X406" s="292"/>
      <c r="Y406" s="292"/>
      <c r="Z406" s="292"/>
    </row>
    <row r="407" spans="1:26" ht="15.75" customHeight="1" x14ac:dyDescent="0.2">
      <c r="A407" s="292"/>
      <c r="B407" s="221"/>
      <c r="C407" s="295"/>
      <c r="D407" s="296"/>
      <c r="E407" s="296"/>
      <c r="F407" s="297"/>
      <c r="G407" s="292"/>
      <c r="H407" s="292"/>
      <c r="I407" s="292"/>
      <c r="J407" s="292"/>
      <c r="K407" s="292"/>
      <c r="L407" s="292"/>
      <c r="M407" s="292"/>
      <c r="N407" s="292"/>
      <c r="O407" s="292"/>
      <c r="P407" s="292"/>
      <c r="Q407" s="292"/>
      <c r="R407" s="292"/>
      <c r="S407" s="292"/>
      <c r="T407" s="292"/>
      <c r="U407" s="292"/>
      <c r="V407" s="292"/>
      <c r="W407" s="292"/>
      <c r="X407" s="292"/>
      <c r="Y407" s="292"/>
      <c r="Z407" s="292"/>
    </row>
    <row r="408" spans="1:26" ht="15.75" customHeight="1" x14ac:dyDescent="0.2">
      <c r="A408" s="292"/>
      <c r="B408" s="221"/>
      <c r="C408" s="295"/>
      <c r="D408" s="296"/>
      <c r="E408" s="296"/>
      <c r="F408" s="297"/>
      <c r="G408" s="292"/>
      <c r="H408" s="292"/>
      <c r="I408" s="292"/>
      <c r="J408" s="292"/>
      <c r="K408" s="292"/>
      <c r="L408" s="292"/>
      <c r="M408" s="292"/>
      <c r="N408" s="292"/>
      <c r="O408" s="292"/>
      <c r="P408" s="292"/>
      <c r="Q408" s="292"/>
      <c r="R408" s="292"/>
      <c r="S408" s="292"/>
      <c r="T408" s="292"/>
      <c r="U408" s="292"/>
      <c r="V408" s="292"/>
      <c r="W408" s="292"/>
      <c r="X408" s="292"/>
      <c r="Y408" s="292"/>
      <c r="Z408" s="292"/>
    </row>
    <row r="409" spans="1:26" ht="15.75" customHeight="1" x14ac:dyDescent="0.2">
      <c r="A409" s="292"/>
      <c r="B409" s="221"/>
      <c r="C409" s="295"/>
      <c r="D409" s="296"/>
      <c r="E409" s="296"/>
      <c r="F409" s="297"/>
      <c r="G409" s="292"/>
      <c r="H409" s="292"/>
      <c r="I409" s="292"/>
      <c r="J409" s="292"/>
      <c r="K409" s="292"/>
      <c r="L409" s="292"/>
      <c r="M409" s="292"/>
      <c r="N409" s="292"/>
      <c r="O409" s="292"/>
      <c r="P409" s="292"/>
      <c r="Q409" s="292"/>
      <c r="R409" s="292"/>
      <c r="S409" s="292"/>
      <c r="T409" s="292"/>
      <c r="U409" s="292"/>
      <c r="V409" s="292"/>
      <c r="W409" s="292"/>
      <c r="X409" s="292"/>
      <c r="Y409" s="292"/>
      <c r="Z409" s="292"/>
    </row>
    <row r="410" spans="1:26" ht="15.75" customHeight="1" x14ac:dyDescent="0.2">
      <c r="A410" s="292"/>
      <c r="B410" s="221"/>
      <c r="C410" s="295"/>
      <c r="D410" s="296"/>
      <c r="E410" s="296"/>
      <c r="F410" s="297"/>
      <c r="G410" s="292"/>
      <c r="H410" s="292"/>
      <c r="I410" s="292"/>
      <c r="J410" s="292"/>
      <c r="K410" s="292"/>
      <c r="L410" s="292"/>
      <c r="M410" s="292"/>
      <c r="N410" s="292"/>
      <c r="O410" s="292"/>
      <c r="P410" s="292"/>
      <c r="Q410" s="292"/>
      <c r="R410" s="292"/>
      <c r="S410" s="292"/>
      <c r="T410" s="292"/>
      <c r="U410" s="292"/>
      <c r="V410" s="292"/>
      <c r="W410" s="292"/>
      <c r="X410" s="292"/>
      <c r="Y410" s="292"/>
      <c r="Z410" s="292"/>
    </row>
    <row r="411" spans="1:26" ht="15.75" customHeight="1" x14ac:dyDescent="0.2">
      <c r="A411" s="292"/>
      <c r="B411" s="221"/>
      <c r="C411" s="295"/>
      <c r="D411" s="296"/>
      <c r="E411" s="296"/>
      <c r="F411" s="297"/>
      <c r="G411" s="292"/>
      <c r="H411" s="292"/>
      <c r="I411" s="292"/>
      <c r="J411" s="292"/>
      <c r="K411" s="292"/>
      <c r="L411" s="292"/>
      <c r="M411" s="292"/>
      <c r="N411" s="292"/>
      <c r="O411" s="292"/>
      <c r="P411" s="292"/>
      <c r="Q411" s="292"/>
      <c r="R411" s="292"/>
      <c r="S411" s="292"/>
      <c r="T411" s="292"/>
      <c r="U411" s="292"/>
      <c r="V411" s="292"/>
      <c r="W411" s="292"/>
      <c r="X411" s="292"/>
      <c r="Y411" s="292"/>
      <c r="Z411" s="292"/>
    </row>
    <row r="412" spans="1:26" ht="15.75" customHeight="1" x14ac:dyDescent="0.2">
      <c r="A412" s="292"/>
      <c r="B412" s="221"/>
      <c r="C412" s="295"/>
      <c r="D412" s="296"/>
      <c r="E412" s="296"/>
      <c r="F412" s="297"/>
      <c r="G412" s="292"/>
      <c r="H412" s="292"/>
      <c r="I412" s="292"/>
      <c r="J412" s="292"/>
      <c r="K412" s="292"/>
      <c r="L412" s="292"/>
      <c r="M412" s="292"/>
      <c r="N412" s="292"/>
      <c r="O412" s="292"/>
      <c r="P412" s="292"/>
      <c r="Q412" s="292"/>
      <c r="R412" s="292"/>
      <c r="S412" s="292"/>
      <c r="T412" s="292"/>
      <c r="U412" s="292"/>
      <c r="V412" s="292"/>
      <c r="W412" s="292"/>
      <c r="X412" s="292"/>
      <c r="Y412" s="292"/>
      <c r="Z412" s="292"/>
    </row>
    <row r="413" spans="1:26" ht="15.75" customHeight="1" x14ac:dyDescent="0.2">
      <c r="A413" s="292"/>
      <c r="B413" s="221"/>
      <c r="C413" s="295"/>
      <c r="D413" s="296"/>
      <c r="E413" s="296"/>
      <c r="F413" s="297"/>
      <c r="G413" s="292"/>
      <c r="H413" s="292"/>
      <c r="I413" s="292"/>
      <c r="J413" s="292"/>
      <c r="K413" s="292"/>
      <c r="L413" s="292"/>
      <c r="M413" s="292"/>
      <c r="N413" s="292"/>
      <c r="O413" s="292"/>
      <c r="P413" s="292"/>
      <c r="Q413" s="292"/>
      <c r="R413" s="292"/>
      <c r="S413" s="292"/>
      <c r="T413" s="292"/>
      <c r="U413" s="292"/>
      <c r="V413" s="292"/>
      <c r="W413" s="292"/>
      <c r="X413" s="292"/>
      <c r="Y413" s="292"/>
      <c r="Z413" s="292"/>
    </row>
    <row r="414" spans="1:26" ht="15.75" customHeight="1" x14ac:dyDescent="0.2">
      <c r="A414" s="292"/>
      <c r="B414" s="221"/>
      <c r="C414" s="295"/>
      <c r="D414" s="296"/>
      <c r="E414" s="296"/>
      <c r="F414" s="297"/>
      <c r="G414" s="292"/>
      <c r="H414" s="292"/>
      <c r="I414" s="292"/>
      <c r="J414" s="292"/>
      <c r="K414" s="292"/>
      <c r="L414" s="292"/>
      <c r="M414" s="292"/>
      <c r="N414" s="292"/>
      <c r="O414" s="292"/>
      <c r="P414" s="292"/>
      <c r="Q414" s="292"/>
      <c r="R414" s="292"/>
      <c r="S414" s="292"/>
      <c r="T414" s="292"/>
      <c r="U414" s="292"/>
      <c r="V414" s="292"/>
      <c r="W414" s="292"/>
      <c r="X414" s="292"/>
      <c r="Y414" s="292"/>
      <c r="Z414" s="292"/>
    </row>
    <row r="415" spans="1:26" ht="15.75" customHeight="1" x14ac:dyDescent="0.2">
      <c r="A415" s="292"/>
      <c r="B415" s="221"/>
      <c r="C415" s="295"/>
      <c r="D415" s="296"/>
      <c r="E415" s="296"/>
      <c r="F415" s="297"/>
      <c r="G415" s="292"/>
      <c r="H415" s="292"/>
      <c r="I415" s="292"/>
      <c r="J415" s="292"/>
      <c r="K415" s="292"/>
      <c r="L415" s="292"/>
      <c r="M415" s="292"/>
      <c r="N415" s="292"/>
      <c r="O415" s="292"/>
      <c r="P415" s="292"/>
      <c r="Q415" s="292"/>
      <c r="R415" s="292"/>
      <c r="S415" s="292"/>
      <c r="T415" s="292"/>
      <c r="U415" s="292"/>
      <c r="V415" s="292"/>
      <c r="W415" s="292"/>
      <c r="X415" s="292"/>
      <c r="Y415" s="292"/>
      <c r="Z415" s="292"/>
    </row>
    <row r="416" spans="1:26" ht="15.75" customHeight="1" x14ac:dyDescent="0.2">
      <c r="A416" s="292"/>
      <c r="B416" s="221"/>
      <c r="C416" s="295"/>
      <c r="D416" s="296"/>
      <c r="E416" s="296"/>
      <c r="F416" s="297"/>
      <c r="G416" s="292"/>
      <c r="H416" s="292"/>
      <c r="I416" s="292"/>
      <c r="J416" s="292"/>
      <c r="K416" s="292"/>
      <c r="L416" s="292"/>
      <c r="M416" s="292"/>
      <c r="N416" s="292"/>
      <c r="O416" s="292"/>
      <c r="P416" s="292"/>
      <c r="Q416" s="292"/>
      <c r="R416" s="292"/>
      <c r="S416" s="292"/>
      <c r="T416" s="292"/>
      <c r="U416" s="292"/>
      <c r="V416" s="292"/>
      <c r="W416" s="292"/>
      <c r="X416" s="292"/>
      <c r="Y416" s="292"/>
      <c r="Z416" s="292"/>
    </row>
    <row r="417" spans="1:26" ht="15.75" customHeight="1" x14ac:dyDescent="0.2">
      <c r="A417" s="292"/>
      <c r="B417" s="221"/>
      <c r="C417" s="295"/>
      <c r="D417" s="296"/>
      <c r="E417" s="296"/>
      <c r="F417" s="297"/>
      <c r="G417" s="292"/>
      <c r="H417" s="292"/>
      <c r="I417" s="292"/>
      <c r="J417" s="292"/>
      <c r="K417" s="292"/>
      <c r="L417" s="292"/>
      <c r="M417" s="292"/>
      <c r="N417" s="292"/>
      <c r="O417" s="292"/>
      <c r="P417" s="292"/>
      <c r="Q417" s="292"/>
      <c r="R417" s="292"/>
      <c r="S417" s="292"/>
      <c r="T417" s="292"/>
      <c r="U417" s="292"/>
      <c r="V417" s="292"/>
      <c r="W417" s="292"/>
      <c r="X417" s="292"/>
      <c r="Y417" s="292"/>
      <c r="Z417" s="292"/>
    </row>
    <row r="418" spans="1:26" ht="15.75" customHeight="1" x14ac:dyDescent="0.2">
      <c r="A418" s="292"/>
      <c r="B418" s="221"/>
      <c r="C418" s="295"/>
      <c r="D418" s="296"/>
      <c r="E418" s="296"/>
      <c r="F418" s="297"/>
      <c r="G418" s="292"/>
      <c r="H418" s="292"/>
      <c r="I418" s="292"/>
      <c r="J418" s="292"/>
      <c r="K418" s="292"/>
      <c r="L418" s="292"/>
      <c r="M418" s="292"/>
      <c r="N418" s="292"/>
      <c r="O418" s="292"/>
      <c r="P418" s="292"/>
      <c r="Q418" s="292"/>
      <c r="R418" s="292"/>
      <c r="S418" s="292"/>
      <c r="T418" s="292"/>
      <c r="U418" s="292"/>
      <c r="V418" s="292"/>
      <c r="W418" s="292"/>
      <c r="X418" s="292"/>
      <c r="Y418" s="292"/>
      <c r="Z418" s="292"/>
    </row>
    <row r="419" spans="1:26" ht="15.75" customHeight="1" x14ac:dyDescent="0.2">
      <c r="A419" s="292"/>
      <c r="B419" s="221"/>
      <c r="C419" s="295"/>
      <c r="D419" s="296"/>
      <c r="E419" s="296"/>
      <c r="F419" s="297"/>
      <c r="G419" s="292"/>
      <c r="H419" s="292"/>
      <c r="I419" s="292"/>
      <c r="J419" s="292"/>
      <c r="K419" s="292"/>
      <c r="L419" s="292"/>
      <c r="M419" s="292"/>
      <c r="N419" s="292"/>
      <c r="O419" s="292"/>
      <c r="P419" s="292"/>
      <c r="Q419" s="292"/>
      <c r="R419" s="292"/>
      <c r="S419" s="292"/>
      <c r="T419" s="292"/>
      <c r="U419" s="292"/>
      <c r="V419" s="292"/>
      <c r="W419" s="292"/>
      <c r="X419" s="292"/>
      <c r="Y419" s="292"/>
      <c r="Z419" s="292"/>
    </row>
    <row r="420" spans="1:26" ht="15.75" customHeight="1" x14ac:dyDescent="0.2">
      <c r="A420" s="292"/>
      <c r="B420" s="221"/>
      <c r="C420" s="295"/>
      <c r="D420" s="296"/>
      <c r="E420" s="296"/>
      <c r="F420" s="297"/>
      <c r="G420" s="292"/>
      <c r="H420" s="292"/>
      <c r="I420" s="292"/>
      <c r="J420" s="292"/>
      <c r="K420" s="292"/>
      <c r="L420" s="292"/>
      <c r="M420" s="292"/>
      <c r="N420" s="292"/>
      <c r="O420" s="292"/>
      <c r="P420" s="292"/>
      <c r="Q420" s="292"/>
      <c r="R420" s="292"/>
      <c r="S420" s="292"/>
      <c r="T420" s="292"/>
      <c r="U420" s="292"/>
      <c r="V420" s="292"/>
      <c r="W420" s="292"/>
      <c r="X420" s="292"/>
      <c r="Y420" s="292"/>
      <c r="Z420" s="292"/>
    </row>
    <row r="421" spans="1:26" ht="15.75" customHeight="1" x14ac:dyDescent="0.2">
      <c r="A421" s="292"/>
      <c r="B421" s="221"/>
      <c r="C421" s="295"/>
      <c r="D421" s="296"/>
      <c r="E421" s="296"/>
      <c r="F421" s="297"/>
      <c r="G421" s="292"/>
      <c r="H421" s="292"/>
      <c r="I421" s="292"/>
      <c r="J421" s="292"/>
      <c r="K421" s="292"/>
      <c r="L421" s="292"/>
      <c r="M421" s="292"/>
      <c r="N421" s="292"/>
      <c r="O421" s="292"/>
      <c r="P421" s="292"/>
      <c r="Q421" s="292"/>
      <c r="R421" s="292"/>
      <c r="S421" s="292"/>
      <c r="T421" s="292"/>
      <c r="U421" s="292"/>
      <c r="V421" s="292"/>
      <c r="W421" s="292"/>
      <c r="X421" s="292"/>
      <c r="Y421" s="292"/>
      <c r="Z421" s="292"/>
    </row>
    <row r="422" spans="1:26" ht="15.75" customHeight="1" x14ac:dyDescent="0.2">
      <c r="A422" s="292"/>
      <c r="B422" s="221"/>
      <c r="C422" s="295"/>
      <c r="D422" s="296"/>
      <c r="E422" s="296"/>
      <c r="F422" s="297"/>
      <c r="G422" s="292"/>
      <c r="H422" s="292"/>
      <c r="I422" s="292"/>
      <c r="J422" s="292"/>
      <c r="K422" s="292"/>
      <c r="L422" s="292"/>
      <c r="M422" s="292"/>
      <c r="N422" s="292"/>
      <c r="O422" s="292"/>
      <c r="P422" s="292"/>
      <c r="Q422" s="292"/>
      <c r="R422" s="292"/>
      <c r="S422" s="292"/>
      <c r="T422" s="292"/>
      <c r="U422" s="292"/>
      <c r="V422" s="292"/>
      <c r="W422" s="292"/>
      <c r="X422" s="292"/>
      <c r="Y422" s="292"/>
      <c r="Z422" s="292"/>
    </row>
    <row r="423" spans="1:26" ht="15.75" customHeight="1" x14ac:dyDescent="0.2">
      <c r="A423" s="292"/>
      <c r="B423" s="221"/>
      <c r="C423" s="295"/>
      <c r="D423" s="296"/>
      <c r="E423" s="296"/>
      <c r="F423" s="297"/>
      <c r="G423" s="292"/>
      <c r="H423" s="292"/>
      <c r="I423" s="292"/>
      <c r="J423" s="292"/>
      <c r="K423" s="292"/>
      <c r="L423" s="292"/>
      <c r="M423" s="292"/>
      <c r="N423" s="292"/>
      <c r="O423" s="292"/>
      <c r="P423" s="292"/>
      <c r="Q423" s="292"/>
      <c r="R423" s="292"/>
      <c r="S423" s="292"/>
      <c r="T423" s="292"/>
      <c r="U423" s="292"/>
      <c r="V423" s="292"/>
      <c r="W423" s="292"/>
      <c r="X423" s="292"/>
      <c r="Y423" s="292"/>
      <c r="Z423" s="292"/>
    </row>
    <row r="424" spans="1:26" ht="15.75" customHeight="1" x14ac:dyDescent="0.2">
      <c r="A424" s="292"/>
      <c r="B424" s="221"/>
      <c r="C424" s="295"/>
      <c r="D424" s="296"/>
      <c r="E424" s="296"/>
      <c r="F424" s="297"/>
      <c r="G424" s="292"/>
      <c r="H424" s="292"/>
      <c r="I424" s="292"/>
      <c r="J424" s="292"/>
      <c r="K424" s="292"/>
      <c r="L424" s="292"/>
      <c r="M424" s="292"/>
      <c r="N424" s="292"/>
      <c r="O424" s="292"/>
      <c r="P424" s="292"/>
      <c r="Q424" s="292"/>
      <c r="R424" s="292"/>
      <c r="S424" s="292"/>
      <c r="T424" s="292"/>
      <c r="U424" s="292"/>
      <c r="V424" s="292"/>
      <c r="W424" s="292"/>
      <c r="X424" s="292"/>
      <c r="Y424" s="292"/>
      <c r="Z424" s="292"/>
    </row>
    <row r="425" spans="1:26" ht="15.75" customHeight="1" x14ac:dyDescent="0.2">
      <c r="A425" s="292"/>
      <c r="B425" s="221"/>
      <c r="C425" s="295"/>
      <c r="D425" s="296"/>
      <c r="E425" s="296"/>
      <c r="F425" s="297"/>
      <c r="G425" s="292"/>
      <c r="H425" s="292"/>
      <c r="I425" s="292"/>
      <c r="J425" s="292"/>
      <c r="K425" s="292"/>
      <c r="L425" s="292"/>
      <c r="M425" s="292"/>
      <c r="N425" s="292"/>
      <c r="O425" s="292"/>
      <c r="P425" s="292"/>
      <c r="Q425" s="292"/>
      <c r="R425" s="292"/>
      <c r="S425" s="292"/>
      <c r="T425" s="292"/>
      <c r="U425" s="292"/>
      <c r="V425" s="292"/>
      <c r="W425" s="292"/>
      <c r="X425" s="292"/>
      <c r="Y425" s="292"/>
      <c r="Z425" s="292"/>
    </row>
    <row r="426" spans="1:26" ht="15.75" customHeight="1" x14ac:dyDescent="0.2">
      <c r="A426" s="292"/>
      <c r="B426" s="221"/>
      <c r="C426" s="295"/>
      <c r="D426" s="296"/>
      <c r="E426" s="296"/>
      <c r="F426" s="297"/>
      <c r="G426" s="292"/>
      <c r="H426" s="292"/>
      <c r="I426" s="292"/>
      <c r="J426" s="292"/>
      <c r="K426" s="292"/>
      <c r="L426" s="292"/>
      <c r="M426" s="292"/>
      <c r="N426" s="292"/>
      <c r="O426" s="292"/>
      <c r="P426" s="292"/>
      <c r="Q426" s="292"/>
      <c r="R426" s="292"/>
      <c r="S426" s="292"/>
      <c r="T426" s="292"/>
      <c r="U426" s="292"/>
      <c r="V426" s="292"/>
      <c r="W426" s="292"/>
      <c r="X426" s="292"/>
      <c r="Y426" s="292"/>
      <c r="Z426" s="292"/>
    </row>
    <row r="427" spans="1:26" ht="15.75" customHeight="1" x14ac:dyDescent="0.2">
      <c r="A427" s="292"/>
      <c r="B427" s="221"/>
      <c r="C427" s="295"/>
      <c r="D427" s="296"/>
      <c r="E427" s="296"/>
      <c r="F427" s="297"/>
      <c r="G427" s="292"/>
      <c r="H427" s="292"/>
      <c r="I427" s="292"/>
      <c r="J427" s="292"/>
      <c r="K427" s="292"/>
      <c r="L427" s="292"/>
      <c r="M427" s="292"/>
      <c r="N427" s="292"/>
      <c r="O427" s="292"/>
      <c r="P427" s="292"/>
      <c r="Q427" s="292"/>
      <c r="R427" s="292"/>
      <c r="S427" s="292"/>
      <c r="T427" s="292"/>
      <c r="U427" s="292"/>
      <c r="V427" s="292"/>
      <c r="W427" s="292"/>
      <c r="X427" s="292"/>
      <c r="Y427" s="292"/>
      <c r="Z427" s="292"/>
    </row>
    <row r="428" spans="1:26" ht="15.75" customHeight="1" x14ac:dyDescent="0.2">
      <c r="A428" s="292"/>
      <c r="B428" s="221"/>
      <c r="C428" s="295"/>
      <c r="D428" s="296"/>
      <c r="E428" s="296"/>
      <c r="F428" s="297"/>
      <c r="G428" s="292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2"/>
      <c r="Y428" s="292"/>
      <c r="Z428" s="292"/>
    </row>
    <row r="429" spans="1:26" ht="15.75" customHeight="1" x14ac:dyDescent="0.2">
      <c r="A429" s="292"/>
      <c r="B429" s="221"/>
      <c r="C429" s="295"/>
      <c r="D429" s="296"/>
      <c r="E429" s="296"/>
      <c r="F429" s="297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2"/>
      <c r="Y429" s="292"/>
      <c r="Z429" s="292"/>
    </row>
    <row r="430" spans="1:26" ht="15.75" customHeight="1" x14ac:dyDescent="0.2">
      <c r="A430" s="292"/>
      <c r="B430" s="221"/>
      <c r="C430" s="295"/>
      <c r="D430" s="296"/>
      <c r="E430" s="296"/>
      <c r="F430" s="297"/>
      <c r="G430" s="292"/>
      <c r="H430" s="292"/>
      <c r="I430" s="292"/>
      <c r="J430" s="292"/>
      <c r="K430" s="292"/>
      <c r="L430" s="292"/>
      <c r="M430" s="292"/>
      <c r="N430" s="292"/>
      <c r="O430" s="292"/>
      <c r="P430" s="292"/>
      <c r="Q430" s="292"/>
      <c r="R430" s="292"/>
      <c r="S430" s="292"/>
      <c r="T430" s="292"/>
      <c r="U430" s="292"/>
      <c r="V430" s="292"/>
      <c r="W430" s="292"/>
      <c r="X430" s="292"/>
      <c r="Y430" s="292"/>
      <c r="Z430" s="292"/>
    </row>
    <row r="431" spans="1:26" ht="15.75" customHeight="1" x14ac:dyDescent="0.2">
      <c r="A431" s="292"/>
      <c r="B431" s="221"/>
      <c r="C431" s="295"/>
      <c r="D431" s="296"/>
      <c r="E431" s="296"/>
      <c r="F431" s="297"/>
      <c r="G431" s="292"/>
      <c r="H431" s="292"/>
      <c r="I431" s="292"/>
      <c r="J431" s="292"/>
      <c r="K431" s="292"/>
      <c r="L431" s="292"/>
      <c r="M431" s="292"/>
      <c r="N431" s="292"/>
      <c r="O431" s="292"/>
      <c r="P431" s="292"/>
      <c r="Q431" s="292"/>
      <c r="R431" s="292"/>
      <c r="S431" s="292"/>
      <c r="T431" s="292"/>
      <c r="U431" s="292"/>
      <c r="V431" s="292"/>
      <c r="W431" s="292"/>
      <c r="X431" s="292"/>
      <c r="Y431" s="292"/>
      <c r="Z431" s="292"/>
    </row>
    <row r="432" spans="1:26" ht="15.75" customHeight="1" x14ac:dyDescent="0.2">
      <c r="A432" s="292"/>
      <c r="B432" s="221"/>
      <c r="C432" s="295"/>
      <c r="D432" s="296"/>
      <c r="E432" s="296"/>
      <c r="F432" s="297"/>
      <c r="G432" s="292"/>
      <c r="H432" s="292"/>
      <c r="I432" s="292"/>
      <c r="J432" s="292"/>
      <c r="K432" s="292"/>
      <c r="L432" s="292"/>
      <c r="M432" s="292"/>
      <c r="N432" s="292"/>
      <c r="O432" s="292"/>
      <c r="P432" s="292"/>
      <c r="Q432" s="292"/>
      <c r="R432" s="292"/>
      <c r="S432" s="292"/>
      <c r="T432" s="292"/>
      <c r="U432" s="292"/>
      <c r="V432" s="292"/>
      <c r="W432" s="292"/>
      <c r="X432" s="292"/>
      <c r="Y432" s="292"/>
      <c r="Z432" s="292"/>
    </row>
    <row r="433" spans="1:26" ht="15.75" customHeight="1" x14ac:dyDescent="0.2">
      <c r="A433" s="292"/>
      <c r="B433" s="221"/>
      <c r="C433" s="295"/>
      <c r="D433" s="296"/>
      <c r="E433" s="296"/>
      <c r="F433" s="297"/>
      <c r="G433" s="292"/>
      <c r="H433" s="292"/>
      <c r="I433" s="292"/>
      <c r="J433" s="292"/>
      <c r="K433" s="292"/>
      <c r="L433" s="292"/>
      <c r="M433" s="292"/>
      <c r="N433" s="292"/>
      <c r="O433" s="292"/>
      <c r="P433" s="292"/>
      <c r="Q433" s="292"/>
      <c r="R433" s="292"/>
      <c r="S433" s="292"/>
      <c r="T433" s="292"/>
      <c r="U433" s="292"/>
      <c r="V433" s="292"/>
      <c r="W433" s="292"/>
      <c r="X433" s="292"/>
      <c r="Y433" s="292"/>
      <c r="Z433" s="292"/>
    </row>
    <row r="434" spans="1:26" ht="15.75" customHeight="1" x14ac:dyDescent="0.2">
      <c r="A434" s="292"/>
      <c r="B434" s="221"/>
      <c r="C434" s="295"/>
      <c r="D434" s="296"/>
      <c r="E434" s="296"/>
      <c r="F434" s="297"/>
      <c r="G434" s="292"/>
      <c r="H434" s="292"/>
      <c r="I434" s="292"/>
      <c r="J434" s="292"/>
      <c r="K434" s="292"/>
      <c r="L434" s="292"/>
      <c r="M434" s="292"/>
      <c r="N434" s="292"/>
      <c r="O434" s="292"/>
      <c r="P434" s="292"/>
      <c r="Q434" s="292"/>
      <c r="R434" s="292"/>
      <c r="S434" s="292"/>
      <c r="T434" s="292"/>
      <c r="U434" s="292"/>
      <c r="V434" s="292"/>
      <c r="W434" s="292"/>
      <c r="X434" s="292"/>
      <c r="Y434" s="292"/>
      <c r="Z434" s="292"/>
    </row>
    <row r="435" spans="1:26" ht="15.75" customHeight="1" x14ac:dyDescent="0.2">
      <c r="A435" s="292"/>
      <c r="B435" s="221"/>
      <c r="C435" s="295"/>
      <c r="D435" s="296"/>
      <c r="E435" s="296"/>
      <c r="F435" s="297"/>
      <c r="G435" s="292"/>
      <c r="H435" s="292"/>
      <c r="I435" s="292"/>
      <c r="J435" s="292"/>
      <c r="K435" s="292"/>
      <c r="L435" s="292"/>
      <c r="M435" s="292"/>
      <c r="N435" s="292"/>
      <c r="O435" s="292"/>
      <c r="P435" s="292"/>
      <c r="Q435" s="292"/>
      <c r="R435" s="292"/>
      <c r="S435" s="292"/>
      <c r="T435" s="292"/>
      <c r="U435" s="292"/>
      <c r="V435" s="292"/>
      <c r="W435" s="292"/>
      <c r="X435" s="292"/>
      <c r="Y435" s="292"/>
      <c r="Z435" s="292"/>
    </row>
    <row r="436" spans="1:26" ht="15.75" customHeight="1" x14ac:dyDescent="0.2">
      <c r="A436" s="292"/>
      <c r="B436" s="221"/>
      <c r="C436" s="295"/>
      <c r="D436" s="296"/>
      <c r="E436" s="296"/>
      <c r="F436" s="297"/>
      <c r="G436" s="292"/>
      <c r="H436" s="292"/>
      <c r="I436" s="292"/>
      <c r="J436" s="292"/>
      <c r="K436" s="292"/>
      <c r="L436" s="292"/>
      <c r="M436" s="292"/>
      <c r="N436" s="292"/>
      <c r="O436" s="292"/>
      <c r="P436" s="292"/>
      <c r="Q436" s="292"/>
      <c r="R436" s="292"/>
      <c r="S436" s="292"/>
      <c r="T436" s="292"/>
      <c r="U436" s="292"/>
      <c r="V436" s="292"/>
      <c r="W436" s="292"/>
      <c r="X436" s="292"/>
      <c r="Y436" s="292"/>
      <c r="Z436" s="292"/>
    </row>
    <row r="437" spans="1:26" ht="15.75" customHeight="1" x14ac:dyDescent="0.2">
      <c r="A437" s="292"/>
      <c r="B437" s="221"/>
      <c r="C437" s="295"/>
      <c r="D437" s="296"/>
      <c r="E437" s="296"/>
      <c r="F437" s="297"/>
      <c r="G437" s="292"/>
      <c r="H437" s="292"/>
      <c r="I437" s="292"/>
      <c r="J437" s="292"/>
      <c r="K437" s="292"/>
      <c r="L437" s="292"/>
      <c r="M437" s="292"/>
      <c r="N437" s="292"/>
      <c r="O437" s="292"/>
      <c r="P437" s="292"/>
      <c r="Q437" s="292"/>
      <c r="R437" s="292"/>
      <c r="S437" s="292"/>
      <c r="T437" s="292"/>
      <c r="U437" s="292"/>
      <c r="V437" s="292"/>
      <c r="W437" s="292"/>
      <c r="X437" s="292"/>
      <c r="Y437" s="292"/>
      <c r="Z437" s="292"/>
    </row>
    <row r="438" spans="1:26" ht="15.75" customHeight="1" x14ac:dyDescent="0.2">
      <c r="A438" s="292"/>
      <c r="B438" s="221"/>
      <c r="C438" s="295"/>
      <c r="D438" s="296"/>
      <c r="E438" s="296"/>
      <c r="F438" s="297"/>
      <c r="G438" s="292"/>
      <c r="H438" s="292"/>
      <c r="I438" s="292"/>
      <c r="J438" s="292"/>
      <c r="K438" s="292"/>
      <c r="L438" s="292"/>
      <c r="M438" s="292"/>
      <c r="N438" s="292"/>
      <c r="O438" s="292"/>
      <c r="P438" s="292"/>
      <c r="Q438" s="292"/>
      <c r="R438" s="292"/>
      <c r="S438" s="292"/>
      <c r="T438" s="292"/>
      <c r="U438" s="292"/>
      <c r="V438" s="292"/>
      <c r="W438" s="292"/>
      <c r="X438" s="292"/>
      <c r="Y438" s="292"/>
      <c r="Z438" s="292"/>
    </row>
    <row r="439" spans="1:26" ht="15.75" customHeight="1" x14ac:dyDescent="0.2">
      <c r="A439" s="292"/>
      <c r="B439" s="221"/>
      <c r="C439" s="295"/>
      <c r="D439" s="296"/>
      <c r="E439" s="296"/>
      <c r="F439" s="297"/>
      <c r="G439" s="292"/>
      <c r="H439" s="292"/>
      <c r="I439" s="292"/>
      <c r="J439" s="292"/>
      <c r="K439" s="292"/>
      <c r="L439" s="29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</row>
    <row r="440" spans="1:26" ht="15.75" customHeight="1" x14ac:dyDescent="0.2">
      <c r="A440" s="292"/>
      <c r="B440" s="221"/>
      <c r="C440" s="295"/>
      <c r="D440" s="296"/>
      <c r="E440" s="296"/>
      <c r="F440" s="297"/>
      <c r="G440" s="292"/>
      <c r="H440" s="292"/>
      <c r="I440" s="292"/>
      <c r="J440" s="292"/>
      <c r="K440" s="292"/>
      <c r="L440" s="29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</row>
    <row r="441" spans="1:26" ht="15.75" customHeight="1" x14ac:dyDescent="0.2">
      <c r="A441" s="292"/>
      <c r="B441" s="221"/>
      <c r="C441" s="295"/>
      <c r="D441" s="296"/>
      <c r="E441" s="296"/>
      <c r="F441" s="297"/>
      <c r="G441" s="292"/>
      <c r="H441" s="292"/>
      <c r="I441" s="292"/>
      <c r="J441" s="292"/>
      <c r="K441" s="292"/>
      <c r="L441" s="29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</row>
    <row r="442" spans="1:26" ht="15.75" customHeight="1" x14ac:dyDescent="0.2">
      <c r="A442" s="292"/>
      <c r="B442" s="221"/>
      <c r="C442" s="295"/>
      <c r="D442" s="296"/>
      <c r="E442" s="296"/>
      <c r="F442" s="297"/>
      <c r="G442" s="292"/>
      <c r="H442" s="292"/>
      <c r="I442" s="292"/>
      <c r="J442" s="292"/>
      <c r="K442" s="292"/>
      <c r="L442" s="292"/>
      <c r="M442" s="292"/>
      <c r="N442" s="292"/>
      <c r="O442" s="292"/>
      <c r="P442" s="292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</row>
    <row r="443" spans="1:26" ht="15.75" customHeight="1" x14ac:dyDescent="0.2">
      <c r="A443" s="292"/>
      <c r="B443" s="221"/>
      <c r="C443" s="295"/>
      <c r="D443" s="296"/>
      <c r="E443" s="296"/>
      <c r="F443" s="297"/>
      <c r="G443" s="292"/>
      <c r="H443" s="292"/>
      <c r="I443" s="292"/>
      <c r="J443" s="292"/>
      <c r="K443" s="292"/>
      <c r="L443" s="292"/>
      <c r="M443" s="292"/>
      <c r="N443" s="292"/>
      <c r="O443" s="292"/>
      <c r="P443" s="292"/>
      <c r="Q443" s="292"/>
      <c r="R443" s="292"/>
      <c r="S443" s="292"/>
      <c r="T443" s="292"/>
      <c r="U443" s="292"/>
      <c r="V443" s="292"/>
      <c r="W443" s="292"/>
      <c r="X443" s="292"/>
      <c r="Y443" s="292"/>
      <c r="Z443" s="292"/>
    </row>
    <row r="444" spans="1:26" ht="15.75" customHeight="1" x14ac:dyDescent="0.2">
      <c r="A444" s="292"/>
      <c r="B444" s="221"/>
      <c r="C444" s="295"/>
      <c r="D444" s="296"/>
      <c r="E444" s="296"/>
      <c r="F444" s="297"/>
      <c r="G444" s="292"/>
      <c r="H444" s="292"/>
      <c r="I444" s="292"/>
      <c r="J444" s="292"/>
      <c r="K444" s="292"/>
      <c r="L444" s="292"/>
      <c r="M444" s="292"/>
      <c r="N444" s="292"/>
      <c r="O444" s="292"/>
      <c r="P444" s="292"/>
      <c r="Q444" s="292"/>
      <c r="R444" s="292"/>
      <c r="S444" s="292"/>
      <c r="T444" s="292"/>
      <c r="U444" s="292"/>
      <c r="V444" s="292"/>
      <c r="W444" s="292"/>
      <c r="X444" s="292"/>
      <c r="Y444" s="292"/>
      <c r="Z444" s="292"/>
    </row>
    <row r="445" spans="1:26" ht="15.75" customHeight="1" x14ac:dyDescent="0.2">
      <c r="A445" s="292"/>
      <c r="B445" s="221"/>
      <c r="C445" s="295"/>
      <c r="D445" s="296"/>
      <c r="E445" s="296"/>
      <c r="F445" s="297"/>
      <c r="G445" s="292"/>
      <c r="H445" s="292"/>
      <c r="I445" s="292"/>
      <c r="J445" s="292"/>
      <c r="K445" s="292"/>
      <c r="L445" s="292"/>
      <c r="M445" s="292"/>
      <c r="N445" s="292"/>
      <c r="O445" s="292"/>
      <c r="P445" s="292"/>
      <c r="Q445" s="292"/>
      <c r="R445" s="292"/>
      <c r="S445" s="292"/>
      <c r="T445" s="292"/>
      <c r="U445" s="292"/>
      <c r="V445" s="292"/>
      <c r="W445" s="292"/>
      <c r="X445" s="292"/>
      <c r="Y445" s="292"/>
      <c r="Z445" s="292"/>
    </row>
    <row r="446" spans="1:26" ht="15.75" customHeight="1" x14ac:dyDescent="0.2">
      <c r="A446" s="292"/>
      <c r="B446" s="221"/>
      <c r="C446" s="295"/>
      <c r="D446" s="296"/>
      <c r="E446" s="296"/>
      <c r="F446" s="297"/>
      <c r="G446" s="292"/>
      <c r="H446" s="292"/>
      <c r="I446" s="292"/>
      <c r="J446" s="292"/>
      <c r="K446" s="292"/>
      <c r="L446" s="292"/>
      <c r="M446" s="292"/>
      <c r="N446" s="292"/>
      <c r="O446" s="292"/>
      <c r="P446" s="292"/>
      <c r="Q446" s="292"/>
      <c r="R446" s="292"/>
      <c r="S446" s="292"/>
      <c r="T446" s="292"/>
      <c r="U446" s="292"/>
      <c r="V446" s="292"/>
      <c r="W446" s="292"/>
      <c r="X446" s="292"/>
      <c r="Y446" s="292"/>
      <c r="Z446" s="292"/>
    </row>
    <row r="447" spans="1:26" ht="15.75" customHeight="1" x14ac:dyDescent="0.2">
      <c r="A447" s="292"/>
      <c r="B447" s="221"/>
      <c r="C447" s="295"/>
      <c r="D447" s="296"/>
      <c r="E447" s="296"/>
      <c r="F447" s="297"/>
      <c r="G447" s="292"/>
      <c r="H447" s="292"/>
      <c r="I447" s="292"/>
      <c r="J447" s="292"/>
      <c r="K447" s="292"/>
      <c r="L447" s="292"/>
      <c r="M447" s="292"/>
      <c r="N447" s="292"/>
      <c r="O447" s="292"/>
      <c r="P447" s="292"/>
      <c r="Q447" s="292"/>
      <c r="R447" s="292"/>
      <c r="S447" s="292"/>
      <c r="T447" s="292"/>
      <c r="U447" s="292"/>
      <c r="V447" s="292"/>
      <c r="W447" s="292"/>
      <c r="X447" s="292"/>
      <c r="Y447" s="292"/>
      <c r="Z447" s="292"/>
    </row>
    <row r="448" spans="1:26" ht="15.75" customHeight="1" x14ac:dyDescent="0.2">
      <c r="A448" s="292"/>
      <c r="B448" s="221"/>
      <c r="C448" s="295"/>
      <c r="D448" s="296"/>
      <c r="E448" s="296"/>
      <c r="F448" s="297"/>
      <c r="G448" s="292"/>
      <c r="H448" s="292"/>
      <c r="I448" s="292"/>
      <c r="J448" s="292"/>
      <c r="K448" s="292"/>
      <c r="L448" s="292"/>
      <c r="M448" s="292"/>
      <c r="N448" s="292"/>
      <c r="O448" s="292"/>
      <c r="P448" s="292"/>
      <c r="Q448" s="292"/>
      <c r="R448" s="292"/>
      <c r="S448" s="292"/>
      <c r="T448" s="292"/>
      <c r="U448" s="292"/>
      <c r="V448" s="292"/>
      <c r="W448" s="292"/>
      <c r="X448" s="292"/>
      <c r="Y448" s="292"/>
      <c r="Z448" s="292"/>
    </row>
    <row r="449" spans="1:26" ht="15.75" customHeight="1" x14ac:dyDescent="0.2">
      <c r="A449" s="292"/>
      <c r="B449" s="221"/>
      <c r="C449" s="295"/>
      <c r="D449" s="296"/>
      <c r="E449" s="296"/>
      <c r="F449" s="297"/>
      <c r="G449" s="292"/>
      <c r="H449" s="292"/>
      <c r="I449" s="292"/>
      <c r="J449" s="292"/>
      <c r="K449" s="292"/>
      <c r="L449" s="292"/>
      <c r="M449" s="292"/>
      <c r="N449" s="292"/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</row>
    <row r="450" spans="1:26" ht="15.75" customHeight="1" x14ac:dyDescent="0.2">
      <c r="A450" s="292"/>
      <c r="B450" s="221"/>
      <c r="C450" s="295"/>
      <c r="D450" s="296"/>
      <c r="E450" s="296"/>
      <c r="F450" s="297"/>
      <c r="G450" s="292"/>
      <c r="H450" s="292"/>
      <c r="I450" s="292"/>
      <c r="J450" s="292"/>
      <c r="K450" s="292"/>
      <c r="L450" s="292"/>
      <c r="M450" s="292"/>
      <c r="N450" s="292"/>
      <c r="O450" s="292"/>
      <c r="P450" s="292"/>
      <c r="Q450" s="292"/>
      <c r="R450" s="292"/>
      <c r="S450" s="292"/>
      <c r="T450" s="292"/>
      <c r="U450" s="292"/>
      <c r="V450" s="292"/>
      <c r="W450" s="292"/>
      <c r="X450" s="292"/>
      <c r="Y450" s="292"/>
      <c r="Z450" s="292"/>
    </row>
    <row r="451" spans="1:26" ht="15.75" customHeight="1" x14ac:dyDescent="0.2">
      <c r="A451" s="292"/>
      <c r="B451" s="221"/>
      <c r="C451" s="295"/>
      <c r="D451" s="296"/>
      <c r="E451" s="296"/>
      <c r="F451" s="297"/>
      <c r="G451" s="292"/>
      <c r="H451" s="292"/>
      <c r="I451" s="292"/>
      <c r="J451" s="292"/>
      <c r="K451" s="292"/>
      <c r="L451" s="292"/>
      <c r="M451" s="292"/>
      <c r="N451" s="292"/>
      <c r="O451" s="292"/>
      <c r="P451" s="292"/>
      <c r="Q451" s="292"/>
      <c r="R451" s="292"/>
      <c r="S451" s="292"/>
      <c r="T451" s="292"/>
      <c r="U451" s="292"/>
      <c r="V451" s="292"/>
      <c r="W451" s="292"/>
      <c r="X451" s="292"/>
      <c r="Y451" s="292"/>
      <c r="Z451" s="292"/>
    </row>
    <row r="452" spans="1:26" ht="15.75" customHeight="1" x14ac:dyDescent="0.2">
      <c r="A452" s="292"/>
      <c r="B452" s="221"/>
      <c r="C452" s="295"/>
      <c r="D452" s="296"/>
      <c r="E452" s="296"/>
      <c r="F452" s="297"/>
      <c r="G452" s="292"/>
      <c r="H452" s="292"/>
      <c r="I452" s="292"/>
      <c r="J452" s="292"/>
      <c r="K452" s="292"/>
      <c r="L452" s="292"/>
      <c r="M452" s="292"/>
      <c r="N452" s="292"/>
      <c r="O452" s="292"/>
      <c r="P452" s="292"/>
      <c r="Q452" s="292"/>
      <c r="R452" s="292"/>
      <c r="S452" s="292"/>
      <c r="T452" s="292"/>
      <c r="U452" s="292"/>
      <c r="V452" s="292"/>
      <c r="W452" s="292"/>
      <c r="X452" s="292"/>
      <c r="Y452" s="292"/>
      <c r="Z452" s="292"/>
    </row>
    <row r="453" spans="1:26" ht="15.75" customHeight="1" x14ac:dyDescent="0.2">
      <c r="A453" s="292"/>
      <c r="B453" s="221"/>
      <c r="C453" s="295"/>
      <c r="D453" s="296"/>
      <c r="E453" s="296"/>
      <c r="F453" s="297"/>
      <c r="G453" s="292"/>
      <c r="H453" s="292"/>
      <c r="I453" s="292"/>
      <c r="J453" s="292"/>
      <c r="K453" s="292"/>
      <c r="L453" s="292"/>
      <c r="M453" s="292"/>
      <c r="N453" s="292"/>
      <c r="O453" s="292"/>
      <c r="P453" s="292"/>
      <c r="Q453" s="292"/>
      <c r="R453" s="292"/>
      <c r="S453" s="292"/>
      <c r="T453" s="292"/>
      <c r="U453" s="292"/>
      <c r="V453" s="292"/>
      <c r="W453" s="292"/>
      <c r="X453" s="292"/>
      <c r="Y453" s="292"/>
      <c r="Z453" s="292"/>
    </row>
    <row r="454" spans="1:26" ht="15.75" customHeight="1" x14ac:dyDescent="0.2">
      <c r="A454" s="292"/>
      <c r="B454" s="221"/>
      <c r="C454" s="295"/>
      <c r="D454" s="296"/>
      <c r="E454" s="296"/>
      <c r="F454" s="297"/>
      <c r="G454" s="292"/>
      <c r="H454" s="292"/>
      <c r="I454" s="292"/>
      <c r="J454" s="292"/>
      <c r="K454" s="292"/>
      <c r="L454" s="292"/>
      <c r="M454" s="292"/>
      <c r="N454" s="292"/>
      <c r="O454" s="292"/>
      <c r="P454" s="292"/>
      <c r="Q454" s="292"/>
      <c r="R454" s="292"/>
      <c r="S454" s="292"/>
      <c r="T454" s="292"/>
      <c r="U454" s="292"/>
      <c r="V454" s="292"/>
      <c r="W454" s="292"/>
      <c r="X454" s="292"/>
      <c r="Y454" s="292"/>
      <c r="Z454" s="292"/>
    </row>
    <row r="455" spans="1:26" ht="15.75" customHeight="1" x14ac:dyDescent="0.2">
      <c r="A455" s="292"/>
      <c r="B455" s="221"/>
      <c r="C455" s="295"/>
      <c r="D455" s="296"/>
      <c r="E455" s="296"/>
      <c r="F455" s="297"/>
      <c r="G455" s="292"/>
      <c r="H455" s="292"/>
      <c r="I455" s="292"/>
      <c r="J455" s="292"/>
      <c r="K455" s="292"/>
      <c r="L455" s="292"/>
      <c r="M455" s="292"/>
      <c r="N455" s="292"/>
      <c r="O455" s="292"/>
      <c r="P455" s="292"/>
      <c r="Q455" s="292"/>
      <c r="R455" s="292"/>
      <c r="S455" s="292"/>
      <c r="T455" s="292"/>
      <c r="U455" s="292"/>
      <c r="V455" s="292"/>
      <c r="W455" s="292"/>
      <c r="X455" s="292"/>
      <c r="Y455" s="292"/>
      <c r="Z455" s="292"/>
    </row>
    <row r="456" spans="1:26" ht="15.75" customHeight="1" x14ac:dyDescent="0.2">
      <c r="A456" s="292"/>
      <c r="B456" s="221"/>
      <c r="C456" s="295"/>
      <c r="D456" s="296"/>
      <c r="E456" s="296"/>
      <c r="F456" s="297"/>
      <c r="G456" s="292"/>
      <c r="H456" s="292"/>
      <c r="I456" s="292"/>
      <c r="J456" s="292"/>
      <c r="K456" s="292"/>
      <c r="L456" s="292"/>
      <c r="M456" s="292"/>
      <c r="N456" s="292"/>
      <c r="O456" s="292"/>
      <c r="P456" s="292"/>
      <c r="Q456" s="292"/>
      <c r="R456" s="292"/>
      <c r="S456" s="292"/>
      <c r="T456" s="292"/>
      <c r="U456" s="292"/>
      <c r="V456" s="292"/>
      <c r="W456" s="292"/>
      <c r="X456" s="292"/>
      <c r="Y456" s="292"/>
      <c r="Z456" s="292"/>
    </row>
    <row r="457" spans="1:26" ht="15.75" customHeight="1" x14ac:dyDescent="0.2">
      <c r="A457" s="292"/>
      <c r="B457" s="221"/>
      <c r="C457" s="295"/>
      <c r="D457" s="296"/>
      <c r="E457" s="296"/>
      <c r="F457" s="297"/>
      <c r="G457" s="292"/>
      <c r="H457" s="292"/>
      <c r="I457" s="292"/>
      <c r="J457" s="292"/>
      <c r="K457" s="292"/>
      <c r="L457" s="292"/>
      <c r="M457" s="292"/>
      <c r="N457" s="292"/>
      <c r="O457" s="292"/>
      <c r="P457" s="292"/>
      <c r="Q457" s="292"/>
      <c r="R457" s="292"/>
      <c r="S457" s="292"/>
      <c r="T457" s="292"/>
      <c r="U457" s="292"/>
      <c r="V457" s="292"/>
      <c r="W457" s="292"/>
      <c r="X457" s="292"/>
      <c r="Y457" s="292"/>
      <c r="Z457" s="292"/>
    </row>
    <row r="458" spans="1:26" ht="15.75" customHeight="1" x14ac:dyDescent="0.2">
      <c r="A458" s="292"/>
      <c r="B458" s="221"/>
      <c r="C458" s="295"/>
      <c r="D458" s="296"/>
      <c r="E458" s="296"/>
      <c r="F458" s="297"/>
      <c r="G458" s="292"/>
      <c r="H458" s="292"/>
      <c r="I458" s="292"/>
      <c r="J458" s="292"/>
      <c r="K458" s="292"/>
      <c r="L458" s="292"/>
      <c r="M458" s="292"/>
      <c r="N458" s="292"/>
      <c r="O458" s="292"/>
      <c r="P458" s="292"/>
      <c r="Q458" s="292"/>
      <c r="R458" s="292"/>
      <c r="S458" s="292"/>
      <c r="T458" s="292"/>
      <c r="U458" s="292"/>
      <c r="V458" s="292"/>
      <c r="W458" s="292"/>
      <c r="X458" s="292"/>
      <c r="Y458" s="292"/>
      <c r="Z458" s="292"/>
    </row>
    <row r="459" spans="1:26" ht="15.75" customHeight="1" x14ac:dyDescent="0.2">
      <c r="A459" s="292"/>
      <c r="B459" s="221"/>
      <c r="C459" s="295"/>
      <c r="D459" s="296"/>
      <c r="E459" s="296"/>
      <c r="F459" s="297"/>
      <c r="G459" s="292"/>
      <c r="H459" s="292"/>
      <c r="I459" s="292"/>
      <c r="J459" s="292"/>
      <c r="K459" s="292"/>
      <c r="L459" s="292"/>
      <c r="M459" s="292"/>
      <c r="N459" s="292"/>
      <c r="O459" s="292"/>
      <c r="P459" s="292"/>
      <c r="Q459" s="292"/>
      <c r="R459" s="292"/>
      <c r="S459" s="292"/>
      <c r="T459" s="292"/>
      <c r="U459" s="292"/>
      <c r="V459" s="292"/>
      <c r="W459" s="292"/>
      <c r="X459" s="292"/>
      <c r="Y459" s="292"/>
      <c r="Z459" s="292"/>
    </row>
    <row r="460" spans="1:26" ht="15.75" customHeight="1" x14ac:dyDescent="0.2">
      <c r="A460" s="292"/>
      <c r="B460" s="221"/>
      <c r="C460" s="295"/>
      <c r="D460" s="296"/>
      <c r="E460" s="296"/>
      <c r="F460" s="297"/>
      <c r="G460" s="292"/>
      <c r="H460" s="292"/>
      <c r="I460" s="292"/>
      <c r="J460" s="292"/>
      <c r="K460" s="292"/>
      <c r="L460" s="292"/>
      <c r="M460" s="292"/>
      <c r="N460" s="292"/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92"/>
    </row>
    <row r="461" spans="1:26" ht="15.75" customHeight="1" x14ac:dyDescent="0.2">
      <c r="A461" s="292"/>
      <c r="B461" s="221"/>
      <c r="C461" s="295"/>
      <c r="D461" s="296"/>
      <c r="E461" s="296"/>
      <c r="F461" s="297"/>
      <c r="G461" s="292"/>
      <c r="H461" s="292"/>
      <c r="I461" s="292"/>
      <c r="J461" s="292"/>
      <c r="K461" s="292"/>
      <c r="L461" s="292"/>
      <c r="M461" s="292"/>
      <c r="N461" s="292"/>
      <c r="O461" s="292"/>
      <c r="P461" s="292"/>
      <c r="Q461" s="292"/>
      <c r="R461" s="292"/>
      <c r="S461" s="292"/>
      <c r="T461" s="292"/>
      <c r="U461" s="292"/>
      <c r="V461" s="292"/>
      <c r="W461" s="292"/>
      <c r="X461" s="292"/>
      <c r="Y461" s="292"/>
      <c r="Z461" s="292"/>
    </row>
    <row r="462" spans="1:26" ht="15.75" customHeight="1" x14ac:dyDescent="0.2">
      <c r="A462" s="292"/>
      <c r="B462" s="221"/>
      <c r="C462" s="295"/>
      <c r="D462" s="296"/>
      <c r="E462" s="296"/>
      <c r="F462" s="297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2"/>
      <c r="Y462" s="292"/>
      <c r="Z462" s="292"/>
    </row>
    <row r="463" spans="1:26" ht="15.75" customHeight="1" x14ac:dyDescent="0.2">
      <c r="A463" s="292"/>
      <c r="B463" s="221"/>
      <c r="C463" s="295"/>
      <c r="D463" s="296"/>
      <c r="E463" s="296"/>
      <c r="F463" s="297"/>
      <c r="G463" s="292"/>
      <c r="H463" s="292"/>
      <c r="I463" s="292"/>
      <c r="J463" s="292"/>
      <c r="K463" s="292"/>
      <c r="L463" s="292"/>
      <c r="M463" s="292"/>
      <c r="N463" s="292"/>
      <c r="O463" s="292"/>
      <c r="P463" s="292"/>
      <c r="Q463" s="292"/>
      <c r="R463" s="292"/>
      <c r="S463" s="292"/>
      <c r="T463" s="292"/>
      <c r="U463" s="292"/>
      <c r="V463" s="292"/>
      <c r="W463" s="292"/>
      <c r="X463" s="292"/>
      <c r="Y463" s="292"/>
      <c r="Z463" s="292"/>
    </row>
    <row r="464" spans="1:26" ht="15.75" customHeight="1" x14ac:dyDescent="0.2">
      <c r="A464" s="292"/>
      <c r="B464" s="221"/>
      <c r="C464" s="295"/>
      <c r="D464" s="296"/>
      <c r="E464" s="296"/>
      <c r="F464" s="297"/>
      <c r="G464" s="292"/>
      <c r="H464" s="292"/>
      <c r="I464" s="292"/>
      <c r="J464" s="292"/>
      <c r="K464" s="292"/>
      <c r="L464" s="292"/>
      <c r="M464" s="292"/>
      <c r="N464" s="292"/>
      <c r="O464" s="292"/>
      <c r="P464" s="292"/>
      <c r="Q464" s="292"/>
      <c r="R464" s="292"/>
      <c r="S464" s="292"/>
      <c r="T464" s="292"/>
      <c r="U464" s="292"/>
      <c r="V464" s="292"/>
      <c r="W464" s="292"/>
      <c r="X464" s="292"/>
      <c r="Y464" s="292"/>
      <c r="Z464" s="292"/>
    </row>
    <row r="465" spans="1:26" ht="15.75" customHeight="1" x14ac:dyDescent="0.2">
      <c r="A465" s="292"/>
      <c r="B465" s="221"/>
      <c r="C465" s="295"/>
      <c r="D465" s="296"/>
      <c r="E465" s="296"/>
      <c r="F465" s="297"/>
      <c r="G465" s="292"/>
      <c r="H465" s="292"/>
      <c r="I465" s="292"/>
      <c r="J465" s="292"/>
      <c r="K465" s="292"/>
      <c r="L465" s="292"/>
      <c r="M465" s="292"/>
      <c r="N465" s="292"/>
      <c r="O465" s="292"/>
      <c r="P465" s="292"/>
      <c r="Q465" s="292"/>
      <c r="R465" s="292"/>
      <c r="S465" s="292"/>
      <c r="T465" s="292"/>
      <c r="U465" s="292"/>
      <c r="V465" s="292"/>
      <c r="W465" s="292"/>
      <c r="X465" s="292"/>
      <c r="Y465" s="292"/>
      <c r="Z465" s="292"/>
    </row>
    <row r="466" spans="1:26" ht="15.75" customHeight="1" x14ac:dyDescent="0.2">
      <c r="A466" s="292"/>
      <c r="B466" s="221"/>
      <c r="C466" s="295"/>
      <c r="D466" s="296"/>
      <c r="E466" s="296"/>
      <c r="F466" s="297"/>
      <c r="G466" s="292"/>
      <c r="H466" s="292"/>
      <c r="I466" s="292"/>
      <c r="J466" s="292"/>
      <c r="K466" s="292"/>
      <c r="L466" s="292"/>
      <c r="M466" s="292"/>
      <c r="N466" s="292"/>
      <c r="O466" s="292"/>
      <c r="P466" s="292"/>
      <c r="Q466" s="292"/>
      <c r="R466" s="292"/>
      <c r="S466" s="292"/>
      <c r="T466" s="292"/>
      <c r="U466" s="292"/>
      <c r="V466" s="292"/>
      <c r="W466" s="292"/>
      <c r="X466" s="292"/>
      <c r="Y466" s="292"/>
      <c r="Z466" s="292"/>
    </row>
    <row r="467" spans="1:26" ht="15.75" customHeight="1" x14ac:dyDescent="0.2">
      <c r="A467" s="292"/>
      <c r="B467" s="221"/>
      <c r="C467" s="295"/>
      <c r="D467" s="296"/>
      <c r="E467" s="296"/>
      <c r="F467" s="297"/>
      <c r="G467" s="292"/>
      <c r="H467" s="292"/>
      <c r="I467" s="292"/>
      <c r="J467" s="292"/>
      <c r="K467" s="292"/>
      <c r="L467" s="292"/>
      <c r="M467" s="292"/>
      <c r="N467" s="292"/>
      <c r="O467" s="292"/>
      <c r="P467" s="292"/>
      <c r="Q467" s="292"/>
      <c r="R467" s="292"/>
      <c r="S467" s="292"/>
      <c r="T467" s="292"/>
      <c r="U467" s="292"/>
      <c r="V467" s="292"/>
      <c r="W467" s="292"/>
      <c r="X467" s="292"/>
      <c r="Y467" s="292"/>
      <c r="Z467" s="292"/>
    </row>
    <row r="468" spans="1:26" ht="15.75" customHeight="1" x14ac:dyDescent="0.2">
      <c r="A468" s="292"/>
      <c r="B468" s="221"/>
      <c r="C468" s="295"/>
      <c r="D468" s="296"/>
      <c r="E468" s="296"/>
      <c r="F468" s="297"/>
      <c r="G468" s="292"/>
      <c r="H468" s="292"/>
      <c r="I468" s="292"/>
      <c r="J468" s="292"/>
      <c r="K468" s="292"/>
      <c r="L468" s="292"/>
      <c r="M468" s="292"/>
      <c r="N468" s="292"/>
      <c r="O468" s="292"/>
      <c r="P468" s="292"/>
      <c r="Q468" s="292"/>
      <c r="R468" s="292"/>
      <c r="S468" s="292"/>
      <c r="T468" s="292"/>
      <c r="U468" s="292"/>
      <c r="V468" s="292"/>
      <c r="W468" s="292"/>
      <c r="X468" s="292"/>
      <c r="Y468" s="292"/>
      <c r="Z468" s="292"/>
    </row>
    <row r="469" spans="1:26" ht="15.75" customHeight="1" x14ac:dyDescent="0.2">
      <c r="A469" s="292"/>
      <c r="B469" s="221"/>
      <c r="C469" s="295"/>
      <c r="D469" s="296"/>
      <c r="E469" s="296"/>
      <c r="F469" s="297"/>
      <c r="G469" s="292"/>
      <c r="H469" s="292"/>
      <c r="I469" s="292"/>
      <c r="J469" s="292"/>
      <c r="K469" s="292"/>
      <c r="L469" s="292"/>
      <c r="M469" s="292"/>
      <c r="N469" s="292"/>
      <c r="O469" s="292"/>
      <c r="P469" s="292"/>
      <c r="Q469" s="292"/>
      <c r="R469" s="292"/>
      <c r="S469" s="292"/>
      <c r="T469" s="292"/>
      <c r="U469" s="292"/>
      <c r="V469" s="292"/>
      <c r="W469" s="292"/>
      <c r="X469" s="292"/>
      <c r="Y469" s="292"/>
      <c r="Z469" s="292"/>
    </row>
    <row r="470" spans="1:26" ht="15.75" customHeight="1" x14ac:dyDescent="0.2">
      <c r="A470" s="292"/>
      <c r="B470" s="221"/>
      <c r="C470" s="295"/>
      <c r="D470" s="296"/>
      <c r="E470" s="296"/>
      <c r="F470" s="297"/>
      <c r="G470" s="292"/>
      <c r="H470" s="292"/>
      <c r="I470" s="292"/>
      <c r="J470" s="292"/>
      <c r="K470" s="292"/>
      <c r="L470" s="292"/>
      <c r="M470" s="292"/>
      <c r="N470" s="292"/>
      <c r="O470" s="292"/>
      <c r="P470" s="292"/>
      <c r="Q470" s="292"/>
      <c r="R470" s="292"/>
      <c r="S470" s="292"/>
      <c r="T470" s="292"/>
      <c r="U470" s="292"/>
      <c r="V470" s="292"/>
      <c r="W470" s="292"/>
      <c r="X470" s="292"/>
      <c r="Y470" s="292"/>
      <c r="Z470" s="292"/>
    </row>
    <row r="471" spans="1:26" ht="15.75" customHeight="1" x14ac:dyDescent="0.2">
      <c r="A471" s="292"/>
      <c r="B471" s="221"/>
      <c r="C471" s="295"/>
      <c r="D471" s="296"/>
      <c r="E471" s="296"/>
      <c r="F471" s="297"/>
      <c r="G471" s="292"/>
      <c r="H471" s="292"/>
      <c r="I471" s="292"/>
      <c r="J471" s="292"/>
      <c r="K471" s="292"/>
      <c r="L471" s="292"/>
      <c r="M471" s="292"/>
      <c r="N471" s="292"/>
      <c r="O471" s="292"/>
      <c r="P471" s="292"/>
      <c r="Q471" s="292"/>
      <c r="R471" s="292"/>
      <c r="S471" s="292"/>
      <c r="T471" s="292"/>
      <c r="U471" s="292"/>
      <c r="V471" s="292"/>
      <c r="W471" s="292"/>
      <c r="X471" s="292"/>
      <c r="Y471" s="292"/>
      <c r="Z471" s="292"/>
    </row>
    <row r="472" spans="1:26" ht="15.75" customHeight="1" x14ac:dyDescent="0.2">
      <c r="A472" s="292"/>
      <c r="B472" s="221"/>
      <c r="C472" s="295"/>
      <c r="D472" s="296"/>
      <c r="E472" s="296"/>
      <c r="F472" s="297"/>
      <c r="G472" s="292"/>
      <c r="H472" s="292"/>
      <c r="I472" s="292"/>
      <c r="J472" s="292"/>
      <c r="K472" s="292"/>
      <c r="L472" s="292"/>
      <c r="M472" s="292"/>
      <c r="N472" s="292"/>
      <c r="O472" s="292"/>
      <c r="P472" s="292"/>
      <c r="Q472" s="292"/>
      <c r="R472" s="292"/>
      <c r="S472" s="292"/>
      <c r="T472" s="292"/>
      <c r="U472" s="292"/>
      <c r="V472" s="292"/>
      <c r="W472" s="292"/>
      <c r="X472" s="292"/>
      <c r="Y472" s="292"/>
      <c r="Z472" s="292"/>
    </row>
    <row r="473" spans="1:26" ht="15.75" customHeight="1" x14ac:dyDescent="0.2">
      <c r="A473" s="292"/>
      <c r="B473" s="221"/>
      <c r="C473" s="295"/>
      <c r="D473" s="296"/>
      <c r="E473" s="296"/>
      <c r="F473" s="297"/>
      <c r="G473" s="292"/>
      <c r="H473" s="292"/>
      <c r="I473" s="292"/>
      <c r="J473" s="292"/>
      <c r="K473" s="292"/>
      <c r="L473" s="292"/>
      <c r="M473" s="292"/>
      <c r="N473" s="292"/>
      <c r="O473" s="292"/>
      <c r="P473" s="292"/>
      <c r="Q473" s="292"/>
      <c r="R473" s="292"/>
      <c r="S473" s="292"/>
      <c r="T473" s="292"/>
      <c r="U473" s="292"/>
      <c r="V473" s="292"/>
      <c r="W473" s="292"/>
      <c r="X473" s="292"/>
      <c r="Y473" s="292"/>
      <c r="Z473" s="292"/>
    </row>
    <row r="474" spans="1:26" ht="15.75" customHeight="1" x14ac:dyDescent="0.2">
      <c r="A474" s="292"/>
      <c r="B474" s="221"/>
      <c r="C474" s="295"/>
      <c r="D474" s="296"/>
      <c r="E474" s="296"/>
      <c r="F474" s="297"/>
      <c r="G474" s="292"/>
      <c r="H474" s="292"/>
      <c r="I474" s="292"/>
      <c r="J474" s="292"/>
      <c r="K474" s="292"/>
      <c r="L474" s="292"/>
      <c r="M474" s="292"/>
      <c r="N474" s="292"/>
      <c r="O474" s="292"/>
      <c r="P474" s="292"/>
      <c r="Q474" s="292"/>
      <c r="R474" s="292"/>
      <c r="S474" s="292"/>
      <c r="T474" s="292"/>
      <c r="U474" s="292"/>
      <c r="V474" s="292"/>
      <c r="W474" s="292"/>
      <c r="X474" s="292"/>
      <c r="Y474" s="292"/>
      <c r="Z474" s="292"/>
    </row>
    <row r="475" spans="1:26" ht="15.75" customHeight="1" x14ac:dyDescent="0.2">
      <c r="A475" s="292"/>
      <c r="B475" s="221"/>
      <c r="C475" s="295"/>
      <c r="D475" s="296"/>
      <c r="E475" s="296"/>
      <c r="F475" s="297"/>
      <c r="G475" s="292"/>
      <c r="H475" s="292"/>
      <c r="I475" s="292"/>
      <c r="J475" s="292"/>
      <c r="K475" s="292"/>
      <c r="L475" s="29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</row>
    <row r="476" spans="1:26" ht="15.75" customHeight="1" x14ac:dyDescent="0.2">
      <c r="A476" s="292"/>
      <c r="B476" s="221"/>
      <c r="C476" s="295"/>
      <c r="D476" s="296"/>
      <c r="E476" s="296"/>
      <c r="F476" s="297"/>
      <c r="G476" s="292"/>
      <c r="H476" s="292"/>
      <c r="I476" s="292"/>
      <c r="J476" s="292"/>
      <c r="K476" s="292"/>
      <c r="L476" s="29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</row>
    <row r="477" spans="1:26" ht="15.75" customHeight="1" x14ac:dyDescent="0.2">
      <c r="A477" s="292"/>
      <c r="B477" s="221"/>
      <c r="C477" s="295"/>
      <c r="D477" s="296"/>
      <c r="E477" s="296"/>
      <c r="F477" s="297"/>
      <c r="G477" s="292"/>
      <c r="H477" s="292"/>
      <c r="I477" s="292"/>
      <c r="J477" s="292"/>
      <c r="K477" s="292"/>
      <c r="L477" s="29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</row>
    <row r="478" spans="1:26" ht="15.75" customHeight="1" x14ac:dyDescent="0.2">
      <c r="A478" s="292"/>
      <c r="B478" s="221"/>
      <c r="C478" s="295"/>
      <c r="D478" s="296"/>
      <c r="E478" s="296"/>
      <c r="F478" s="297"/>
      <c r="G478" s="292"/>
      <c r="H478" s="292"/>
      <c r="I478" s="292"/>
      <c r="J478" s="292"/>
      <c r="K478" s="292"/>
      <c r="L478" s="292"/>
      <c r="M478" s="292"/>
      <c r="N478" s="292"/>
      <c r="O478" s="292"/>
      <c r="P478" s="292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</row>
    <row r="479" spans="1:26" ht="15.75" customHeight="1" x14ac:dyDescent="0.2">
      <c r="A479" s="292"/>
      <c r="B479" s="221"/>
      <c r="C479" s="295"/>
      <c r="D479" s="296"/>
      <c r="E479" s="296"/>
      <c r="F479" s="297"/>
      <c r="G479" s="292"/>
      <c r="H479" s="292"/>
      <c r="I479" s="292"/>
      <c r="J479" s="292"/>
      <c r="K479" s="292"/>
      <c r="L479" s="292"/>
      <c r="M479" s="292"/>
      <c r="N479" s="292"/>
      <c r="O479" s="292"/>
      <c r="P479" s="292"/>
      <c r="Q479" s="292"/>
      <c r="R479" s="292"/>
      <c r="S479" s="292"/>
      <c r="T479" s="292"/>
      <c r="U479" s="292"/>
      <c r="V479" s="292"/>
      <c r="W479" s="292"/>
      <c r="X479" s="292"/>
      <c r="Y479" s="292"/>
      <c r="Z479" s="292"/>
    </row>
    <row r="480" spans="1:26" ht="15.75" customHeight="1" x14ac:dyDescent="0.2">
      <c r="A480" s="292"/>
      <c r="B480" s="221"/>
      <c r="C480" s="295"/>
      <c r="D480" s="296"/>
      <c r="E480" s="296"/>
      <c r="F480" s="297"/>
      <c r="G480" s="292"/>
      <c r="H480" s="292"/>
      <c r="I480" s="292"/>
      <c r="J480" s="292"/>
      <c r="K480" s="292"/>
      <c r="L480" s="292"/>
      <c r="M480" s="292"/>
      <c r="N480" s="292"/>
      <c r="O480" s="292"/>
      <c r="P480" s="292"/>
      <c r="Q480" s="292"/>
      <c r="R480" s="292"/>
      <c r="S480" s="292"/>
      <c r="T480" s="292"/>
      <c r="U480" s="292"/>
      <c r="V480" s="292"/>
      <c r="W480" s="292"/>
      <c r="X480" s="292"/>
      <c r="Y480" s="292"/>
      <c r="Z480" s="292"/>
    </row>
    <row r="481" spans="1:26" ht="15.75" customHeight="1" x14ac:dyDescent="0.2">
      <c r="A481" s="292"/>
      <c r="B481" s="221"/>
      <c r="C481" s="295"/>
      <c r="D481" s="296"/>
      <c r="E481" s="296"/>
      <c r="F481" s="297"/>
      <c r="G481" s="292"/>
      <c r="H481" s="292"/>
      <c r="I481" s="292"/>
      <c r="J481" s="292"/>
      <c r="K481" s="292"/>
      <c r="L481" s="292"/>
      <c r="M481" s="292"/>
      <c r="N481" s="292"/>
      <c r="O481" s="292"/>
      <c r="P481" s="292"/>
      <c r="Q481" s="292"/>
      <c r="R481" s="292"/>
      <c r="S481" s="292"/>
      <c r="T481" s="292"/>
      <c r="U481" s="292"/>
      <c r="V481" s="292"/>
      <c r="W481" s="292"/>
      <c r="X481" s="292"/>
      <c r="Y481" s="292"/>
      <c r="Z481" s="292"/>
    </row>
    <row r="482" spans="1:26" ht="15.75" customHeight="1" x14ac:dyDescent="0.2">
      <c r="A482" s="292"/>
      <c r="B482" s="221"/>
      <c r="C482" s="295"/>
      <c r="D482" s="296"/>
      <c r="E482" s="296"/>
      <c r="F482" s="297"/>
      <c r="G482" s="292"/>
      <c r="H482" s="292"/>
      <c r="I482" s="292"/>
      <c r="J482" s="292"/>
      <c r="K482" s="292"/>
      <c r="L482" s="292"/>
      <c r="M482" s="292"/>
      <c r="N482" s="292"/>
      <c r="O482" s="292"/>
      <c r="P482" s="292"/>
      <c r="Q482" s="292"/>
      <c r="R482" s="292"/>
      <c r="S482" s="292"/>
      <c r="T482" s="292"/>
      <c r="U482" s="292"/>
      <c r="V482" s="292"/>
      <c r="W482" s="292"/>
      <c r="X482" s="292"/>
      <c r="Y482" s="292"/>
      <c r="Z482" s="292"/>
    </row>
    <row r="483" spans="1:26" ht="15.75" customHeight="1" x14ac:dyDescent="0.2">
      <c r="A483" s="292"/>
      <c r="B483" s="221"/>
      <c r="C483" s="295"/>
      <c r="D483" s="296"/>
      <c r="E483" s="296"/>
      <c r="F483" s="297"/>
      <c r="G483" s="292"/>
      <c r="H483" s="292"/>
      <c r="I483" s="292"/>
      <c r="J483" s="292"/>
      <c r="K483" s="292"/>
      <c r="L483" s="292"/>
      <c r="M483" s="292"/>
      <c r="N483" s="292"/>
      <c r="O483" s="292"/>
      <c r="P483" s="292"/>
      <c r="Q483" s="292"/>
      <c r="R483" s="292"/>
      <c r="S483" s="292"/>
      <c r="T483" s="292"/>
      <c r="U483" s="292"/>
      <c r="V483" s="292"/>
      <c r="W483" s="292"/>
      <c r="X483" s="292"/>
      <c r="Y483" s="292"/>
      <c r="Z483" s="292"/>
    </row>
    <row r="484" spans="1:26" ht="15.75" customHeight="1" x14ac:dyDescent="0.2">
      <c r="A484" s="292"/>
      <c r="B484" s="221"/>
      <c r="C484" s="295"/>
      <c r="D484" s="296"/>
      <c r="E484" s="296"/>
      <c r="F484" s="297"/>
      <c r="G484" s="292"/>
      <c r="H484" s="292"/>
      <c r="I484" s="292"/>
      <c r="J484" s="292"/>
      <c r="K484" s="292"/>
      <c r="L484" s="292"/>
      <c r="M484" s="292"/>
      <c r="N484" s="292"/>
      <c r="O484" s="292"/>
      <c r="P484" s="292"/>
      <c r="Q484" s="292"/>
      <c r="R484" s="292"/>
      <c r="S484" s="292"/>
      <c r="T484" s="292"/>
      <c r="U484" s="292"/>
      <c r="V484" s="292"/>
      <c r="W484" s="292"/>
      <c r="X484" s="292"/>
      <c r="Y484" s="292"/>
      <c r="Z484" s="292"/>
    </row>
    <row r="485" spans="1:26" ht="15.75" customHeight="1" x14ac:dyDescent="0.2">
      <c r="A485" s="292"/>
      <c r="B485" s="221"/>
      <c r="C485" s="295"/>
      <c r="D485" s="296"/>
      <c r="E485" s="296"/>
      <c r="F485" s="297"/>
      <c r="G485" s="292"/>
      <c r="H485" s="292"/>
      <c r="I485" s="292"/>
      <c r="J485" s="292"/>
      <c r="K485" s="292"/>
      <c r="L485" s="292"/>
      <c r="M485" s="292"/>
      <c r="N485" s="292"/>
      <c r="O485" s="292"/>
      <c r="P485" s="292"/>
      <c r="Q485" s="292"/>
      <c r="R485" s="292"/>
      <c r="S485" s="292"/>
      <c r="T485" s="292"/>
      <c r="U485" s="292"/>
      <c r="V485" s="292"/>
      <c r="W485" s="292"/>
      <c r="X485" s="292"/>
      <c r="Y485" s="292"/>
      <c r="Z485" s="292"/>
    </row>
    <row r="486" spans="1:26" ht="15.75" customHeight="1" x14ac:dyDescent="0.2">
      <c r="A486" s="292"/>
      <c r="B486" s="221"/>
      <c r="C486" s="295"/>
      <c r="D486" s="296"/>
      <c r="E486" s="296"/>
      <c r="F486" s="297"/>
      <c r="G486" s="292"/>
      <c r="H486" s="292"/>
      <c r="I486" s="292"/>
      <c r="J486" s="292"/>
      <c r="K486" s="292"/>
      <c r="L486" s="292"/>
      <c r="M486" s="292"/>
      <c r="N486" s="292"/>
      <c r="O486" s="292"/>
      <c r="P486" s="292"/>
      <c r="Q486" s="292"/>
      <c r="R486" s="292"/>
      <c r="S486" s="292"/>
      <c r="T486" s="292"/>
      <c r="U486" s="292"/>
      <c r="V486" s="292"/>
      <c r="W486" s="292"/>
      <c r="X486" s="292"/>
      <c r="Y486" s="292"/>
      <c r="Z486" s="292"/>
    </row>
    <row r="487" spans="1:26" ht="15.75" customHeight="1" x14ac:dyDescent="0.2">
      <c r="A487" s="292"/>
      <c r="B487" s="221"/>
      <c r="C487" s="295"/>
      <c r="D487" s="296"/>
      <c r="E487" s="296"/>
      <c r="F487" s="297"/>
      <c r="G487" s="292"/>
      <c r="H487" s="292"/>
      <c r="I487" s="292"/>
      <c r="J487" s="292"/>
      <c r="K487" s="292"/>
      <c r="L487" s="292"/>
      <c r="M487" s="292"/>
      <c r="N487" s="292"/>
      <c r="O487" s="292"/>
      <c r="P487" s="292"/>
      <c r="Q487" s="292"/>
      <c r="R487" s="292"/>
      <c r="S487" s="292"/>
      <c r="T487" s="292"/>
      <c r="U487" s="292"/>
      <c r="V487" s="292"/>
      <c r="W487" s="292"/>
      <c r="X487" s="292"/>
      <c r="Y487" s="292"/>
      <c r="Z487" s="292"/>
    </row>
    <row r="488" spans="1:26" ht="15.75" customHeight="1" x14ac:dyDescent="0.2">
      <c r="A488" s="292"/>
      <c r="B488" s="221"/>
      <c r="C488" s="295"/>
      <c r="D488" s="296"/>
      <c r="E488" s="296"/>
      <c r="F488" s="297"/>
      <c r="G488" s="292"/>
      <c r="H488" s="292"/>
      <c r="I488" s="292"/>
      <c r="J488" s="292"/>
      <c r="K488" s="292"/>
      <c r="L488" s="292"/>
      <c r="M488" s="292"/>
      <c r="N488" s="292"/>
      <c r="O488" s="292"/>
      <c r="P488" s="292"/>
      <c r="Q488" s="292"/>
      <c r="R488" s="292"/>
      <c r="S488" s="292"/>
      <c r="T488" s="292"/>
      <c r="U488" s="292"/>
      <c r="V488" s="292"/>
      <c r="W488" s="292"/>
      <c r="X488" s="292"/>
      <c r="Y488" s="292"/>
      <c r="Z488" s="292"/>
    </row>
    <row r="489" spans="1:26" ht="15.75" customHeight="1" x14ac:dyDescent="0.2">
      <c r="A489" s="292"/>
      <c r="B489" s="221"/>
      <c r="C489" s="295"/>
      <c r="D489" s="296"/>
      <c r="E489" s="296"/>
      <c r="F489" s="297"/>
      <c r="G489" s="292"/>
      <c r="H489" s="292"/>
      <c r="I489" s="292"/>
      <c r="J489" s="292"/>
      <c r="K489" s="292"/>
      <c r="L489" s="292"/>
      <c r="M489" s="292"/>
      <c r="N489" s="292"/>
      <c r="O489" s="292"/>
      <c r="P489" s="292"/>
      <c r="Q489" s="292"/>
      <c r="R489" s="292"/>
      <c r="S489" s="292"/>
      <c r="T489" s="292"/>
      <c r="U489" s="292"/>
      <c r="V489" s="292"/>
      <c r="W489" s="292"/>
      <c r="X489" s="292"/>
      <c r="Y489" s="292"/>
      <c r="Z489" s="292"/>
    </row>
    <row r="490" spans="1:26" ht="15.75" customHeight="1" x14ac:dyDescent="0.2">
      <c r="A490" s="292"/>
      <c r="B490" s="221"/>
      <c r="C490" s="295"/>
      <c r="D490" s="296"/>
      <c r="E490" s="296"/>
      <c r="F490" s="297"/>
      <c r="G490" s="292"/>
      <c r="H490" s="292"/>
      <c r="I490" s="292"/>
      <c r="J490" s="292"/>
      <c r="K490" s="292"/>
      <c r="L490" s="292"/>
      <c r="M490" s="292"/>
      <c r="N490" s="292"/>
      <c r="O490" s="292"/>
      <c r="P490" s="292"/>
      <c r="Q490" s="292"/>
      <c r="R490" s="292"/>
      <c r="S490" s="292"/>
      <c r="T490" s="292"/>
      <c r="U490" s="292"/>
      <c r="V490" s="292"/>
      <c r="W490" s="292"/>
      <c r="X490" s="292"/>
      <c r="Y490" s="292"/>
      <c r="Z490" s="292"/>
    </row>
    <row r="491" spans="1:26" ht="15.75" customHeight="1" x14ac:dyDescent="0.2">
      <c r="A491" s="292"/>
      <c r="B491" s="221"/>
      <c r="C491" s="295"/>
      <c r="D491" s="296"/>
      <c r="E491" s="296"/>
      <c r="F491" s="297"/>
      <c r="G491" s="292"/>
      <c r="H491" s="292"/>
      <c r="I491" s="292"/>
      <c r="J491" s="292"/>
      <c r="K491" s="292"/>
      <c r="L491" s="292"/>
      <c r="M491" s="292"/>
      <c r="N491" s="292"/>
      <c r="O491" s="292"/>
      <c r="P491" s="292"/>
      <c r="Q491" s="292"/>
      <c r="R491" s="292"/>
      <c r="S491" s="292"/>
      <c r="T491" s="292"/>
      <c r="U491" s="292"/>
      <c r="V491" s="292"/>
      <c r="W491" s="292"/>
      <c r="X491" s="292"/>
      <c r="Y491" s="292"/>
      <c r="Z491" s="292"/>
    </row>
    <row r="492" spans="1:26" ht="15.75" customHeight="1" x14ac:dyDescent="0.2">
      <c r="A492" s="292"/>
      <c r="B492" s="221"/>
      <c r="C492" s="295"/>
      <c r="D492" s="296"/>
      <c r="E492" s="296"/>
      <c r="F492" s="297"/>
      <c r="G492" s="292"/>
      <c r="H492" s="292"/>
      <c r="I492" s="292"/>
      <c r="J492" s="292"/>
      <c r="K492" s="292"/>
      <c r="L492" s="29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</row>
    <row r="493" spans="1:26" ht="15.75" customHeight="1" x14ac:dyDescent="0.2">
      <c r="A493" s="292"/>
      <c r="B493" s="221"/>
      <c r="C493" s="295"/>
      <c r="D493" s="296"/>
      <c r="E493" s="296"/>
      <c r="F493" s="297"/>
      <c r="G493" s="292"/>
      <c r="H493" s="292"/>
      <c r="I493" s="292"/>
      <c r="J493" s="292"/>
      <c r="K493" s="292"/>
      <c r="L493" s="29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</row>
    <row r="494" spans="1:26" ht="15.75" customHeight="1" x14ac:dyDescent="0.2">
      <c r="A494" s="292"/>
      <c r="B494" s="221"/>
      <c r="C494" s="295"/>
      <c r="D494" s="296"/>
      <c r="E494" s="296"/>
      <c r="F494" s="297"/>
      <c r="G494" s="292"/>
      <c r="H494" s="292"/>
      <c r="I494" s="292"/>
      <c r="J494" s="292"/>
      <c r="K494" s="292"/>
      <c r="L494" s="29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</row>
    <row r="495" spans="1:26" ht="15.75" customHeight="1" x14ac:dyDescent="0.2">
      <c r="A495" s="292"/>
      <c r="B495" s="221"/>
      <c r="C495" s="295"/>
      <c r="D495" s="296"/>
      <c r="E495" s="296"/>
      <c r="F495" s="297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</row>
    <row r="496" spans="1:26" ht="15.75" customHeight="1" x14ac:dyDescent="0.2">
      <c r="A496" s="292"/>
      <c r="B496" s="221"/>
      <c r="C496" s="295"/>
      <c r="D496" s="296"/>
      <c r="E496" s="296"/>
      <c r="F496" s="297"/>
      <c r="G496" s="292"/>
      <c r="H496" s="292"/>
      <c r="I496" s="292"/>
      <c r="J496" s="292"/>
      <c r="K496" s="292"/>
      <c r="L496" s="292"/>
      <c r="M496" s="292"/>
      <c r="N496" s="292"/>
      <c r="O496" s="292"/>
      <c r="P496" s="292"/>
      <c r="Q496" s="292"/>
      <c r="R496" s="292"/>
      <c r="S496" s="292"/>
      <c r="T496" s="292"/>
      <c r="U496" s="292"/>
      <c r="V496" s="292"/>
      <c r="W496" s="292"/>
      <c r="X496" s="292"/>
      <c r="Y496" s="292"/>
      <c r="Z496" s="292"/>
    </row>
    <row r="497" spans="1:26" ht="15.75" customHeight="1" x14ac:dyDescent="0.2">
      <c r="A497" s="292"/>
      <c r="B497" s="221"/>
      <c r="C497" s="295"/>
      <c r="D497" s="296"/>
      <c r="E497" s="296"/>
      <c r="F497" s="297"/>
      <c r="G497" s="292"/>
      <c r="H497" s="292"/>
      <c r="I497" s="292"/>
      <c r="J497" s="292"/>
      <c r="K497" s="292"/>
      <c r="L497" s="292"/>
      <c r="M497" s="292"/>
      <c r="N497" s="292"/>
      <c r="O497" s="292"/>
      <c r="P497" s="292"/>
      <c r="Q497" s="292"/>
      <c r="R497" s="292"/>
      <c r="S497" s="292"/>
      <c r="T497" s="292"/>
      <c r="U497" s="292"/>
      <c r="V497" s="292"/>
      <c r="W497" s="292"/>
      <c r="X497" s="292"/>
      <c r="Y497" s="292"/>
      <c r="Z497" s="292"/>
    </row>
    <row r="498" spans="1:26" ht="15.75" customHeight="1" x14ac:dyDescent="0.2">
      <c r="A498" s="292"/>
      <c r="B498" s="221"/>
      <c r="C498" s="295"/>
      <c r="D498" s="296"/>
      <c r="E498" s="296"/>
      <c r="F498" s="297"/>
      <c r="G498" s="292"/>
      <c r="H498" s="292"/>
      <c r="I498" s="292"/>
      <c r="J498" s="292"/>
      <c r="K498" s="292"/>
      <c r="L498" s="292"/>
      <c r="M498" s="292"/>
      <c r="N498" s="292"/>
      <c r="O498" s="292"/>
      <c r="P498" s="292"/>
      <c r="Q498" s="292"/>
      <c r="R498" s="292"/>
      <c r="S498" s="292"/>
      <c r="T498" s="292"/>
      <c r="U498" s="292"/>
      <c r="V498" s="292"/>
      <c r="W498" s="292"/>
      <c r="X498" s="292"/>
      <c r="Y498" s="292"/>
      <c r="Z498" s="292"/>
    </row>
    <row r="499" spans="1:26" ht="15.75" customHeight="1" x14ac:dyDescent="0.2">
      <c r="A499" s="292"/>
      <c r="B499" s="221"/>
      <c r="C499" s="295"/>
      <c r="D499" s="296"/>
      <c r="E499" s="296"/>
      <c r="F499" s="297"/>
      <c r="G499" s="292"/>
      <c r="H499" s="292"/>
      <c r="I499" s="292"/>
      <c r="J499" s="292"/>
      <c r="K499" s="292"/>
      <c r="L499" s="292"/>
      <c r="M499" s="292"/>
      <c r="N499" s="292"/>
      <c r="O499" s="292"/>
      <c r="P499" s="292"/>
      <c r="Q499" s="292"/>
      <c r="R499" s="292"/>
      <c r="S499" s="292"/>
      <c r="T499" s="292"/>
      <c r="U499" s="292"/>
      <c r="V499" s="292"/>
      <c r="W499" s="292"/>
      <c r="X499" s="292"/>
      <c r="Y499" s="292"/>
      <c r="Z499" s="292"/>
    </row>
    <row r="500" spans="1:26" ht="15.75" customHeight="1" x14ac:dyDescent="0.2">
      <c r="A500" s="292"/>
      <c r="B500" s="221"/>
      <c r="C500" s="295"/>
      <c r="D500" s="296"/>
      <c r="E500" s="296"/>
      <c r="F500" s="297"/>
      <c r="G500" s="292"/>
      <c r="H500" s="292"/>
      <c r="I500" s="292"/>
      <c r="J500" s="292"/>
      <c r="K500" s="292"/>
      <c r="L500" s="292"/>
      <c r="M500" s="292"/>
      <c r="N500" s="292"/>
      <c r="O500" s="292"/>
      <c r="P500" s="292"/>
      <c r="Q500" s="292"/>
      <c r="R500" s="292"/>
      <c r="S500" s="292"/>
      <c r="T500" s="292"/>
      <c r="U500" s="292"/>
      <c r="V500" s="292"/>
      <c r="W500" s="292"/>
      <c r="X500" s="292"/>
      <c r="Y500" s="292"/>
      <c r="Z500" s="292"/>
    </row>
    <row r="501" spans="1:26" ht="15.75" customHeight="1" x14ac:dyDescent="0.2">
      <c r="A501" s="292"/>
      <c r="B501" s="221"/>
      <c r="C501" s="295"/>
      <c r="D501" s="296"/>
      <c r="E501" s="296"/>
      <c r="F501" s="297"/>
      <c r="G501" s="292"/>
      <c r="H501" s="292"/>
      <c r="I501" s="292"/>
      <c r="J501" s="292"/>
      <c r="K501" s="292"/>
      <c r="L501" s="292"/>
      <c r="M501" s="292"/>
      <c r="N501" s="292"/>
      <c r="O501" s="292"/>
      <c r="P501" s="292"/>
      <c r="Q501" s="292"/>
      <c r="R501" s="292"/>
      <c r="S501" s="292"/>
      <c r="T501" s="292"/>
      <c r="U501" s="292"/>
      <c r="V501" s="292"/>
      <c r="W501" s="292"/>
      <c r="X501" s="292"/>
      <c r="Y501" s="292"/>
      <c r="Z501" s="292"/>
    </row>
    <row r="502" spans="1:26" ht="15.75" customHeight="1" x14ac:dyDescent="0.2">
      <c r="A502" s="292"/>
      <c r="B502" s="221"/>
      <c r="C502" s="295"/>
      <c r="D502" s="296"/>
      <c r="E502" s="296"/>
      <c r="F502" s="297"/>
      <c r="G502" s="292"/>
      <c r="H502" s="292"/>
      <c r="I502" s="292"/>
      <c r="J502" s="292"/>
      <c r="K502" s="292"/>
      <c r="L502" s="292"/>
      <c r="M502" s="292"/>
      <c r="N502" s="292"/>
      <c r="O502" s="292"/>
      <c r="P502" s="292"/>
      <c r="Q502" s="292"/>
      <c r="R502" s="292"/>
      <c r="S502" s="292"/>
      <c r="T502" s="292"/>
      <c r="U502" s="292"/>
      <c r="V502" s="292"/>
      <c r="W502" s="292"/>
      <c r="X502" s="292"/>
      <c r="Y502" s="292"/>
      <c r="Z502" s="292"/>
    </row>
    <row r="503" spans="1:26" ht="15.75" customHeight="1" x14ac:dyDescent="0.2">
      <c r="A503" s="292"/>
      <c r="B503" s="221"/>
      <c r="C503" s="295"/>
      <c r="D503" s="296"/>
      <c r="E503" s="296"/>
      <c r="F503" s="297"/>
      <c r="G503" s="292"/>
      <c r="H503" s="292"/>
      <c r="I503" s="292"/>
      <c r="J503" s="292"/>
      <c r="K503" s="292"/>
      <c r="L503" s="292"/>
      <c r="M503" s="292"/>
      <c r="N503" s="292"/>
      <c r="O503" s="292"/>
      <c r="P503" s="292"/>
      <c r="Q503" s="292"/>
      <c r="R503" s="292"/>
      <c r="S503" s="292"/>
      <c r="T503" s="292"/>
      <c r="U503" s="292"/>
      <c r="V503" s="292"/>
      <c r="W503" s="292"/>
      <c r="X503" s="292"/>
      <c r="Y503" s="292"/>
      <c r="Z503" s="292"/>
    </row>
    <row r="504" spans="1:26" ht="15.75" customHeight="1" x14ac:dyDescent="0.2">
      <c r="A504" s="292"/>
      <c r="B504" s="221"/>
      <c r="C504" s="295"/>
      <c r="D504" s="296"/>
      <c r="E504" s="296"/>
      <c r="F504" s="297"/>
      <c r="G504" s="292"/>
      <c r="H504" s="292"/>
      <c r="I504" s="292"/>
      <c r="J504" s="292"/>
      <c r="K504" s="292"/>
      <c r="L504" s="292"/>
      <c r="M504" s="292"/>
      <c r="N504" s="292"/>
      <c r="O504" s="292"/>
      <c r="P504" s="292"/>
      <c r="Q504" s="292"/>
      <c r="R504" s="292"/>
      <c r="S504" s="292"/>
      <c r="T504" s="292"/>
      <c r="U504" s="292"/>
      <c r="V504" s="292"/>
      <c r="W504" s="292"/>
      <c r="X504" s="292"/>
      <c r="Y504" s="292"/>
      <c r="Z504" s="292"/>
    </row>
    <row r="505" spans="1:26" ht="15.75" customHeight="1" x14ac:dyDescent="0.2">
      <c r="A505" s="292"/>
      <c r="B505" s="221"/>
      <c r="C505" s="295"/>
      <c r="D505" s="296"/>
      <c r="E505" s="296"/>
      <c r="F505" s="297"/>
      <c r="G505" s="292"/>
      <c r="H505" s="292"/>
      <c r="I505" s="292"/>
      <c r="J505" s="292"/>
      <c r="K505" s="292"/>
      <c r="L505" s="292"/>
      <c r="M505" s="292"/>
      <c r="N505" s="292"/>
      <c r="O505" s="292"/>
      <c r="P505" s="292"/>
      <c r="Q505" s="292"/>
      <c r="R505" s="292"/>
      <c r="S505" s="292"/>
      <c r="T505" s="292"/>
      <c r="U505" s="292"/>
      <c r="V505" s="292"/>
      <c r="W505" s="292"/>
      <c r="X505" s="292"/>
      <c r="Y505" s="292"/>
      <c r="Z505" s="292"/>
    </row>
    <row r="506" spans="1:26" ht="15.75" customHeight="1" x14ac:dyDescent="0.2">
      <c r="A506" s="292"/>
      <c r="B506" s="221"/>
      <c r="C506" s="295"/>
      <c r="D506" s="296"/>
      <c r="E506" s="296"/>
      <c r="F506" s="297"/>
      <c r="G506" s="292"/>
      <c r="H506" s="292"/>
      <c r="I506" s="292"/>
      <c r="J506" s="292"/>
      <c r="K506" s="292"/>
      <c r="L506" s="292"/>
      <c r="M506" s="292"/>
      <c r="N506" s="292"/>
      <c r="O506" s="292"/>
      <c r="P506" s="292"/>
      <c r="Q506" s="292"/>
      <c r="R506" s="292"/>
      <c r="S506" s="292"/>
      <c r="T506" s="292"/>
      <c r="U506" s="292"/>
      <c r="V506" s="292"/>
      <c r="W506" s="292"/>
      <c r="X506" s="292"/>
      <c r="Y506" s="292"/>
      <c r="Z506" s="292"/>
    </row>
    <row r="507" spans="1:26" ht="15.75" customHeight="1" x14ac:dyDescent="0.2">
      <c r="A507" s="292"/>
      <c r="B507" s="221"/>
      <c r="C507" s="295"/>
      <c r="D507" s="296"/>
      <c r="E507" s="296"/>
      <c r="F507" s="297"/>
      <c r="G507" s="292"/>
      <c r="H507" s="292"/>
      <c r="I507" s="292"/>
      <c r="J507" s="292"/>
      <c r="K507" s="292"/>
      <c r="L507" s="292"/>
      <c r="M507" s="292"/>
      <c r="N507" s="292"/>
      <c r="O507" s="292"/>
      <c r="P507" s="292"/>
      <c r="Q507" s="292"/>
      <c r="R507" s="292"/>
      <c r="S507" s="292"/>
      <c r="T507" s="292"/>
      <c r="U507" s="292"/>
      <c r="V507" s="292"/>
      <c r="W507" s="292"/>
      <c r="X507" s="292"/>
      <c r="Y507" s="292"/>
      <c r="Z507" s="292"/>
    </row>
    <row r="508" spans="1:26" ht="15.75" customHeight="1" x14ac:dyDescent="0.2">
      <c r="A508" s="292"/>
      <c r="B508" s="221"/>
      <c r="C508" s="295"/>
      <c r="D508" s="296"/>
      <c r="E508" s="296"/>
      <c r="F508" s="297"/>
      <c r="G508" s="292"/>
      <c r="H508" s="292"/>
      <c r="I508" s="292"/>
      <c r="J508" s="292"/>
      <c r="K508" s="292"/>
      <c r="L508" s="292"/>
      <c r="M508" s="292"/>
      <c r="N508" s="292"/>
      <c r="O508" s="292"/>
      <c r="P508" s="292"/>
      <c r="Q508" s="292"/>
      <c r="R508" s="292"/>
      <c r="S508" s="292"/>
      <c r="T508" s="292"/>
      <c r="U508" s="292"/>
      <c r="V508" s="292"/>
      <c r="W508" s="292"/>
      <c r="X508" s="292"/>
      <c r="Y508" s="292"/>
      <c r="Z508" s="292"/>
    </row>
    <row r="509" spans="1:26" ht="15.75" customHeight="1" x14ac:dyDescent="0.2">
      <c r="A509" s="292"/>
      <c r="B509" s="221"/>
      <c r="C509" s="295"/>
      <c r="D509" s="296"/>
      <c r="E509" s="296"/>
      <c r="F509" s="297"/>
      <c r="G509" s="292"/>
      <c r="H509" s="292"/>
      <c r="I509" s="292"/>
      <c r="J509" s="292"/>
      <c r="K509" s="292"/>
      <c r="L509" s="292"/>
      <c r="M509" s="292"/>
      <c r="N509" s="292"/>
      <c r="O509" s="292"/>
      <c r="P509" s="292"/>
      <c r="Q509" s="292"/>
      <c r="R509" s="292"/>
      <c r="S509" s="292"/>
      <c r="T509" s="292"/>
      <c r="U509" s="292"/>
      <c r="V509" s="292"/>
      <c r="W509" s="292"/>
      <c r="X509" s="292"/>
      <c r="Y509" s="292"/>
      <c r="Z509" s="292"/>
    </row>
    <row r="510" spans="1:26" ht="15.75" customHeight="1" x14ac:dyDescent="0.2">
      <c r="A510" s="292"/>
      <c r="B510" s="221"/>
      <c r="C510" s="295"/>
      <c r="D510" s="296"/>
      <c r="E510" s="296"/>
      <c r="F510" s="297"/>
      <c r="G510" s="292"/>
      <c r="H510" s="292"/>
      <c r="I510" s="292"/>
      <c r="J510" s="292"/>
      <c r="K510" s="292"/>
      <c r="L510" s="292"/>
      <c r="M510" s="292"/>
      <c r="N510" s="292"/>
      <c r="O510" s="292"/>
      <c r="P510" s="292"/>
      <c r="Q510" s="292"/>
      <c r="R510" s="292"/>
      <c r="S510" s="292"/>
      <c r="T510" s="292"/>
      <c r="U510" s="292"/>
      <c r="V510" s="292"/>
      <c r="W510" s="292"/>
      <c r="X510" s="292"/>
      <c r="Y510" s="292"/>
      <c r="Z510" s="292"/>
    </row>
    <row r="511" spans="1:26" ht="15.75" customHeight="1" x14ac:dyDescent="0.2">
      <c r="A511" s="292"/>
      <c r="B511" s="221"/>
      <c r="C511" s="295"/>
      <c r="D511" s="296"/>
      <c r="E511" s="296"/>
      <c r="F511" s="297"/>
      <c r="G511" s="292"/>
      <c r="H511" s="292"/>
      <c r="I511" s="292"/>
      <c r="J511" s="292"/>
      <c r="K511" s="292"/>
      <c r="L511" s="292"/>
      <c r="M511" s="292"/>
      <c r="N511" s="292"/>
      <c r="O511" s="292"/>
      <c r="P511" s="292"/>
      <c r="Q511" s="292"/>
      <c r="R511" s="292"/>
      <c r="S511" s="292"/>
      <c r="T511" s="292"/>
      <c r="U511" s="292"/>
      <c r="V511" s="292"/>
      <c r="W511" s="292"/>
      <c r="X511" s="292"/>
      <c r="Y511" s="292"/>
      <c r="Z511" s="292"/>
    </row>
    <row r="512" spans="1:26" ht="15.75" customHeight="1" x14ac:dyDescent="0.2">
      <c r="A512" s="292"/>
      <c r="B512" s="221"/>
      <c r="C512" s="295"/>
      <c r="D512" s="296"/>
      <c r="E512" s="296"/>
      <c r="F512" s="297"/>
      <c r="G512" s="292"/>
      <c r="H512" s="292"/>
      <c r="I512" s="292"/>
      <c r="J512" s="292"/>
      <c r="K512" s="292"/>
      <c r="L512" s="292"/>
      <c r="M512" s="292"/>
      <c r="N512" s="292"/>
      <c r="O512" s="292"/>
      <c r="P512" s="292"/>
      <c r="Q512" s="292"/>
      <c r="R512" s="292"/>
      <c r="S512" s="292"/>
      <c r="T512" s="292"/>
      <c r="U512" s="292"/>
      <c r="V512" s="292"/>
      <c r="W512" s="292"/>
      <c r="X512" s="292"/>
      <c r="Y512" s="292"/>
      <c r="Z512" s="292"/>
    </row>
    <row r="513" spans="1:26" ht="15.75" customHeight="1" x14ac:dyDescent="0.2">
      <c r="A513" s="292"/>
      <c r="B513" s="221"/>
      <c r="C513" s="295"/>
      <c r="D513" s="296"/>
      <c r="E513" s="296"/>
      <c r="F513" s="297"/>
      <c r="G513" s="292"/>
      <c r="H513" s="292"/>
      <c r="I513" s="292"/>
      <c r="J513" s="292"/>
      <c r="K513" s="292"/>
      <c r="L513" s="292"/>
      <c r="M513" s="292"/>
      <c r="N513" s="292"/>
      <c r="O513" s="292"/>
      <c r="P513" s="292"/>
      <c r="Q513" s="292"/>
      <c r="R513" s="292"/>
      <c r="S513" s="292"/>
      <c r="T513" s="292"/>
      <c r="U513" s="292"/>
      <c r="V513" s="292"/>
      <c r="W513" s="292"/>
      <c r="X513" s="292"/>
      <c r="Y513" s="292"/>
      <c r="Z513" s="292"/>
    </row>
    <row r="514" spans="1:26" ht="15.75" customHeight="1" x14ac:dyDescent="0.2">
      <c r="A514" s="292"/>
      <c r="B514" s="221"/>
      <c r="C514" s="295"/>
      <c r="D514" s="296"/>
      <c r="E514" s="296"/>
      <c r="F514" s="297"/>
      <c r="G514" s="292"/>
      <c r="H514" s="292"/>
      <c r="I514" s="292"/>
      <c r="J514" s="292"/>
      <c r="K514" s="292"/>
      <c r="L514" s="292"/>
      <c r="M514" s="292"/>
      <c r="N514" s="292"/>
      <c r="O514" s="292"/>
      <c r="P514" s="292"/>
      <c r="Q514" s="292"/>
      <c r="R514" s="292"/>
      <c r="S514" s="292"/>
      <c r="T514" s="292"/>
      <c r="U514" s="292"/>
      <c r="V514" s="292"/>
      <c r="W514" s="292"/>
      <c r="X514" s="292"/>
      <c r="Y514" s="292"/>
      <c r="Z514" s="292"/>
    </row>
    <row r="515" spans="1:26" ht="15.75" customHeight="1" x14ac:dyDescent="0.2">
      <c r="A515" s="292"/>
      <c r="B515" s="221"/>
      <c r="C515" s="295"/>
      <c r="D515" s="296"/>
      <c r="E515" s="296"/>
      <c r="F515" s="297"/>
      <c r="G515" s="292"/>
      <c r="H515" s="292"/>
      <c r="I515" s="292"/>
      <c r="J515" s="292"/>
      <c r="K515" s="292"/>
      <c r="L515" s="292"/>
      <c r="M515" s="292"/>
      <c r="N515" s="292"/>
      <c r="O515" s="292"/>
      <c r="P515" s="292"/>
      <c r="Q515" s="292"/>
      <c r="R515" s="292"/>
      <c r="S515" s="292"/>
      <c r="T515" s="292"/>
      <c r="U515" s="292"/>
      <c r="V515" s="292"/>
      <c r="W515" s="292"/>
      <c r="X515" s="292"/>
      <c r="Y515" s="292"/>
      <c r="Z515" s="292"/>
    </row>
    <row r="516" spans="1:26" ht="15.75" customHeight="1" x14ac:dyDescent="0.2">
      <c r="A516" s="292"/>
      <c r="B516" s="221"/>
      <c r="C516" s="295"/>
      <c r="D516" s="296"/>
      <c r="E516" s="296"/>
      <c r="F516" s="297"/>
      <c r="G516" s="292"/>
      <c r="H516" s="292"/>
      <c r="I516" s="292"/>
      <c r="J516" s="292"/>
      <c r="K516" s="292"/>
      <c r="L516" s="292"/>
      <c r="M516" s="292"/>
      <c r="N516" s="292"/>
      <c r="O516" s="292"/>
      <c r="P516" s="292"/>
      <c r="Q516" s="292"/>
      <c r="R516" s="292"/>
      <c r="S516" s="292"/>
      <c r="T516" s="292"/>
      <c r="U516" s="292"/>
      <c r="V516" s="292"/>
      <c r="W516" s="292"/>
      <c r="X516" s="292"/>
      <c r="Y516" s="292"/>
      <c r="Z516" s="292"/>
    </row>
    <row r="517" spans="1:26" ht="15.75" customHeight="1" x14ac:dyDescent="0.2">
      <c r="A517" s="292"/>
      <c r="B517" s="221"/>
      <c r="C517" s="295"/>
      <c r="D517" s="296"/>
      <c r="E517" s="296"/>
      <c r="F517" s="297"/>
      <c r="G517" s="292"/>
      <c r="H517" s="292"/>
      <c r="I517" s="292"/>
      <c r="J517" s="292"/>
      <c r="K517" s="292"/>
      <c r="L517" s="292"/>
      <c r="M517" s="292"/>
      <c r="N517" s="292"/>
      <c r="O517" s="292"/>
      <c r="P517" s="292"/>
      <c r="Q517" s="292"/>
      <c r="R517" s="292"/>
      <c r="S517" s="292"/>
      <c r="T517" s="292"/>
      <c r="U517" s="292"/>
      <c r="V517" s="292"/>
      <c r="W517" s="292"/>
      <c r="X517" s="292"/>
      <c r="Y517" s="292"/>
      <c r="Z517" s="292"/>
    </row>
    <row r="518" spans="1:26" ht="15.75" customHeight="1" x14ac:dyDescent="0.2">
      <c r="A518" s="292"/>
      <c r="B518" s="221"/>
      <c r="C518" s="295"/>
      <c r="D518" s="296"/>
      <c r="E518" s="296"/>
      <c r="F518" s="297"/>
      <c r="G518" s="292"/>
      <c r="H518" s="292"/>
      <c r="I518" s="292"/>
      <c r="J518" s="292"/>
      <c r="K518" s="292"/>
      <c r="L518" s="292"/>
      <c r="M518" s="292"/>
      <c r="N518" s="292"/>
      <c r="O518" s="292"/>
      <c r="P518" s="292"/>
      <c r="Q518" s="292"/>
      <c r="R518" s="292"/>
      <c r="S518" s="292"/>
      <c r="T518" s="292"/>
      <c r="U518" s="292"/>
      <c r="V518" s="292"/>
      <c r="W518" s="292"/>
      <c r="X518" s="292"/>
      <c r="Y518" s="292"/>
      <c r="Z518" s="292"/>
    </row>
    <row r="519" spans="1:26" ht="15.75" customHeight="1" x14ac:dyDescent="0.2">
      <c r="A519" s="292"/>
      <c r="B519" s="221"/>
      <c r="C519" s="295"/>
      <c r="D519" s="296"/>
      <c r="E519" s="296"/>
      <c r="F519" s="297"/>
      <c r="G519" s="292"/>
      <c r="H519" s="292"/>
      <c r="I519" s="292"/>
      <c r="J519" s="292"/>
      <c r="K519" s="292"/>
      <c r="L519" s="292"/>
      <c r="M519" s="292"/>
      <c r="N519" s="292"/>
      <c r="O519" s="292"/>
      <c r="P519" s="292"/>
      <c r="Q519" s="292"/>
      <c r="R519" s="292"/>
      <c r="S519" s="292"/>
      <c r="T519" s="292"/>
      <c r="U519" s="292"/>
      <c r="V519" s="292"/>
      <c r="W519" s="292"/>
      <c r="X519" s="292"/>
      <c r="Y519" s="292"/>
      <c r="Z519" s="292"/>
    </row>
    <row r="520" spans="1:26" ht="15.75" customHeight="1" x14ac:dyDescent="0.2">
      <c r="A520" s="292"/>
      <c r="B520" s="221"/>
      <c r="C520" s="295"/>
      <c r="D520" s="296"/>
      <c r="E520" s="296"/>
      <c r="F520" s="297"/>
      <c r="G520" s="292"/>
      <c r="H520" s="292"/>
      <c r="I520" s="292"/>
      <c r="J520" s="292"/>
      <c r="K520" s="292"/>
      <c r="L520" s="292"/>
      <c r="M520" s="292"/>
      <c r="N520" s="292"/>
      <c r="O520" s="292"/>
      <c r="P520" s="292"/>
      <c r="Q520" s="292"/>
      <c r="R520" s="292"/>
      <c r="S520" s="292"/>
      <c r="T520" s="292"/>
      <c r="U520" s="292"/>
      <c r="V520" s="292"/>
      <c r="W520" s="292"/>
      <c r="X520" s="292"/>
      <c r="Y520" s="292"/>
      <c r="Z520" s="292"/>
    </row>
    <row r="521" spans="1:26" ht="15.75" customHeight="1" x14ac:dyDescent="0.2">
      <c r="A521" s="292"/>
      <c r="B521" s="221"/>
      <c r="C521" s="295"/>
      <c r="D521" s="296"/>
      <c r="E521" s="296"/>
      <c r="F521" s="297"/>
      <c r="G521" s="292"/>
      <c r="H521" s="292"/>
      <c r="I521" s="292"/>
      <c r="J521" s="292"/>
      <c r="K521" s="292"/>
      <c r="L521" s="292"/>
      <c r="M521" s="292"/>
      <c r="N521" s="292"/>
      <c r="O521" s="292"/>
      <c r="P521" s="292"/>
      <c r="Q521" s="292"/>
      <c r="R521" s="292"/>
      <c r="S521" s="292"/>
      <c r="T521" s="292"/>
      <c r="U521" s="292"/>
      <c r="V521" s="292"/>
      <c r="W521" s="292"/>
      <c r="X521" s="292"/>
      <c r="Y521" s="292"/>
      <c r="Z521" s="292"/>
    </row>
    <row r="522" spans="1:26" ht="15.75" customHeight="1" x14ac:dyDescent="0.2">
      <c r="A522" s="292"/>
      <c r="B522" s="221"/>
      <c r="C522" s="295"/>
      <c r="D522" s="296"/>
      <c r="E522" s="296"/>
      <c r="F522" s="297"/>
      <c r="G522" s="292"/>
      <c r="H522" s="292"/>
      <c r="I522" s="292"/>
      <c r="J522" s="292"/>
      <c r="K522" s="292"/>
      <c r="L522" s="292"/>
      <c r="M522" s="292"/>
      <c r="N522" s="292"/>
      <c r="O522" s="292"/>
      <c r="P522" s="292"/>
      <c r="Q522" s="292"/>
      <c r="R522" s="292"/>
      <c r="S522" s="292"/>
      <c r="T522" s="292"/>
      <c r="U522" s="292"/>
      <c r="V522" s="292"/>
      <c r="W522" s="292"/>
      <c r="X522" s="292"/>
      <c r="Y522" s="292"/>
      <c r="Z522" s="292"/>
    </row>
    <row r="523" spans="1:26" ht="15.75" customHeight="1" x14ac:dyDescent="0.2">
      <c r="A523" s="292"/>
      <c r="B523" s="221"/>
      <c r="C523" s="295"/>
      <c r="D523" s="296"/>
      <c r="E523" s="296"/>
      <c r="F523" s="297"/>
      <c r="G523" s="292"/>
      <c r="H523" s="292"/>
      <c r="I523" s="292"/>
      <c r="J523" s="292"/>
      <c r="K523" s="292"/>
      <c r="L523" s="292"/>
      <c r="M523" s="292"/>
      <c r="N523" s="292"/>
      <c r="O523" s="292"/>
      <c r="P523" s="292"/>
      <c r="Q523" s="292"/>
      <c r="R523" s="292"/>
      <c r="S523" s="292"/>
      <c r="T523" s="292"/>
      <c r="U523" s="292"/>
      <c r="V523" s="292"/>
      <c r="W523" s="292"/>
      <c r="X523" s="292"/>
      <c r="Y523" s="292"/>
      <c r="Z523" s="292"/>
    </row>
    <row r="524" spans="1:26" ht="15.75" customHeight="1" x14ac:dyDescent="0.2">
      <c r="A524" s="292"/>
      <c r="B524" s="221"/>
      <c r="C524" s="295"/>
      <c r="D524" s="296"/>
      <c r="E524" s="296"/>
      <c r="F524" s="297"/>
      <c r="G524" s="292"/>
      <c r="H524" s="292"/>
      <c r="I524" s="292"/>
      <c r="J524" s="292"/>
      <c r="K524" s="292"/>
      <c r="L524" s="292"/>
      <c r="M524" s="292"/>
      <c r="N524" s="292"/>
      <c r="O524" s="292"/>
      <c r="P524" s="292"/>
      <c r="Q524" s="292"/>
      <c r="R524" s="292"/>
      <c r="S524" s="292"/>
      <c r="T524" s="292"/>
      <c r="U524" s="292"/>
      <c r="V524" s="292"/>
      <c r="W524" s="292"/>
      <c r="X524" s="292"/>
      <c r="Y524" s="292"/>
      <c r="Z524" s="292"/>
    </row>
    <row r="525" spans="1:26" ht="15.75" customHeight="1" x14ac:dyDescent="0.2">
      <c r="A525" s="292"/>
      <c r="B525" s="221"/>
      <c r="C525" s="295"/>
      <c r="D525" s="296"/>
      <c r="E525" s="296"/>
      <c r="F525" s="297"/>
      <c r="G525" s="292"/>
      <c r="H525" s="292"/>
      <c r="I525" s="292"/>
      <c r="J525" s="292"/>
      <c r="K525" s="292"/>
      <c r="L525" s="292"/>
      <c r="M525" s="292"/>
      <c r="N525" s="292"/>
      <c r="O525" s="292"/>
      <c r="P525" s="292"/>
      <c r="Q525" s="292"/>
      <c r="R525" s="292"/>
      <c r="S525" s="292"/>
      <c r="T525" s="292"/>
      <c r="U525" s="292"/>
      <c r="V525" s="292"/>
      <c r="W525" s="292"/>
      <c r="X525" s="292"/>
      <c r="Y525" s="292"/>
      <c r="Z525" s="292"/>
    </row>
    <row r="526" spans="1:26" ht="15.75" customHeight="1" x14ac:dyDescent="0.2">
      <c r="A526" s="292"/>
      <c r="B526" s="221"/>
      <c r="C526" s="295"/>
      <c r="D526" s="296"/>
      <c r="E526" s="296"/>
      <c r="F526" s="297"/>
      <c r="G526" s="292"/>
      <c r="H526" s="292"/>
      <c r="I526" s="292"/>
      <c r="J526" s="292"/>
      <c r="K526" s="292"/>
      <c r="L526" s="292"/>
      <c r="M526" s="292"/>
      <c r="N526" s="292"/>
      <c r="O526" s="292"/>
      <c r="P526" s="292"/>
      <c r="Q526" s="292"/>
      <c r="R526" s="292"/>
      <c r="S526" s="292"/>
      <c r="T526" s="292"/>
      <c r="U526" s="292"/>
      <c r="V526" s="292"/>
      <c r="W526" s="292"/>
      <c r="X526" s="292"/>
      <c r="Y526" s="292"/>
      <c r="Z526" s="292"/>
    </row>
    <row r="527" spans="1:26" ht="15.75" customHeight="1" x14ac:dyDescent="0.2">
      <c r="A527" s="292"/>
      <c r="B527" s="221"/>
      <c r="C527" s="295"/>
      <c r="D527" s="296"/>
      <c r="E527" s="296"/>
      <c r="F527" s="297"/>
      <c r="G527" s="292"/>
      <c r="H527" s="292"/>
      <c r="I527" s="292"/>
      <c r="J527" s="292"/>
      <c r="K527" s="292"/>
      <c r="L527" s="292"/>
      <c r="M527" s="292"/>
      <c r="N527" s="292"/>
      <c r="O527" s="292"/>
      <c r="P527" s="292"/>
      <c r="Q527" s="292"/>
      <c r="R527" s="292"/>
      <c r="S527" s="292"/>
      <c r="T527" s="292"/>
      <c r="U527" s="292"/>
      <c r="V527" s="292"/>
      <c r="W527" s="292"/>
      <c r="X527" s="292"/>
      <c r="Y527" s="292"/>
      <c r="Z527" s="292"/>
    </row>
    <row r="528" spans="1:26" ht="15.75" customHeight="1" x14ac:dyDescent="0.2">
      <c r="A528" s="292"/>
      <c r="B528" s="221"/>
      <c r="C528" s="295"/>
      <c r="D528" s="296"/>
      <c r="E528" s="296"/>
      <c r="F528" s="297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</row>
    <row r="529" spans="1:26" ht="15.75" customHeight="1" x14ac:dyDescent="0.2">
      <c r="A529" s="292"/>
      <c r="B529" s="221"/>
      <c r="C529" s="295"/>
      <c r="D529" s="296"/>
      <c r="E529" s="296"/>
      <c r="F529" s="297"/>
      <c r="G529" s="292"/>
      <c r="H529" s="292"/>
      <c r="I529" s="292"/>
      <c r="J529" s="292"/>
      <c r="K529" s="292"/>
      <c r="L529" s="29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</row>
    <row r="530" spans="1:26" ht="15.75" customHeight="1" x14ac:dyDescent="0.2">
      <c r="A530" s="292"/>
      <c r="B530" s="221"/>
      <c r="C530" s="295"/>
      <c r="D530" s="296"/>
      <c r="E530" s="296"/>
      <c r="F530" s="297"/>
      <c r="G530" s="292"/>
      <c r="H530" s="292"/>
      <c r="I530" s="292"/>
      <c r="J530" s="292"/>
      <c r="K530" s="292"/>
      <c r="L530" s="29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</row>
    <row r="531" spans="1:26" ht="15.75" customHeight="1" x14ac:dyDescent="0.2">
      <c r="A531" s="292"/>
      <c r="B531" s="221"/>
      <c r="C531" s="295"/>
      <c r="D531" s="296"/>
      <c r="E531" s="296"/>
      <c r="F531" s="297"/>
      <c r="G531" s="292"/>
      <c r="H531" s="292"/>
      <c r="I531" s="292"/>
      <c r="J531" s="292"/>
      <c r="K531" s="292"/>
      <c r="L531" s="292"/>
      <c r="M531" s="292"/>
      <c r="N531" s="292"/>
      <c r="O531" s="292"/>
      <c r="P531" s="292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</row>
    <row r="532" spans="1:26" ht="15.75" customHeight="1" x14ac:dyDescent="0.2">
      <c r="A532" s="292"/>
      <c r="B532" s="221"/>
      <c r="C532" s="295"/>
      <c r="D532" s="296"/>
      <c r="E532" s="296"/>
      <c r="F532" s="297"/>
      <c r="G532" s="292"/>
      <c r="H532" s="292"/>
      <c r="I532" s="292"/>
      <c r="J532" s="292"/>
      <c r="K532" s="292"/>
      <c r="L532" s="292"/>
      <c r="M532" s="292"/>
      <c r="N532" s="292"/>
      <c r="O532" s="292"/>
      <c r="P532" s="292"/>
      <c r="Q532" s="292"/>
      <c r="R532" s="292"/>
      <c r="S532" s="292"/>
      <c r="T532" s="292"/>
      <c r="U532" s="292"/>
      <c r="V532" s="292"/>
      <c r="W532" s="292"/>
      <c r="X532" s="292"/>
      <c r="Y532" s="292"/>
      <c r="Z532" s="292"/>
    </row>
    <row r="533" spans="1:26" ht="15.75" customHeight="1" x14ac:dyDescent="0.2">
      <c r="A533" s="292"/>
      <c r="B533" s="221"/>
      <c r="C533" s="295"/>
      <c r="D533" s="296"/>
      <c r="E533" s="296"/>
      <c r="F533" s="297"/>
      <c r="G533" s="292"/>
      <c r="H533" s="292"/>
      <c r="I533" s="292"/>
      <c r="J533" s="292"/>
      <c r="K533" s="292"/>
      <c r="L533" s="292"/>
      <c r="M533" s="292"/>
      <c r="N533" s="292"/>
      <c r="O533" s="292"/>
      <c r="P533" s="292"/>
      <c r="Q533" s="292"/>
      <c r="R533" s="292"/>
      <c r="S533" s="292"/>
      <c r="T533" s="292"/>
      <c r="U533" s="292"/>
      <c r="V533" s="292"/>
      <c r="W533" s="292"/>
      <c r="X533" s="292"/>
      <c r="Y533" s="292"/>
      <c r="Z533" s="292"/>
    </row>
    <row r="534" spans="1:26" ht="15.75" customHeight="1" x14ac:dyDescent="0.2">
      <c r="A534" s="292"/>
      <c r="B534" s="221"/>
      <c r="C534" s="295"/>
      <c r="D534" s="296"/>
      <c r="E534" s="296"/>
      <c r="F534" s="297"/>
      <c r="G534" s="292"/>
      <c r="H534" s="292"/>
      <c r="I534" s="292"/>
      <c r="J534" s="292"/>
      <c r="K534" s="292"/>
      <c r="L534" s="292"/>
      <c r="M534" s="292"/>
      <c r="N534" s="292"/>
      <c r="O534" s="292"/>
      <c r="P534" s="292"/>
      <c r="Q534" s="292"/>
      <c r="R534" s="292"/>
      <c r="S534" s="292"/>
      <c r="T534" s="292"/>
      <c r="U534" s="292"/>
      <c r="V534" s="292"/>
      <c r="W534" s="292"/>
      <c r="X534" s="292"/>
      <c r="Y534" s="292"/>
      <c r="Z534" s="292"/>
    </row>
    <row r="535" spans="1:26" ht="15.75" customHeight="1" x14ac:dyDescent="0.2">
      <c r="A535" s="292"/>
      <c r="B535" s="221"/>
      <c r="C535" s="295"/>
      <c r="D535" s="296"/>
      <c r="E535" s="296"/>
      <c r="F535" s="297"/>
      <c r="G535" s="292"/>
      <c r="H535" s="292"/>
      <c r="I535" s="292"/>
      <c r="J535" s="292"/>
      <c r="K535" s="292"/>
      <c r="L535" s="292"/>
      <c r="M535" s="292"/>
      <c r="N535" s="292"/>
      <c r="O535" s="292"/>
      <c r="P535" s="292"/>
      <c r="Q535" s="292"/>
      <c r="R535" s="292"/>
      <c r="S535" s="292"/>
      <c r="T535" s="292"/>
      <c r="U535" s="292"/>
      <c r="V535" s="292"/>
      <c r="W535" s="292"/>
      <c r="X535" s="292"/>
      <c r="Y535" s="292"/>
      <c r="Z535" s="292"/>
    </row>
    <row r="536" spans="1:26" ht="15.75" customHeight="1" x14ac:dyDescent="0.2">
      <c r="A536" s="292"/>
      <c r="B536" s="221"/>
      <c r="C536" s="295"/>
      <c r="D536" s="296"/>
      <c r="E536" s="296"/>
      <c r="F536" s="297"/>
      <c r="G536" s="292"/>
      <c r="H536" s="292"/>
      <c r="I536" s="292"/>
      <c r="J536" s="292"/>
      <c r="K536" s="292"/>
      <c r="L536" s="292"/>
      <c r="M536" s="292"/>
      <c r="N536" s="292"/>
      <c r="O536" s="292"/>
      <c r="P536" s="292"/>
      <c r="Q536" s="292"/>
      <c r="R536" s="292"/>
      <c r="S536" s="292"/>
      <c r="T536" s="292"/>
      <c r="U536" s="292"/>
      <c r="V536" s="292"/>
      <c r="W536" s="292"/>
      <c r="X536" s="292"/>
      <c r="Y536" s="292"/>
      <c r="Z536" s="292"/>
    </row>
    <row r="537" spans="1:26" ht="15.75" customHeight="1" x14ac:dyDescent="0.2">
      <c r="A537" s="292"/>
      <c r="B537" s="221"/>
      <c r="C537" s="295"/>
      <c r="D537" s="296"/>
      <c r="E537" s="296"/>
      <c r="F537" s="297"/>
      <c r="G537" s="292"/>
      <c r="H537" s="292"/>
      <c r="I537" s="292"/>
      <c r="J537" s="292"/>
      <c r="K537" s="292"/>
      <c r="L537" s="292"/>
      <c r="M537" s="292"/>
      <c r="N537" s="292"/>
      <c r="O537" s="292"/>
      <c r="P537" s="292"/>
      <c r="Q537" s="292"/>
      <c r="R537" s="292"/>
      <c r="S537" s="292"/>
      <c r="T537" s="292"/>
      <c r="U537" s="292"/>
      <c r="V537" s="292"/>
      <c r="W537" s="292"/>
      <c r="X537" s="292"/>
      <c r="Y537" s="292"/>
      <c r="Z537" s="292"/>
    </row>
    <row r="538" spans="1:26" ht="15.75" customHeight="1" x14ac:dyDescent="0.2">
      <c r="A538" s="292"/>
      <c r="B538" s="221"/>
      <c r="C538" s="295"/>
      <c r="D538" s="296"/>
      <c r="E538" s="296"/>
      <c r="F538" s="297"/>
      <c r="G538" s="292"/>
      <c r="H538" s="292"/>
      <c r="I538" s="292"/>
      <c r="J538" s="292"/>
      <c r="K538" s="292"/>
      <c r="L538" s="292"/>
      <c r="M538" s="292"/>
      <c r="N538" s="292"/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</row>
    <row r="539" spans="1:26" ht="15.75" customHeight="1" x14ac:dyDescent="0.2">
      <c r="A539" s="292"/>
      <c r="B539" s="221"/>
      <c r="C539" s="295"/>
      <c r="D539" s="296"/>
      <c r="E539" s="296"/>
      <c r="F539" s="297"/>
      <c r="G539" s="292"/>
      <c r="H539" s="292"/>
      <c r="I539" s="292"/>
      <c r="J539" s="292"/>
      <c r="K539" s="292"/>
      <c r="L539" s="292"/>
      <c r="M539" s="292"/>
      <c r="N539" s="292"/>
      <c r="O539" s="292"/>
      <c r="P539" s="292"/>
      <c r="Q539" s="292"/>
      <c r="R539" s="292"/>
      <c r="S539" s="292"/>
      <c r="T539" s="292"/>
      <c r="U539" s="292"/>
      <c r="V539" s="292"/>
      <c r="W539" s="292"/>
      <c r="X539" s="292"/>
      <c r="Y539" s="292"/>
      <c r="Z539" s="292"/>
    </row>
    <row r="540" spans="1:26" ht="15.75" customHeight="1" x14ac:dyDescent="0.2">
      <c r="A540" s="292"/>
      <c r="B540" s="221"/>
      <c r="C540" s="295"/>
      <c r="D540" s="296"/>
      <c r="E540" s="296"/>
      <c r="F540" s="297"/>
      <c r="G540" s="292"/>
      <c r="H540" s="292"/>
      <c r="I540" s="292"/>
      <c r="J540" s="292"/>
      <c r="K540" s="292"/>
      <c r="L540" s="292"/>
      <c r="M540" s="292"/>
      <c r="N540" s="292"/>
      <c r="O540" s="292"/>
      <c r="P540" s="292"/>
      <c r="Q540" s="292"/>
      <c r="R540" s="292"/>
      <c r="S540" s="292"/>
      <c r="T540" s="292"/>
      <c r="U540" s="292"/>
      <c r="V540" s="292"/>
      <c r="W540" s="292"/>
      <c r="X540" s="292"/>
      <c r="Y540" s="292"/>
      <c r="Z540" s="292"/>
    </row>
    <row r="541" spans="1:26" ht="15.75" customHeight="1" x14ac:dyDescent="0.2">
      <c r="A541" s="292"/>
      <c r="B541" s="221"/>
      <c r="C541" s="295"/>
      <c r="D541" s="296"/>
      <c r="E541" s="296"/>
      <c r="F541" s="297"/>
      <c r="G541" s="292"/>
      <c r="H541" s="292"/>
      <c r="I541" s="292"/>
      <c r="J541" s="292"/>
      <c r="K541" s="292"/>
      <c r="L541" s="292"/>
      <c r="M541" s="292"/>
      <c r="N541" s="292"/>
      <c r="O541" s="292"/>
      <c r="P541" s="292"/>
      <c r="Q541" s="292"/>
      <c r="R541" s="292"/>
      <c r="S541" s="292"/>
      <c r="T541" s="292"/>
      <c r="U541" s="292"/>
      <c r="V541" s="292"/>
      <c r="W541" s="292"/>
      <c r="X541" s="292"/>
      <c r="Y541" s="292"/>
      <c r="Z541" s="292"/>
    </row>
    <row r="542" spans="1:26" ht="15.75" customHeight="1" x14ac:dyDescent="0.2">
      <c r="A542" s="292"/>
      <c r="B542" s="221"/>
      <c r="C542" s="295"/>
      <c r="D542" s="296"/>
      <c r="E542" s="296"/>
      <c r="F542" s="297"/>
      <c r="G542" s="292"/>
      <c r="H542" s="292"/>
      <c r="I542" s="292"/>
      <c r="J542" s="292"/>
      <c r="K542" s="292"/>
      <c r="L542" s="292"/>
      <c r="M542" s="292"/>
      <c r="N542" s="292"/>
      <c r="O542" s="292"/>
      <c r="P542" s="292"/>
      <c r="Q542" s="292"/>
      <c r="R542" s="292"/>
      <c r="S542" s="292"/>
      <c r="T542" s="292"/>
      <c r="U542" s="292"/>
      <c r="V542" s="292"/>
      <c r="W542" s="292"/>
      <c r="X542" s="292"/>
      <c r="Y542" s="292"/>
      <c r="Z542" s="292"/>
    </row>
    <row r="543" spans="1:26" ht="15.75" customHeight="1" x14ac:dyDescent="0.2">
      <c r="A543" s="292"/>
      <c r="B543" s="221"/>
      <c r="C543" s="295"/>
      <c r="D543" s="296"/>
      <c r="E543" s="296"/>
      <c r="F543" s="297"/>
      <c r="G543" s="292"/>
      <c r="H543" s="292"/>
      <c r="I543" s="292"/>
      <c r="J543" s="292"/>
      <c r="K543" s="292"/>
      <c r="L543" s="292"/>
      <c r="M543" s="292"/>
      <c r="N543" s="292"/>
      <c r="O543" s="292"/>
      <c r="P543" s="292"/>
      <c r="Q543" s="292"/>
      <c r="R543" s="292"/>
      <c r="S543" s="292"/>
      <c r="T543" s="292"/>
      <c r="U543" s="292"/>
      <c r="V543" s="292"/>
      <c r="W543" s="292"/>
      <c r="X543" s="292"/>
      <c r="Y543" s="292"/>
      <c r="Z543" s="292"/>
    </row>
    <row r="544" spans="1:26" ht="15.75" customHeight="1" x14ac:dyDescent="0.2">
      <c r="A544" s="292"/>
      <c r="B544" s="221"/>
      <c r="C544" s="295"/>
      <c r="D544" s="296"/>
      <c r="E544" s="296"/>
      <c r="F544" s="297"/>
      <c r="G544" s="292"/>
      <c r="H544" s="292"/>
      <c r="I544" s="292"/>
      <c r="J544" s="292"/>
      <c r="K544" s="292"/>
      <c r="L544" s="292"/>
      <c r="M544" s="292"/>
      <c r="N544" s="292"/>
      <c r="O544" s="292"/>
      <c r="P544" s="292"/>
      <c r="Q544" s="292"/>
      <c r="R544" s="292"/>
      <c r="S544" s="292"/>
      <c r="T544" s="292"/>
      <c r="U544" s="292"/>
      <c r="V544" s="292"/>
      <c r="W544" s="292"/>
      <c r="X544" s="292"/>
      <c r="Y544" s="292"/>
      <c r="Z544" s="292"/>
    </row>
    <row r="545" spans="1:26" ht="15.75" customHeight="1" x14ac:dyDescent="0.2">
      <c r="A545" s="292"/>
      <c r="B545" s="221"/>
      <c r="C545" s="295"/>
      <c r="D545" s="296"/>
      <c r="E545" s="296"/>
      <c r="F545" s="297"/>
      <c r="G545" s="292"/>
      <c r="H545" s="292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</row>
    <row r="546" spans="1:26" ht="15.75" customHeight="1" x14ac:dyDescent="0.2">
      <c r="A546" s="292"/>
      <c r="B546" s="221"/>
      <c r="C546" s="295"/>
      <c r="D546" s="296"/>
      <c r="E546" s="296"/>
      <c r="F546" s="297"/>
      <c r="G546" s="292"/>
      <c r="H546" s="292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</row>
    <row r="547" spans="1:26" ht="15.75" customHeight="1" x14ac:dyDescent="0.2">
      <c r="A547" s="292"/>
      <c r="B547" s="221"/>
      <c r="C547" s="295"/>
      <c r="D547" s="296"/>
      <c r="E547" s="296"/>
      <c r="F547" s="297"/>
      <c r="G547" s="292"/>
      <c r="H547" s="292"/>
      <c r="I547" s="292"/>
      <c r="J547" s="292"/>
      <c r="K547" s="292"/>
      <c r="L547" s="29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</row>
    <row r="548" spans="1:26" ht="15.75" customHeight="1" x14ac:dyDescent="0.2">
      <c r="A548" s="292"/>
      <c r="B548" s="221"/>
      <c r="C548" s="295"/>
      <c r="D548" s="296"/>
      <c r="E548" s="296"/>
      <c r="F548" s="297"/>
      <c r="G548" s="292"/>
      <c r="H548" s="292"/>
      <c r="I548" s="292"/>
      <c r="J548" s="292"/>
      <c r="K548" s="292"/>
      <c r="L548" s="292"/>
      <c r="M548" s="292"/>
      <c r="N548" s="292"/>
      <c r="O548" s="292"/>
      <c r="P548" s="292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</row>
    <row r="549" spans="1:26" ht="15.75" customHeight="1" x14ac:dyDescent="0.2">
      <c r="A549" s="292"/>
      <c r="B549" s="221"/>
      <c r="C549" s="295"/>
      <c r="D549" s="296"/>
      <c r="E549" s="296"/>
      <c r="F549" s="297"/>
      <c r="G549" s="292"/>
      <c r="H549" s="292"/>
      <c r="I549" s="292"/>
      <c r="J549" s="292"/>
      <c r="K549" s="292"/>
      <c r="L549" s="292"/>
      <c r="M549" s="292"/>
      <c r="N549" s="292"/>
      <c r="O549" s="292"/>
      <c r="P549" s="292"/>
      <c r="Q549" s="292"/>
      <c r="R549" s="292"/>
      <c r="S549" s="292"/>
      <c r="T549" s="292"/>
      <c r="U549" s="292"/>
      <c r="V549" s="292"/>
      <c r="W549" s="292"/>
      <c r="X549" s="292"/>
      <c r="Y549" s="292"/>
      <c r="Z549" s="292"/>
    </row>
    <row r="550" spans="1:26" ht="15.75" customHeight="1" x14ac:dyDescent="0.2">
      <c r="A550" s="292"/>
      <c r="B550" s="221"/>
      <c r="C550" s="295"/>
      <c r="D550" s="296"/>
      <c r="E550" s="296"/>
      <c r="F550" s="297"/>
      <c r="G550" s="292"/>
      <c r="H550" s="292"/>
      <c r="I550" s="292"/>
      <c r="J550" s="292"/>
      <c r="K550" s="292"/>
      <c r="L550" s="292"/>
      <c r="M550" s="292"/>
      <c r="N550" s="292"/>
      <c r="O550" s="292"/>
      <c r="P550" s="292"/>
      <c r="Q550" s="292"/>
      <c r="R550" s="292"/>
      <c r="S550" s="292"/>
      <c r="T550" s="292"/>
      <c r="U550" s="292"/>
      <c r="V550" s="292"/>
      <c r="W550" s="292"/>
      <c r="X550" s="292"/>
      <c r="Y550" s="292"/>
      <c r="Z550" s="292"/>
    </row>
    <row r="551" spans="1:26" ht="15.75" customHeight="1" x14ac:dyDescent="0.2">
      <c r="A551" s="292"/>
      <c r="B551" s="221"/>
      <c r="C551" s="295"/>
      <c r="D551" s="296"/>
      <c r="E551" s="296"/>
      <c r="F551" s="297"/>
      <c r="G551" s="292"/>
      <c r="H551" s="292"/>
      <c r="I551" s="292"/>
      <c r="J551" s="292"/>
      <c r="K551" s="292"/>
      <c r="L551" s="292"/>
      <c r="M551" s="292"/>
      <c r="N551" s="292"/>
      <c r="O551" s="292"/>
      <c r="P551" s="292"/>
      <c r="Q551" s="292"/>
      <c r="R551" s="292"/>
      <c r="S551" s="292"/>
      <c r="T551" s="292"/>
      <c r="U551" s="292"/>
      <c r="V551" s="292"/>
      <c r="W551" s="292"/>
      <c r="X551" s="292"/>
      <c r="Y551" s="292"/>
      <c r="Z551" s="292"/>
    </row>
    <row r="552" spans="1:26" ht="15.75" customHeight="1" x14ac:dyDescent="0.2">
      <c r="A552" s="292"/>
      <c r="B552" s="221"/>
      <c r="C552" s="295"/>
      <c r="D552" s="296"/>
      <c r="E552" s="296"/>
      <c r="F552" s="297"/>
      <c r="G552" s="292"/>
      <c r="H552" s="292"/>
      <c r="I552" s="292"/>
      <c r="J552" s="292"/>
      <c r="K552" s="292"/>
      <c r="L552" s="292"/>
      <c r="M552" s="292"/>
      <c r="N552" s="292"/>
      <c r="O552" s="292"/>
      <c r="P552" s="292"/>
      <c r="Q552" s="292"/>
      <c r="R552" s="292"/>
      <c r="S552" s="292"/>
      <c r="T552" s="292"/>
      <c r="U552" s="292"/>
      <c r="V552" s="292"/>
      <c r="W552" s="292"/>
      <c r="X552" s="292"/>
      <c r="Y552" s="292"/>
      <c r="Z552" s="292"/>
    </row>
    <row r="553" spans="1:26" ht="15.75" customHeight="1" x14ac:dyDescent="0.2">
      <c r="A553" s="292"/>
      <c r="B553" s="221"/>
      <c r="C553" s="295"/>
      <c r="D553" s="296"/>
      <c r="E553" s="296"/>
      <c r="F553" s="297"/>
      <c r="G553" s="292"/>
      <c r="H553" s="292"/>
      <c r="I553" s="292"/>
      <c r="J553" s="292"/>
      <c r="K553" s="292"/>
      <c r="L553" s="292"/>
      <c r="M553" s="292"/>
      <c r="N553" s="292"/>
      <c r="O553" s="292"/>
      <c r="P553" s="292"/>
      <c r="Q553" s="292"/>
      <c r="R553" s="292"/>
      <c r="S553" s="292"/>
      <c r="T553" s="292"/>
      <c r="U553" s="292"/>
      <c r="V553" s="292"/>
      <c r="W553" s="292"/>
      <c r="X553" s="292"/>
      <c r="Y553" s="292"/>
      <c r="Z553" s="292"/>
    </row>
    <row r="554" spans="1:26" ht="15.75" customHeight="1" x14ac:dyDescent="0.2">
      <c r="A554" s="292"/>
      <c r="B554" s="221"/>
      <c r="C554" s="295"/>
      <c r="D554" s="296"/>
      <c r="E554" s="296"/>
      <c r="F554" s="297"/>
      <c r="G554" s="292"/>
      <c r="H554" s="292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</row>
    <row r="555" spans="1:26" ht="15.75" customHeight="1" x14ac:dyDescent="0.2">
      <c r="A555" s="292"/>
      <c r="B555" s="221"/>
      <c r="C555" s="295"/>
      <c r="D555" s="296"/>
      <c r="E555" s="296"/>
      <c r="F555" s="297"/>
      <c r="G555" s="292"/>
      <c r="H555" s="292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</row>
    <row r="556" spans="1:26" ht="15.75" customHeight="1" x14ac:dyDescent="0.2">
      <c r="A556" s="292"/>
      <c r="B556" s="221"/>
      <c r="C556" s="295"/>
      <c r="D556" s="296"/>
      <c r="E556" s="296"/>
      <c r="F556" s="297"/>
      <c r="G556" s="292"/>
      <c r="H556" s="292"/>
      <c r="I556" s="292"/>
      <c r="J556" s="292"/>
      <c r="K556" s="292"/>
      <c r="L556" s="292"/>
      <c r="M556" s="292"/>
      <c r="N556" s="292"/>
      <c r="O556" s="292"/>
      <c r="P556" s="292"/>
      <c r="Q556" s="292"/>
      <c r="R556" s="292"/>
      <c r="S556" s="292"/>
      <c r="T556" s="292"/>
      <c r="U556" s="292"/>
      <c r="V556" s="292"/>
      <c r="W556" s="292"/>
      <c r="X556" s="292"/>
      <c r="Y556" s="292"/>
      <c r="Z556" s="292"/>
    </row>
    <row r="557" spans="1:26" ht="15.75" customHeight="1" x14ac:dyDescent="0.2">
      <c r="A557" s="292"/>
      <c r="B557" s="221"/>
      <c r="C557" s="295"/>
      <c r="D557" s="296"/>
      <c r="E557" s="296"/>
      <c r="F557" s="297"/>
      <c r="G557" s="292"/>
      <c r="H557" s="292"/>
      <c r="I557" s="292"/>
      <c r="J557" s="292"/>
      <c r="K557" s="292"/>
      <c r="L557" s="292"/>
      <c r="M557" s="292"/>
      <c r="N557" s="292"/>
      <c r="O557" s="292"/>
      <c r="P557" s="292"/>
      <c r="Q557" s="292"/>
      <c r="R557" s="292"/>
      <c r="S557" s="292"/>
      <c r="T557" s="292"/>
      <c r="U557" s="292"/>
      <c r="V557" s="292"/>
      <c r="W557" s="292"/>
      <c r="X557" s="292"/>
      <c r="Y557" s="292"/>
      <c r="Z557" s="292"/>
    </row>
    <row r="558" spans="1:26" ht="15.75" customHeight="1" x14ac:dyDescent="0.2">
      <c r="A558" s="292"/>
      <c r="B558" s="221"/>
      <c r="C558" s="295"/>
      <c r="D558" s="296"/>
      <c r="E558" s="296"/>
      <c r="F558" s="297"/>
      <c r="G558" s="292"/>
      <c r="H558" s="292"/>
      <c r="I558" s="292"/>
      <c r="J558" s="292"/>
      <c r="K558" s="292"/>
      <c r="L558" s="292"/>
      <c r="M558" s="292"/>
      <c r="N558" s="292"/>
      <c r="O558" s="292"/>
      <c r="P558" s="292"/>
      <c r="Q558" s="292"/>
      <c r="R558" s="292"/>
      <c r="S558" s="292"/>
      <c r="T558" s="292"/>
      <c r="U558" s="292"/>
      <c r="V558" s="292"/>
      <c r="W558" s="292"/>
      <c r="X558" s="292"/>
      <c r="Y558" s="292"/>
      <c r="Z558" s="292"/>
    </row>
    <row r="559" spans="1:26" ht="15.75" customHeight="1" x14ac:dyDescent="0.2">
      <c r="A559" s="292"/>
      <c r="B559" s="221"/>
      <c r="C559" s="295"/>
      <c r="D559" s="296"/>
      <c r="E559" s="296"/>
      <c r="F559" s="297"/>
      <c r="G559" s="292"/>
      <c r="H559" s="292"/>
      <c r="I559" s="292"/>
      <c r="J559" s="292"/>
      <c r="K559" s="292"/>
      <c r="L559" s="292"/>
      <c r="M559" s="292"/>
      <c r="N559" s="292"/>
      <c r="O559" s="292"/>
      <c r="P559" s="292"/>
      <c r="Q559" s="292"/>
      <c r="R559" s="292"/>
      <c r="S559" s="292"/>
      <c r="T559" s="292"/>
      <c r="U559" s="292"/>
      <c r="V559" s="292"/>
      <c r="W559" s="292"/>
      <c r="X559" s="292"/>
      <c r="Y559" s="292"/>
      <c r="Z559" s="292"/>
    </row>
    <row r="560" spans="1:26" ht="15.75" customHeight="1" x14ac:dyDescent="0.2">
      <c r="A560" s="292"/>
      <c r="B560" s="221"/>
      <c r="C560" s="295"/>
      <c r="D560" s="296"/>
      <c r="E560" s="296"/>
      <c r="F560" s="297"/>
      <c r="G560" s="292"/>
      <c r="H560" s="292"/>
      <c r="I560" s="292"/>
      <c r="J560" s="292"/>
      <c r="K560" s="292"/>
      <c r="L560" s="292"/>
      <c r="M560" s="292"/>
      <c r="N560" s="292"/>
      <c r="O560" s="292"/>
      <c r="P560" s="292"/>
      <c r="Q560" s="292"/>
      <c r="R560" s="292"/>
      <c r="S560" s="292"/>
      <c r="T560" s="292"/>
      <c r="U560" s="292"/>
      <c r="V560" s="292"/>
      <c r="W560" s="292"/>
      <c r="X560" s="292"/>
      <c r="Y560" s="292"/>
      <c r="Z560" s="292"/>
    </row>
    <row r="561" spans="1:26" ht="15.75" customHeight="1" x14ac:dyDescent="0.2">
      <c r="A561" s="292"/>
      <c r="B561" s="221"/>
      <c r="C561" s="295"/>
      <c r="D561" s="296"/>
      <c r="E561" s="296"/>
      <c r="F561" s="297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2"/>
      <c r="Y561" s="292"/>
      <c r="Z561" s="292"/>
    </row>
    <row r="562" spans="1:26" ht="15.75" customHeight="1" x14ac:dyDescent="0.2">
      <c r="A562" s="292"/>
      <c r="B562" s="221"/>
      <c r="C562" s="295"/>
      <c r="D562" s="296"/>
      <c r="E562" s="296"/>
      <c r="F562" s="297"/>
      <c r="G562" s="292"/>
      <c r="H562" s="292"/>
      <c r="I562" s="292"/>
      <c r="J562" s="292"/>
      <c r="K562" s="292"/>
      <c r="L562" s="292"/>
      <c r="M562" s="292"/>
      <c r="N562" s="292"/>
      <c r="O562" s="292"/>
      <c r="P562" s="292"/>
      <c r="Q562" s="292"/>
      <c r="R562" s="292"/>
      <c r="S562" s="292"/>
      <c r="T562" s="292"/>
      <c r="U562" s="292"/>
      <c r="V562" s="292"/>
      <c r="W562" s="292"/>
      <c r="X562" s="292"/>
      <c r="Y562" s="292"/>
      <c r="Z562" s="292"/>
    </row>
    <row r="563" spans="1:26" ht="15.75" customHeight="1" x14ac:dyDescent="0.2">
      <c r="A563" s="292"/>
      <c r="B563" s="221"/>
      <c r="C563" s="295"/>
      <c r="D563" s="296"/>
      <c r="E563" s="296"/>
      <c r="F563" s="297"/>
      <c r="G563" s="292"/>
      <c r="H563" s="292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</row>
    <row r="564" spans="1:26" ht="15.75" customHeight="1" x14ac:dyDescent="0.2">
      <c r="A564" s="292"/>
      <c r="B564" s="221"/>
      <c r="C564" s="295"/>
      <c r="D564" s="296"/>
      <c r="E564" s="296"/>
      <c r="F564" s="297"/>
      <c r="G564" s="292"/>
      <c r="H564" s="292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</row>
    <row r="565" spans="1:26" ht="15.75" customHeight="1" x14ac:dyDescent="0.2">
      <c r="A565" s="292"/>
      <c r="B565" s="221"/>
      <c r="C565" s="295"/>
      <c r="D565" s="296"/>
      <c r="E565" s="296"/>
      <c r="F565" s="297"/>
      <c r="G565" s="292"/>
      <c r="H565" s="292"/>
      <c r="I565" s="292"/>
      <c r="J565" s="292"/>
      <c r="K565" s="292"/>
      <c r="L565" s="292"/>
      <c r="M565" s="292"/>
      <c r="N565" s="292"/>
      <c r="O565" s="292"/>
      <c r="P565" s="292"/>
      <c r="Q565" s="292"/>
      <c r="R565" s="292"/>
      <c r="S565" s="292"/>
      <c r="T565" s="292"/>
      <c r="U565" s="292"/>
      <c r="V565" s="292"/>
      <c r="W565" s="292"/>
      <c r="X565" s="292"/>
      <c r="Y565" s="292"/>
      <c r="Z565" s="292"/>
    </row>
    <row r="566" spans="1:26" ht="15.75" customHeight="1" x14ac:dyDescent="0.2">
      <c r="A566" s="292"/>
      <c r="B566" s="221"/>
      <c r="C566" s="295"/>
      <c r="D566" s="296"/>
      <c r="E566" s="296"/>
      <c r="F566" s="297"/>
      <c r="G566" s="292"/>
      <c r="H566" s="292"/>
      <c r="I566" s="292"/>
      <c r="J566" s="292"/>
      <c r="K566" s="292"/>
      <c r="L566" s="292"/>
      <c r="M566" s="292"/>
      <c r="N566" s="292"/>
      <c r="O566" s="292"/>
      <c r="P566" s="292"/>
      <c r="Q566" s="292"/>
      <c r="R566" s="292"/>
      <c r="S566" s="292"/>
      <c r="T566" s="292"/>
      <c r="U566" s="292"/>
      <c r="V566" s="292"/>
      <c r="W566" s="292"/>
      <c r="X566" s="292"/>
      <c r="Y566" s="292"/>
      <c r="Z566" s="292"/>
    </row>
    <row r="567" spans="1:26" ht="15.75" customHeight="1" x14ac:dyDescent="0.2">
      <c r="A567" s="292"/>
      <c r="B567" s="221"/>
      <c r="C567" s="295"/>
      <c r="D567" s="296"/>
      <c r="E567" s="296"/>
      <c r="F567" s="297"/>
      <c r="G567" s="292"/>
      <c r="H567" s="292"/>
      <c r="I567" s="292"/>
      <c r="J567" s="292"/>
      <c r="K567" s="292"/>
      <c r="L567" s="292"/>
      <c r="M567" s="292"/>
      <c r="N567" s="292"/>
      <c r="O567" s="292"/>
      <c r="P567" s="292"/>
      <c r="Q567" s="292"/>
      <c r="R567" s="292"/>
      <c r="S567" s="292"/>
      <c r="T567" s="292"/>
      <c r="U567" s="292"/>
      <c r="V567" s="292"/>
      <c r="W567" s="292"/>
      <c r="X567" s="292"/>
      <c r="Y567" s="292"/>
      <c r="Z567" s="292"/>
    </row>
    <row r="568" spans="1:26" ht="15.75" customHeight="1" x14ac:dyDescent="0.2">
      <c r="A568" s="292"/>
      <c r="B568" s="221"/>
      <c r="C568" s="295"/>
      <c r="D568" s="296"/>
      <c r="E568" s="296"/>
      <c r="F568" s="297"/>
      <c r="G568" s="292"/>
      <c r="H568" s="292"/>
      <c r="I568" s="292"/>
      <c r="J568" s="292"/>
      <c r="K568" s="292"/>
      <c r="L568" s="292"/>
      <c r="M568" s="292"/>
      <c r="N568" s="292"/>
      <c r="O568" s="292"/>
      <c r="P568" s="292"/>
      <c r="Q568" s="292"/>
      <c r="R568" s="292"/>
      <c r="S568" s="292"/>
      <c r="T568" s="292"/>
      <c r="U568" s="292"/>
      <c r="V568" s="292"/>
      <c r="W568" s="292"/>
      <c r="X568" s="292"/>
      <c r="Y568" s="292"/>
      <c r="Z568" s="292"/>
    </row>
    <row r="569" spans="1:26" ht="15.75" customHeight="1" x14ac:dyDescent="0.2">
      <c r="A569" s="292"/>
      <c r="B569" s="221"/>
      <c r="C569" s="295"/>
      <c r="D569" s="296"/>
      <c r="E569" s="296"/>
      <c r="F569" s="297"/>
      <c r="G569" s="292"/>
      <c r="H569" s="292"/>
      <c r="I569" s="292"/>
      <c r="J569" s="292"/>
      <c r="K569" s="292"/>
      <c r="L569" s="292"/>
      <c r="M569" s="292"/>
      <c r="N569" s="292"/>
      <c r="O569" s="292"/>
      <c r="P569" s="292"/>
      <c r="Q569" s="292"/>
      <c r="R569" s="292"/>
      <c r="S569" s="292"/>
      <c r="T569" s="292"/>
      <c r="U569" s="292"/>
      <c r="V569" s="292"/>
      <c r="W569" s="292"/>
      <c r="X569" s="292"/>
      <c r="Y569" s="292"/>
      <c r="Z569" s="292"/>
    </row>
    <row r="570" spans="1:26" ht="15.75" customHeight="1" x14ac:dyDescent="0.2">
      <c r="A570" s="292"/>
      <c r="B570" s="221"/>
      <c r="C570" s="295"/>
      <c r="D570" s="296"/>
      <c r="E570" s="296"/>
      <c r="F570" s="297"/>
      <c r="G570" s="292"/>
      <c r="H570" s="292"/>
      <c r="I570" s="292"/>
      <c r="J570" s="292"/>
      <c r="K570" s="292"/>
      <c r="L570" s="292"/>
      <c r="M570" s="292"/>
      <c r="N570" s="292"/>
      <c r="O570" s="292"/>
      <c r="P570" s="292"/>
      <c r="Q570" s="292"/>
      <c r="R570" s="292"/>
      <c r="S570" s="292"/>
      <c r="T570" s="292"/>
      <c r="U570" s="292"/>
      <c r="V570" s="292"/>
      <c r="W570" s="292"/>
      <c r="X570" s="292"/>
      <c r="Y570" s="292"/>
      <c r="Z570" s="292"/>
    </row>
    <row r="571" spans="1:26" ht="15.75" customHeight="1" x14ac:dyDescent="0.2">
      <c r="A571" s="292"/>
      <c r="B571" s="221"/>
      <c r="C571" s="295"/>
      <c r="D571" s="296"/>
      <c r="E571" s="296"/>
      <c r="F571" s="297"/>
      <c r="G571" s="292"/>
      <c r="H571" s="292"/>
      <c r="I571" s="292"/>
      <c r="J571" s="292"/>
      <c r="K571" s="292"/>
      <c r="L571" s="292"/>
      <c r="M571" s="292"/>
      <c r="N571" s="292"/>
      <c r="O571" s="292"/>
      <c r="P571" s="292"/>
      <c r="Q571" s="292"/>
      <c r="R571" s="292"/>
      <c r="S571" s="292"/>
      <c r="T571" s="292"/>
      <c r="U571" s="292"/>
      <c r="V571" s="292"/>
      <c r="W571" s="292"/>
      <c r="X571" s="292"/>
      <c r="Y571" s="292"/>
      <c r="Z571" s="292"/>
    </row>
    <row r="572" spans="1:26" ht="15.75" customHeight="1" x14ac:dyDescent="0.2">
      <c r="A572" s="292"/>
      <c r="B572" s="221"/>
      <c r="C572" s="295"/>
      <c r="D572" s="296"/>
      <c r="E572" s="296"/>
      <c r="F572" s="297"/>
      <c r="G572" s="292"/>
      <c r="H572" s="292"/>
      <c r="I572" s="292"/>
      <c r="J572" s="292"/>
      <c r="K572" s="292"/>
      <c r="L572" s="292"/>
      <c r="M572" s="292"/>
      <c r="N572" s="292"/>
      <c r="O572" s="292"/>
      <c r="P572" s="292"/>
      <c r="Q572" s="292"/>
      <c r="R572" s="292"/>
      <c r="S572" s="292"/>
      <c r="T572" s="292"/>
      <c r="U572" s="292"/>
      <c r="V572" s="292"/>
      <c r="W572" s="292"/>
      <c r="X572" s="292"/>
      <c r="Y572" s="292"/>
      <c r="Z572" s="292"/>
    </row>
    <row r="573" spans="1:26" ht="15.75" customHeight="1" x14ac:dyDescent="0.2">
      <c r="A573" s="292"/>
      <c r="B573" s="221"/>
      <c r="C573" s="295"/>
      <c r="D573" s="296"/>
      <c r="E573" s="296"/>
      <c r="F573" s="297"/>
      <c r="G573" s="292"/>
      <c r="H573" s="292"/>
      <c r="I573" s="292"/>
      <c r="J573" s="292"/>
      <c r="K573" s="292"/>
      <c r="L573" s="292"/>
      <c r="M573" s="292"/>
      <c r="N573" s="292"/>
      <c r="O573" s="292"/>
      <c r="P573" s="292"/>
      <c r="Q573" s="292"/>
      <c r="R573" s="292"/>
      <c r="S573" s="292"/>
      <c r="T573" s="292"/>
      <c r="U573" s="292"/>
      <c r="V573" s="292"/>
      <c r="W573" s="292"/>
      <c r="X573" s="292"/>
      <c r="Y573" s="292"/>
      <c r="Z573" s="292"/>
    </row>
    <row r="574" spans="1:26" ht="15.75" customHeight="1" x14ac:dyDescent="0.2">
      <c r="A574" s="292"/>
      <c r="B574" s="221"/>
      <c r="C574" s="295"/>
      <c r="D574" s="296"/>
      <c r="E574" s="296"/>
      <c r="F574" s="297"/>
      <c r="G574" s="292"/>
      <c r="H574" s="292"/>
      <c r="I574" s="292"/>
      <c r="J574" s="292"/>
      <c r="K574" s="292"/>
      <c r="L574" s="292"/>
      <c r="M574" s="292"/>
      <c r="N574" s="292"/>
      <c r="O574" s="292"/>
      <c r="P574" s="292"/>
      <c r="Q574" s="292"/>
      <c r="R574" s="292"/>
      <c r="S574" s="292"/>
      <c r="T574" s="292"/>
      <c r="U574" s="292"/>
      <c r="V574" s="292"/>
      <c r="W574" s="292"/>
      <c r="X574" s="292"/>
      <c r="Y574" s="292"/>
      <c r="Z574" s="292"/>
    </row>
    <row r="575" spans="1:26" ht="15.75" customHeight="1" x14ac:dyDescent="0.2">
      <c r="A575" s="292"/>
      <c r="B575" s="221"/>
      <c r="C575" s="295"/>
      <c r="D575" s="296"/>
      <c r="E575" s="296"/>
      <c r="F575" s="297"/>
      <c r="G575" s="292"/>
      <c r="H575" s="292"/>
      <c r="I575" s="292"/>
      <c r="J575" s="292"/>
      <c r="K575" s="292"/>
      <c r="L575" s="292"/>
      <c r="M575" s="292"/>
      <c r="N575" s="292"/>
      <c r="O575" s="292"/>
      <c r="P575" s="292"/>
      <c r="Q575" s="292"/>
      <c r="R575" s="292"/>
      <c r="S575" s="292"/>
      <c r="T575" s="292"/>
      <c r="U575" s="292"/>
      <c r="V575" s="292"/>
      <c r="W575" s="292"/>
      <c r="X575" s="292"/>
      <c r="Y575" s="292"/>
      <c r="Z575" s="292"/>
    </row>
    <row r="576" spans="1:26" ht="15.75" customHeight="1" x14ac:dyDescent="0.2">
      <c r="A576" s="292"/>
      <c r="B576" s="221"/>
      <c r="C576" s="295"/>
      <c r="D576" s="296"/>
      <c r="E576" s="296"/>
      <c r="F576" s="297"/>
      <c r="G576" s="292"/>
      <c r="H576" s="292"/>
      <c r="I576" s="292"/>
      <c r="J576" s="292"/>
      <c r="K576" s="292"/>
      <c r="L576" s="292"/>
      <c r="M576" s="292"/>
      <c r="N576" s="292"/>
      <c r="O576" s="292"/>
      <c r="P576" s="292"/>
      <c r="Q576" s="292"/>
      <c r="R576" s="292"/>
      <c r="S576" s="292"/>
      <c r="T576" s="292"/>
      <c r="U576" s="292"/>
      <c r="V576" s="292"/>
      <c r="W576" s="292"/>
      <c r="X576" s="292"/>
      <c r="Y576" s="292"/>
      <c r="Z576" s="292"/>
    </row>
    <row r="577" spans="1:26" ht="15.75" customHeight="1" x14ac:dyDescent="0.2">
      <c r="A577" s="292"/>
      <c r="B577" s="221"/>
      <c r="C577" s="295"/>
      <c r="D577" s="296"/>
      <c r="E577" s="296"/>
      <c r="F577" s="297"/>
      <c r="G577" s="292"/>
      <c r="H577" s="292"/>
      <c r="I577" s="292"/>
      <c r="J577" s="292"/>
      <c r="K577" s="292"/>
      <c r="L577" s="292"/>
      <c r="M577" s="292"/>
      <c r="N577" s="292"/>
      <c r="O577" s="292"/>
      <c r="P577" s="292"/>
      <c r="Q577" s="292"/>
      <c r="R577" s="292"/>
      <c r="S577" s="292"/>
      <c r="T577" s="292"/>
      <c r="U577" s="292"/>
      <c r="V577" s="292"/>
      <c r="W577" s="292"/>
      <c r="X577" s="292"/>
      <c r="Y577" s="292"/>
      <c r="Z577" s="292"/>
    </row>
    <row r="578" spans="1:26" ht="15.75" customHeight="1" x14ac:dyDescent="0.2">
      <c r="A578" s="292"/>
      <c r="B578" s="221"/>
      <c r="C578" s="295"/>
      <c r="D578" s="296"/>
      <c r="E578" s="296"/>
      <c r="F578" s="297"/>
      <c r="G578" s="292"/>
      <c r="H578" s="292"/>
      <c r="I578" s="292"/>
      <c r="J578" s="292"/>
      <c r="K578" s="292"/>
      <c r="L578" s="292"/>
      <c r="M578" s="292"/>
      <c r="N578" s="292"/>
      <c r="O578" s="292"/>
      <c r="P578" s="292"/>
      <c r="Q578" s="292"/>
      <c r="R578" s="292"/>
      <c r="S578" s="292"/>
      <c r="T578" s="292"/>
      <c r="U578" s="292"/>
      <c r="V578" s="292"/>
      <c r="W578" s="292"/>
      <c r="X578" s="292"/>
      <c r="Y578" s="292"/>
      <c r="Z578" s="292"/>
    </row>
    <row r="579" spans="1:26" ht="15.75" customHeight="1" x14ac:dyDescent="0.2">
      <c r="A579" s="292"/>
      <c r="B579" s="221"/>
      <c r="C579" s="295"/>
      <c r="D579" s="296"/>
      <c r="E579" s="296"/>
      <c r="F579" s="297"/>
      <c r="G579" s="292"/>
      <c r="H579" s="292"/>
      <c r="I579" s="292"/>
      <c r="J579" s="292"/>
      <c r="K579" s="292"/>
      <c r="L579" s="292"/>
      <c r="M579" s="292"/>
      <c r="N579" s="292"/>
      <c r="O579" s="292"/>
      <c r="P579" s="292"/>
      <c r="Q579" s="292"/>
      <c r="R579" s="292"/>
      <c r="S579" s="292"/>
      <c r="T579" s="292"/>
      <c r="U579" s="292"/>
      <c r="V579" s="292"/>
      <c r="W579" s="292"/>
      <c r="X579" s="292"/>
      <c r="Y579" s="292"/>
      <c r="Z579" s="292"/>
    </row>
    <row r="580" spans="1:26" ht="15.75" customHeight="1" x14ac:dyDescent="0.2">
      <c r="A580" s="292"/>
      <c r="B580" s="221"/>
      <c r="C580" s="295"/>
      <c r="D580" s="296"/>
      <c r="E580" s="296"/>
      <c r="F580" s="297"/>
      <c r="G580" s="292"/>
      <c r="H580" s="292"/>
      <c r="I580" s="292"/>
      <c r="J580" s="292"/>
      <c r="K580" s="292"/>
      <c r="L580" s="292"/>
      <c r="M580" s="292"/>
      <c r="N580" s="292"/>
      <c r="O580" s="292"/>
      <c r="P580" s="292"/>
      <c r="Q580" s="292"/>
      <c r="R580" s="292"/>
      <c r="S580" s="292"/>
      <c r="T580" s="292"/>
      <c r="U580" s="292"/>
      <c r="V580" s="292"/>
      <c r="W580" s="292"/>
      <c r="X580" s="292"/>
      <c r="Y580" s="292"/>
      <c r="Z580" s="292"/>
    </row>
    <row r="581" spans="1:26" ht="15.75" customHeight="1" x14ac:dyDescent="0.2">
      <c r="A581" s="292"/>
      <c r="B581" s="221"/>
      <c r="C581" s="295"/>
      <c r="D581" s="296"/>
      <c r="E581" s="296"/>
      <c r="F581" s="297"/>
      <c r="G581" s="292"/>
      <c r="H581" s="292"/>
      <c r="I581" s="292"/>
      <c r="J581" s="292"/>
      <c r="K581" s="292"/>
      <c r="L581" s="29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</row>
    <row r="582" spans="1:26" ht="15.75" customHeight="1" x14ac:dyDescent="0.2">
      <c r="A582" s="292"/>
      <c r="B582" s="221"/>
      <c r="C582" s="295"/>
      <c r="D582" s="296"/>
      <c r="E582" s="296"/>
      <c r="F582" s="297"/>
      <c r="G582" s="292"/>
      <c r="H582" s="292"/>
      <c r="I582" s="292"/>
      <c r="J582" s="292"/>
      <c r="K582" s="292"/>
      <c r="L582" s="29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</row>
    <row r="583" spans="1:26" ht="15.75" customHeight="1" x14ac:dyDescent="0.2">
      <c r="A583" s="292"/>
      <c r="B583" s="221"/>
      <c r="C583" s="295"/>
      <c r="D583" s="296"/>
      <c r="E583" s="296"/>
      <c r="F583" s="297"/>
      <c r="G583" s="292"/>
      <c r="H583" s="292"/>
      <c r="I583" s="292"/>
      <c r="J583" s="292"/>
      <c r="K583" s="292"/>
      <c r="L583" s="29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</row>
    <row r="584" spans="1:26" ht="15.75" customHeight="1" x14ac:dyDescent="0.2">
      <c r="A584" s="292"/>
      <c r="B584" s="221"/>
      <c r="C584" s="295"/>
      <c r="D584" s="296"/>
      <c r="E584" s="296"/>
      <c r="F584" s="297"/>
      <c r="G584" s="292"/>
      <c r="H584" s="292"/>
      <c r="I584" s="292"/>
      <c r="J584" s="292"/>
      <c r="K584" s="292"/>
      <c r="L584" s="292"/>
      <c r="M584" s="292"/>
      <c r="N584" s="292"/>
      <c r="O584" s="292"/>
      <c r="P584" s="292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</row>
    <row r="585" spans="1:26" ht="15.75" customHeight="1" x14ac:dyDescent="0.2">
      <c r="A585" s="292"/>
      <c r="B585" s="221"/>
      <c r="C585" s="295"/>
      <c r="D585" s="296"/>
      <c r="E585" s="296"/>
      <c r="F585" s="297"/>
      <c r="G585" s="292"/>
      <c r="H585" s="292"/>
      <c r="I585" s="292"/>
      <c r="J585" s="292"/>
      <c r="K585" s="292"/>
      <c r="L585" s="292"/>
      <c r="M585" s="292"/>
      <c r="N585" s="292"/>
      <c r="O585" s="292"/>
      <c r="P585" s="292"/>
      <c r="Q585" s="292"/>
      <c r="R585" s="292"/>
      <c r="S585" s="292"/>
      <c r="T585" s="292"/>
      <c r="U585" s="292"/>
      <c r="V585" s="292"/>
      <c r="W585" s="292"/>
      <c r="X585" s="292"/>
      <c r="Y585" s="292"/>
      <c r="Z585" s="292"/>
    </row>
    <row r="586" spans="1:26" ht="15.75" customHeight="1" x14ac:dyDescent="0.2">
      <c r="A586" s="292"/>
      <c r="B586" s="221"/>
      <c r="C586" s="295"/>
      <c r="D586" s="296"/>
      <c r="E586" s="296"/>
      <c r="F586" s="297"/>
      <c r="G586" s="292"/>
      <c r="H586" s="292"/>
      <c r="I586" s="292"/>
      <c r="J586" s="292"/>
      <c r="K586" s="292"/>
      <c r="L586" s="292"/>
      <c r="M586" s="292"/>
      <c r="N586" s="292"/>
      <c r="O586" s="292"/>
      <c r="P586" s="292"/>
      <c r="Q586" s="292"/>
      <c r="R586" s="292"/>
      <c r="S586" s="292"/>
      <c r="T586" s="292"/>
      <c r="U586" s="292"/>
      <c r="V586" s="292"/>
      <c r="W586" s="292"/>
      <c r="X586" s="292"/>
      <c r="Y586" s="292"/>
      <c r="Z586" s="292"/>
    </row>
    <row r="587" spans="1:26" ht="15.75" customHeight="1" x14ac:dyDescent="0.2">
      <c r="A587" s="292"/>
      <c r="B587" s="221"/>
      <c r="C587" s="295"/>
      <c r="D587" s="296"/>
      <c r="E587" s="296"/>
      <c r="F587" s="297"/>
      <c r="G587" s="292"/>
      <c r="H587" s="292"/>
      <c r="I587" s="292"/>
      <c r="J587" s="292"/>
      <c r="K587" s="292"/>
      <c r="L587" s="292"/>
      <c r="M587" s="292"/>
      <c r="N587" s="292"/>
      <c r="O587" s="292"/>
      <c r="P587" s="292"/>
      <c r="Q587" s="292"/>
      <c r="R587" s="292"/>
      <c r="S587" s="292"/>
      <c r="T587" s="292"/>
      <c r="U587" s="292"/>
      <c r="V587" s="292"/>
      <c r="W587" s="292"/>
      <c r="X587" s="292"/>
      <c r="Y587" s="292"/>
      <c r="Z587" s="292"/>
    </row>
    <row r="588" spans="1:26" ht="15.75" customHeight="1" x14ac:dyDescent="0.2">
      <c r="A588" s="292"/>
      <c r="B588" s="221"/>
      <c r="C588" s="295"/>
      <c r="D588" s="296"/>
      <c r="E588" s="296"/>
      <c r="F588" s="297"/>
      <c r="G588" s="292"/>
      <c r="H588" s="292"/>
      <c r="I588" s="292"/>
      <c r="J588" s="292"/>
      <c r="K588" s="292"/>
      <c r="L588" s="292"/>
      <c r="M588" s="292"/>
      <c r="N588" s="292"/>
      <c r="O588" s="292"/>
      <c r="P588" s="292"/>
      <c r="Q588" s="292"/>
      <c r="R588" s="292"/>
      <c r="S588" s="292"/>
      <c r="T588" s="292"/>
      <c r="U588" s="292"/>
      <c r="V588" s="292"/>
      <c r="W588" s="292"/>
      <c r="X588" s="292"/>
      <c r="Y588" s="292"/>
      <c r="Z588" s="292"/>
    </row>
    <row r="589" spans="1:26" ht="15.75" customHeight="1" x14ac:dyDescent="0.2">
      <c r="A589" s="292"/>
      <c r="B589" s="221"/>
      <c r="C589" s="295"/>
      <c r="D589" s="296"/>
      <c r="E589" s="296"/>
      <c r="F589" s="297"/>
      <c r="G589" s="292"/>
      <c r="H589" s="292"/>
      <c r="I589" s="292"/>
      <c r="J589" s="292"/>
      <c r="K589" s="292"/>
      <c r="L589" s="292"/>
      <c r="M589" s="292"/>
      <c r="N589" s="292"/>
      <c r="O589" s="292"/>
      <c r="P589" s="292"/>
      <c r="Q589" s="292"/>
      <c r="R589" s="292"/>
      <c r="S589" s="292"/>
      <c r="T589" s="292"/>
      <c r="U589" s="292"/>
      <c r="V589" s="292"/>
      <c r="W589" s="292"/>
      <c r="X589" s="292"/>
      <c r="Y589" s="292"/>
      <c r="Z589" s="292"/>
    </row>
    <row r="590" spans="1:26" ht="15.75" customHeight="1" x14ac:dyDescent="0.2">
      <c r="A590" s="292"/>
      <c r="B590" s="221"/>
      <c r="C590" s="295"/>
      <c r="D590" s="296"/>
      <c r="E590" s="296"/>
      <c r="F590" s="297"/>
      <c r="G590" s="292"/>
      <c r="H590" s="292"/>
      <c r="I590" s="292"/>
      <c r="J590" s="292"/>
      <c r="K590" s="292"/>
      <c r="L590" s="292"/>
      <c r="M590" s="292"/>
      <c r="N590" s="292"/>
      <c r="O590" s="292"/>
      <c r="P590" s="292"/>
      <c r="Q590" s="292"/>
      <c r="R590" s="292"/>
      <c r="S590" s="292"/>
      <c r="T590" s="292"/>
      <c r="U590" s="292"/>
      <c r="V590" s="292"/>
      <c r="W590" s="292"/>
      <c r="X590" s="292"/>
      <c r="Y590" s="292"/>
      <c r="Z590" s="292"/>
    </row>
    <row r="591" spans="1:26" ht="15.75" customHeight="1" x14ac:dyDescent="0.2">
      <c r="A591" s="292"/>
      <c r="B591" s="221"/>
      <c r="C591" s="295"/>
      <c r="D591" s="296"/>
      <c r="E591" s="296"/>
      <c r="F591" s="297"/>
      <c r="G591" s="292"/>
      <c r="H591" s="292"/>
      <c r="I591" s="292"/>
      <c r="J591" s="292"/>
      <c r="K591" s="292"/>
      <c r="L591" s="292"/>
      <c r="M591" s="292"/>
      <c r="N591" s="292"/>
      <c r="O591" s="292"/>
      <c r="P591" s="292"/>
      <c r="Q591" s="292"/>
      <c r="R591" s="292"/>
      <c r="S591" s="292"/>
      <c r="T591" s="292"/>
      <c r="U591" s="292"/>
      <c r="V591" s="292"/>
      <c r="W591" s="292"/>
      <c r="X591" s="292"/>
      <c r="Y591" s="292"/>
      <c r="Z591" s="292"/>
    </row>
    <row r="592" spans="1:26" ht="15.75" customHeight="1" x14ac:dyDescent="0.2">
      <c r="A592" s="292"/>
      <c r="B592" s="221"/>
      <c r="C592" s="295"/>
      <c r="D592" s="296"/>
      <c r="E592" s="296"/>
      <c r="F592" s="297"/>
      <c r="G592" s="292"/>
      <c r="H592" s="292"/>
      <c r="I592" s="292"/>
      <c r="J592" s="292"/>
      <c r="K592" s="292"/>
      <c r="L592" s="292"/>
      <c r="M592" s="292"/>
      <c r="N592" s="292"/>
      <c r="O592" s="292"/>
      <c r="P592" s="292"/>
      <c r="Q592" s="292"/>
      <c r="R592" s="292"/>
      <c r="S592" s="292"/>
      <c r="T592" s="292"/>
      <c r="U592" s="292"/>
      <c r="V592" s="292"/>
      <c r="W592" s="292"/>
      <c r="X592" s="292"/>
      <c r="Y592" s="292"/>
      <c r="Z592" s="292"/>
    </row>
    <row r="593" spans="1:26" ht="15.75" customHeight="1" x14ac:dyDescent="0.2">
      <c r="A593" s="292"/>
      <c r="B593" s="221"/>
      <c r="C593" s="295"/>
      <c r="D593" s="296"/>
      <c r="E593" s="296"/>
      <c r="F593" s="297"/>
      <c r="G593" s="292"/>
      <c r="H593" s="292"/>
      <c r="I593" s="292"/>
      <c r="J593" s="292"/>
      <c r="K593" s="292"/>
      <c r="L593" s="292"/>
      <c r="M593" s="292"/>
      <c r="N593" s="292"/>
      <c r="O593" s="292"/>
      <c r="P593" s="292"/>
      <c r="Q593" s="292"/>
      <c r="R593" s="292"/>
      <c r="S593" s="292"/>
      <c r="T593" s="292"/>
      <c r="U593" s="292"/>
      <c r="V593" s="292"/>
      <c r="W593" s="292"/>
      <c r="X593" s="292"/>
      <c r="Y593" s="292"/>
      <c r="Z593" s="292"/>
    </row>
    <row r="594" spans="1:26" ht="15.75" customHeight="1" x14ac:dyDescent="0.2">
      <c r="A594" s="292"/>
      <c r="B594" s="221"/>
      <c r="C594" s="295"/>
      <c r="D594" s="296"/>
      <c r="E594" s="296"/>
      <c r="F594" s="297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2"/>
      <c r="Y594" s="292"/>
      <c r="Z594" s="292"/>
    </row>
    <row r="595" spans="1:26" ht="15.75" customHeight="1" x14ac:dyDescent="0.2">
      <c r="A595" s="292"/>
      <c r="B595" s="221"/>
      <c r="C595" s="295"/>
      <c r="D595" s="296"/>
      <c r="E595" s="296"/>
      <c r="F595" s="297"/>
      <c r="G595" s="292"/>
      <c r="H595" s="292"/>
      <c r="I595" s="292"/>
      <c r="J595" s="292"/>
      <c r="K595" s="292"/>
      <c r="L595" s="292"/>
      <c r="M595" s="292"/>
      <c r="N595" s="292"/>
      <c r="O595" s="292"/>
      <c r="P595" s="292"/>
      <c r="Q595" s="292"/>
      <c r="R595" s="292"/>
      <c r="S595" s="292"/>
      <c r="T595" s="292"/>
      <c r="U595" s="292"/>
      <c r="V595" s="292"/>
      <c r="W595" s="292"/>
      <c r="X595" s="292"/>
      <c r="Y595" s="292"/>
      <c r="Z595" s="292"/>
    </row>
    <row r="596" spans="1:26" ht="15.75" customHeight="1" x14ac:dyDescent="0.2">
      <c r="A596" s="292"/>
      <c r="B596" s="221"/>
      <c r="C596" s="295"/>
      <c r="D596" s="296"/>
      <c r="E596" s="296"/>
      <c r="F596" s="297"/>
      <c r="G596" s="292"/>
      <c r="H596" s="292"/>
      <c r="I596" s="292"/>
      <c r="J596" s="292"/>
      <c r="K596" s="292"/>
      <c r="L596" s="292"/>
      <c r="M596" s="292"/>
      <c r="N596" s="292"/>
      <c r="O596" s="292"/>
      <c r="P596" s="292"/>
      <c r="Q596" s="292"/>
      <c r="R596" s="292"/>
      <c r="S596" s="292"/>
      <c r="T596" s="292"/>
      <c r="U596" s="292"/>
      <c r="V596" s="292"/>
      <c r="W596" s="292"/>
      <c r="X596" s="292"/>
      <c r="Y596" s="292"/>
      <c r="Z596" s="292"/>
    </row>
    <row r="597" spans="1:26" ht="15.75" customHeight="1" x14ac:dyDescent="0.2">
      <c r="A597" s="292"/>
      <c r="B597" s="221"/>
      <c r="C597" s="295"/>
      <c r="D597" s="296"/>
      <c r="E597" s="296"/>
      <c r="F597" s="297"/>
      <c r="G597" s="292"/>
      <c r="H597" s="292"/>
      <c r="I597" s="292"/>
      <c r="J597" s="292"/>
      <c r="K597" s="292"/>
      <c r="L597" s="292"/>
      <c r="M597" s="292"/>
      <c r="N597" s="292"/>
      <c r="O597" s="292"/>
      <c r="P597" s="292"/>
      <c r="Q597" s="292"/>
      <c r="R597" s="292"/>
      <c r="S597" s="292"/>
      <c r="T597" s="292"/>
      <c r="U597" s="292"/>
      <c r="V597" s="292"/>
      <c r="W597" s="292"/>
      <c r="X597" s="292"/>
      <c r="Y597" s="292"/>
      <c r="Z597" s="292"/>
    </row>
    <row r="598" spans="1:26" ht="15.75" customHeight="1" x14ac:dyDescent="0.2">
      <c r="A598" s="292"/>
      <c r="B598" s="221"/>
      <c r="C598" s="295"/>
      <c r="D598" s="296"/>
      <c r="E598" s="296"/>
      <c r="F598" s="297"/>
      <c r="G598" s="292"/>
      <c r="H598" s="292"/>
      <c r="I598" s="292"/>
      <c r="J598" s="292"/>
      <c r="K598" s="292"/>
      <c r="L598" s="292"/>
      <c r="M598" s="292"/>
      <c r="N598" s="292"/>
      <c r="O598" s="292"/>
      <c r="P598" s="292"/>
      <c r="Q598" s="292"/>
      <c r="R598" s="292"/>
      <c r="S598" s="292"/>
      <c r="T598" s="292"/>
      <c r="U598" s="292"/>
      <c r="V598" s="292"/>
      <c r="W598" s="292"/>
      <c r="X598" s="292"/>
      <c r="Y598" s="292"/>
      <c r="Z598" s="292"/>
    </row>
    <row r="599" spans="1:26" ht="15.75" customHeight="1" x14ac:dyDescent="0.2">
      <c r="A599" s="292"/>
      <c r="B599" s="221"/>
      <c r="C599" s="295"/>
      <c r="D599" s="296"/>
      <c r="E599" s="296"/>
      <c r="F599" s="297"/>
      <c r="G599" s="292"/>
      <c r="H599" s="292"/>
      <c r="I599" s="292"/>
      <c r="J599" s="292"/>
      <c r="K599" s="292"/>
      <c r="L599" s="292"/>
      <c r="M599" s="292"/>
      <c r="N599" s="292"/>
      <c r="O599" s="292"/>
      <c r="P599" s="292"/>
      <c r="Q599" s="292"/>
      <c r="R599" s="292"/>
      <c r="S599" s="292"/>
      <c r="T599" s="292"/>
      <c r="U599" s="292"/>
      <c r="V599" s="292"/>
      <c r="W599" s="292"/>
      <c r="X599" s="292"/>
      <c r="Y599" s="292"/>
      <c r="Z599" s="292"/>
    </row>
    <row r="600" spans="1:26" ht="15.75" customHeight="1" x14ac:dyDescent="0.2">
      <c r="A600" s="292"/>
      <c r="B600" s="221"/>
      <c r="C600" s="295"/>
      <c r="D600" s="296"/>
      <c r="E600" s="296"/>
      <c r="F600" s="297"/>
      <c r="G600" s="292"/>
      <c r="H600" s="292"/>
      <c r="I600" s="292"/>
      <c r="J600" s="292"/>
      <c r="K600" s="292"/>
      <c r="L600" s="292"/>
      <c r="M600" s="292"/>
      <c r="N600" s="292"/>
      <c r="O600" s="292"/>
      <c r="P600" s="292"/>
      <c r="Q600" s="292"/>
      <c r="R600" s="292"/>
      <c r="S600" s="292"/>
      <c r="T600" s="292"/>
      <c r="U600" s="292"/>
      <c r="V600" s="292"/>
      <c r="W600" s="292"/>
      <c r="X600" s="292"/>
      <c r="Y600" s="292"/>
      <c r="Z600" s="292"/>
    </row>
    <row r="601" spans="1:26" ht="15.75" customHeight="1" x14ac:dyDescent="0.2">
      <c r="A601" s="292"/>
      <c r="B601" s="221"/>
      <c r="C601" s="295"/>
      <c r="D601" s="296"/>
      <c r="E601" s="296"/>
      <c r="F601" s="297"/>
      <c r="G601" s="292"/>
      <c r="H601" s="292"/>
      <c r="I601" s="292"/>
      <c r="J601" s="292"/>
      <c r="K601" s="292"/>
      <c r="L601" s="292"/>
      <c r="M601" s="292"/>
      <c r="N601" s="292"/>
      <c r="O601" s="292"/>
      <c r="P601" s="292"/>
      <c r="Q601" s="292"/>
      <c r="R601" s="292"/>
      <c r="S601" s="292"/>
      <c r="T601" s="292"/>
      <c r="U601" s="292"/>
      <c r="V601" s="292"/>
      <c r="W601" s="292"/>
      <c r="X601" s="292"/>
      <c r="Y601" s="292"/>
      <c r="Z601" s="292"/>
    </row>
    <row r="602" spans="1:26" ht="15.75" customHeight="1" x14ac:dyDescent="0.2">
      <c r="A602" s="292"/>
      <c r="B602" s="221"/>
      <c r="C602" s="295"/>
      <c r="D602" s="296"/>
      <c r="E602" s="296"/>
      <c r="F602" s="297"/>
      <c r="G602" s="292"/>
      <c r="H602" s="292"/>
      <c r="I602" s="292"/>
      <c r="J602" s="292"/>
      <c r="K602" s="292"/>
      <c r="L602" s="292"/>
      <c r="M602" s="292"/>
      <c r="N602" s="292"/>
      <c r="O602" s="292"/>
      <c r="P602" s="292"/>
      <c r="Q602" s="292"/>
      <c r="R602" s="292"/>
      <c r="S602" s="292"/>
      <c r="T602" s="292"/>
      <c r="U602" s="292"/>
      <c r="V602" s="292"/>
      <c r="W602" s="292"/>
      <c r="X602" s="292"/>
      <c r="Y602" s="292"/>
      <c r="Z602" s="292"/>
    </row>
    <row r="603" spans="1:26" ht="15.75" customHeight="1" x14ac:dyDescent="0.2">
      <c r="A603" s="292"/>
      <c r="B603" s="221"/>
      <c r="C603" s="295"/>
      <c r="D603" s="296"/>
      <c r="E603" s="296"/>
      <c r="F603" s="297"/>
      <c r="G603" s="292"/>
      <c r="H603" s="292"/>
      <c r="I603" s="292"/>
      <c r="J603" s="292"/>
      <c r="K603" s="292"/>
      <c r="L603" s="292"/>
      <c r="M603" s="292"/>
      <c r="N603" s="292"/>
      <c r="O603" s="292"/>
      <c r="P603" s="292"/>
      <c r="Q603" s="292"/>
      <c r="R603" s="292"/>
      <c r="S603" s="292"/>
      <c r="T603" s="292"/>
      <c r="U603" s="292"/>
      <c r="V603" s="292"/>
      <c r="W603" s="292"/>
      <c r="X603" s="292"/>
      <c r="Y603" s="292"/>
      <c r="Z603" s="292"/>
    </row>
    <row r="604" spans="1:26" ht="15.75" customHeight="1" x14ac:dyDescent="0.2">
      <c r="A604" s="292"/>
      <c r="B604" s="221"/>
      <c r="C604" s="295"/>
      <c r="D604" s="296"/>
      <c r="E604" s="296"/>
      <c r="F604" s="297"/>
      <c r="G604" s="292"/>
      <c r="H604" s="292"/>
      <c r="I604" s="292"/>
      <c r="J604" s="292"/>
      <c r="K604" s="292"/>
      <c r="L604" s="292"/>
      <c r="M604" s="292"/>
      <c r="N604" s="292"/>
      <c r="O604" s="292"/>
      <c r="P604" s="292"/>
      <c r="Q604" s="292"/>
      <c r="R604" s="292"/>
      <c r="S604" s="292"/>
      <c r="T604" s="292"/>
      <c r="U604" s="292"/>
      <c r="V604" s="292"/>
      <c r="W604" s="292"/>
      <c r="X604" s="292"/>
      <c r="Y604" s="292"/>
      <c r="Z604" s="292"/>
    </row>
    <row r="605" spans="1:26" ht="15.75" customHeight="1" x14ac:dyDescent="0.2">
      <c r="A605" s="292"/>
      <c r="B605" s="221"/>
      <c r="C605" s="295"/>
      <c r="D605" s="296"/>
      <c r="E605" s="296"/>
      <c r="F605" s="297"/>
      <c r="G605" s="292"/>
      <c r="H605" s="292"/>
      <c r="I605" s="292"/>
      <c r="J605" s="292"/>
      <c r="K605" s="292"/>
      <c r="L605" s="292"/>
      <c r="M605" s="292"/>
      <c r="N605" s="292"/>
      <c r="O605" s="292"/>
      <c r="P605" s="292"/>
      <c r="Q605" s="292"/>
      <c r="R605" s="292"/>
      <c r="S605" s="292"/>
      <c r="T605" s="292"/>
      <c r="U605" s="292"/>
      <c r="V605" s="292"/>
      <c r="W605" s="292"/>
      <c r="X605" s="292"/>
      <c r="Y605" s="292"/>
      <c r="Z605" s="292"/>
    </row>
    <row r="606" spans="1:26" ht="15.75" customHeight="1" x14ac:dyDescent="0.2">
      <c r="A606" s="292"/>
      <c r="B606" s="221"/>
      <c r="C606" s="295"/>
      <c r="D606" s="296"/>
      <c r="E606" s="296"/>
      <c r="F606" s="297"/>
      <c r="G606" s="292"/>
      <c r="H606" s="292"/>
      <c r="I606" s="292"/>
      <c r="J606" s="292"/>
      <c r="K606" s="292"/>
      <c r="L606" s="292"/>
      <c r="M606" s="292"/>
      <c r="N606" s="292"/>
      <c r="O606" s="292"/>
      <c r="P606" s="292"/>
      <c r="Q606" s="292"/>
      <c r="R606" s="292"/>
      <c r="S606" s="292"/>
      <c r="T606" s="292"/>
      <c r="U606" s="292"/>
      <c r="V606" s="292"/>
      <c r="W606" s="292"/>
      <c r="X606" s="292"/>
      <c r="Y606" s="292"/>
      <c r="Z606" s="292"/>
    </row>
    <row r="607" spans="1:26" ht="15.75" customHeight="1" x14ac:dyDescent="0.2">
      <c r="A607" s="292"/>
      <c r="B607" s="221"/>
      <c r="C607" s="295"/>
      <c r="D607" s="296"/>
      <c r="E607" s="296"/>
      <c r="F607" s="297"/>
      <c r="G607" s="292"/>
      <c r="H607" s="292"/>
      <c r="I607" s="292"/>
      <c r="J607" s="292"/>
      <c r="K607" s="292"/>
      <c r="L607" s="292"/>
      <c r="M607" s="292"/>
      <c r="N607" s="292"/>
      <c r="O607" s="292"/>
      <c r="P607" s="292"/>
      <c r="Q607" s="292"/>
      <c r="R607" s="292"/>
      <c r="S607" s="292"/>
      <c r="T607" s="292"/>
      <c r="U607" s="292"/>
      <c r="V607" s="292"/>
      <c r="W607" s="292"/>
      <c r="X607" s="292"/>
      <c r="Y607" s="292"/>
      <c r="Z607" s="292"/>
    </row>
    <row r="608" spans="1:26" ht="15.75" customHeight="1" x14ac:dyDescent="0.2">
      <c r="A608" s="292"/>
      <c r="B608" s="221"/>
      <c r="C608" s="295"/>
      <c r="D608" s="296"/>
      <c r="E608" s="296"/>
      <c r="F608" s="297"/>
      <c r="G608" s="292"/>
      <c r="H608" s="292"/>
      <c r="I608" s="292"/>
      <c r="J608" s="292"/>
      <c r="K608" s="292"/>
      <c r="L608" s="292"/>
      <c r="M608" s="292"/>
      <c r="N608" s="292"/>
      <c r="O608" s="292"/>
      <c r="P608" s="292"/>
      <c r="Q608" s="292"/>
      <c r="R608" s="292"/>
      <c r="S608" s="292"/>
      <c r="T608" s="292"/>
      <c r="U608" s="292"/>
      <c r="V608" s="292"/>
      <c r="W608" s="292"/>
      <c r="X608" s="292"/>
      <c r="Y608" s="292"/>
      <c r="Z608" s="292"/>
    </row>
    <row r="609" spans="1:26" ht="15.75" customHeight="1" x14ac:dyDescent="0.2">
      <c r="A609" s="292"/>
      <c r="B609" s="221"/>
      <c r="C609" s="295"/>
      <c r="D609" s="296"/>
      <c r="E609" s="296"/>
      <c r="F609" s="297"/>
      <c r="G609" s="292"/>
      <c r="H609" s="292"/>
      <c r="I609" s="292"/>
      <c r="J609" s="292"/>
      <c r="K609" s="292"/>
      <c r="L609" s="292"/>
      <c r="M609" s="292"/>
      <c r="N609" s="292"/>
      <c r="O609" s="292"/>
      <c r="P609" s="292"/>
      <c r="Q609" s="292"/>
      <c r="R609" s="292"/>
      <c r="S609" s="292"/>
      <c r="T609" s="292"/>
      <c r="U609" s="292"/>
      <c r="V609" s="292"/>
      <c r="W609" s="292"/>
      <c r="X609" s="292"/>
      <c r="Y609" s="292"/>
      <c r="Z609" s="292"/>
    </row>
    <row r="610" spans="1:26" ht="15.75" customHeight="1" x14ac:dyDescent="0.2">
      <c r="A610" s="292"/>
      <c r="B610" s="221"/>
      <c r="C610" s="295"/>
      <c r="D610" s="296"/>
      <c r="E610" s="296"/>
      <c r="F610" s="297"/>
      <c r="G610" s="292"/>
      <c r="H610" s="292"/>
      <c r="I610" s="292"/>
      <c r="J610" s="292"/>
      <c r="K610" s="292"/>
      <c r="L610" s="292"/>
      <c r="M610" s="292"/>
      <c r="N610" s="292"/>
      <c r="O610" s="292"/>
      <c r="P610" s="292"/>
      <c r="Q610" s="292"/>
      <c r="R610" s="292"/>
      <c r="S610" s="292"/>
      <c r="T610" s="292"/>
      <c r="U610" s="292"/>
      <c r="V610" s="292"/>
      <c r="W610" s="292"/>
      <c r="X610" s="292"/>
      <c r="Y610" s="292"/>
      <c r="Z610" s="292"/>
    </row>
    <row r="611" spans="1:26" ht="15.75" customHeight="1" x14ac:dyDescent="0.2">
      <c r="A611" s="292"/>
      <c r="B611" s="221"/>
      <c r="C611" s="295"/>
      <c r="D611" s="296"/>
      <c r="E611" s="296"/>
      <c r="F611" s="297"/>
      <c r="G611" s="292"/>
      <c r="H611" s="292"/>
      <c r="I611" s="292"/>
      <c r="J611" s="292"/>
      <c r="K611" s="292"/>
      <c r="L611" s="292"/>
      <c r="M611" s="292"/>
      <c r="N611" s="292"/>
      <c r="O611" s="292"/>
      <c r="P611" s="292"/>
      <c r="Q611" s="292"/>
      <c r="R611" s="292"/>
      <c r="S611" s="292"/>
      <c r="T611" s="292"/>
      <c r="U611" s="292"/>
      <c r="V611" s="292"/>
      <c r="W611" s="292"/>
      <c r="X611" s="292"/>
      <c r="Y611" s="292"/>
      <c r="Z611" s="292"/>
    </row>
    <row r="612" spans="1:26" ht="15.75" customHeight="1" x14ac:dyDescent="0.2">
      <c r="A612" s="292"/>
      <c r="B612" s="221"/>
      <c r="C612" s="295"/>
      <c r="D612" s="296"/>
      <c r="E612" s="296"/>
      <c r="F612" s="297"/>
      <c r="G612" s="292"/>
      <c r="H612" s="292"/>
      <c r="I612" s="292"/>
      <c r="J612" s="292"/>
      <c r="K612" s="292"/>
      <c r="L612" s="292"/>
      <c r="M612" s="292"/>
      <c r="N612" s="292"/>
      <c r="O612" s="292"/>
      <c r="P612" s="292"/>
      <c r="Q612" s="292"/>
      <c r="R612" s="292"/>
      <c r="S612" s="292"/>
      <c r="T612" s="292"/>
      <c r="U612" s="292"/>
      <c r="V612" s="292"/>
      <c r="W612" s="292"/>
      <c r="X612" s="292"/>
      <c r="Y612" s="292"/>
      <c r="Z612" s="292"/>
    </row>
    <row r="613" spans="1:26" ht="15.75" customHeight="1" x14ac:dyDescent="0.2">
      <c r="A613" s="292"/>
      <c r="B613" s="221"/>
      <c r="C613" s="295"/>
      <c r="D613" s="296"/>
      <c r="E613" s="296"/>
      <c r="F613" s="297"/>
      <c r="G613" s="292"/>
      <c r="H613" s="292"/>
      <c r="I613" s="292"/>
      <c r="J613" s="292"/>
      <c r="K613" s="292"/>
      <c r="L613" s="292"/>
      <c r="M613" s="292"/>
      <c r="N613" s="292"/>
      <c r="O613" s="292"/>
      <c r="P613" s="292"/>
      <c r="Q613" s="292"/>
      <c r="R613" s="292"/>
      <c r="S613" s="292"/>
      <c r="T613" s="292"/>
      <c r="U613" s="292"/>
      <c r="V613" s="292"/>
      <c r="W613" s="292"/>
      <c r="X613" s="292"/>
      <c r="Y613" s="292"/>
      <c r="Z613" s="292"/>
    </row>
    <row r="614" spans="1:26" ht="15.75" customHeight="1" x14ac:dyDescent="0.2">
      <c r="A614" s="292"/>
      <c r="B614" s="221"/>
      <c r="C614" s="295"/>
      <c r="D614" s="296"/>
      <c r="E614" s="296"/>
      <c r="F614" s="297"/>
      <c r="G614" s="292"/>
      <c r="H614" s="292"/>
      <c r="I614" s="292"/>
      <c r="J614" s="292"/>
      <c r="K614" s="292"/>
      <c r="L614" s="292"/>
      <c r="M614" s="292"/>
      <c r="N614" s="292"/>
      <c r="O614" s="292"/>
      <c r="P614" s="292"/>
      <c r="Q614" s="292"/>
      <c r="R614" s="292"/>
      <c r="S614" s="292"/>
      <c r="T614" s="292"/>
      <c r="U614" s="292"/>
      <c r="V614" s="292"/>
      <c r="W614" s="292"/>
      <c r="X614" s="292"/>
      <c r="Y614" s="292"/>
      <c r="Z614" s="292"/>
    </row>
    <row r="615" spans="1:26" ht="15.75" customHeight="1" x14ac:dyDescent="0.2">
      <c r="A615" s="292"/>
      <c r="B615" s="221"/>
      <c r="C615" s="295"/>
      <c r="D615" s="296"/>
      <c r="E615" s="296"/>
      <c r="F615" s="297"/>
      <c r="G615" s="292"/>
      <c r="H615" s="292"/>
      <c r="I615" s="292"/>
      <c r="J615" s="292"/>
      <c r="K615" s="292"/>
      <c r="L615" s="292"/>
      <c r="M615" s="292"/>
      <c r="N615" s="292"/>
      <c r="O615" s="292"/>
      <c r="P615" s="292"/>
      <c r="Q615" s="292"/>
      <c r="R615" s="292"/>
      <c r="S615" s="292"/>
      <c r="T615" s="292"/>
      <c r="U615" s="292"/>
      <c r="V615" s="292"/>
      <c r="W615" s="292"/>
      <c r="X615" s="292"/>
      <c r="Y615" s="292"/>
      <c r="Z615" s="292"/>
    </row>
    <row r="616" spans="1:26" ht="15.75" customHeight="1" x14ac:dyDescent="0.2">
      <c r="A616" s="292"/>
      <c r="B616" s="221"/>
      <c r="C616" s="295"/>
      <c r="D616" s="296"/>
      <c r="E616" s="296"/>
      <c r="F616" s="297"/>
      <c r="G616" s="292"/>
      <c r="H616" s="292"/>
      <c r="I616" s="292"/>
      <c r="J616" s="292"/>
      <c r="K616" s="292"/>
      <c r="L616" s="292"/>
      <c r="M616" s="292"/>
      <c r="N616" s="292"/>
      <c r="O616" s="292"/>
      <c r="P616" s="292"/>
      <c r="Q616" s="292"/>
      <c r="R616" s="292"/>
      <c r="S616" s="292"/>
      <c r="T616" s="292"/>
      <c r="U616" s="292"/>
      <c r="V616" s="292"/>
      <c r="W616" s="292"/>
      <c r="X616" s="292"/>
      <c r="Y616" s="292"/>
      <c r="Z616" s="292"/>
    </row>
    <row r="617" spans="1:26" ht="15.75" customHeight="1" x14ac:dyDescent="0.2">
      <c r="A617" s="292"/>
      <c r="B617" s="221"/>
      <c r="C617" s="295"/>
      <c r="D617" s="296"/>
      <c r="E617" s="296"/>
      <c r="F617" s="297"/>
      <c r="G617" s="292"/>
      <c r="H617" s="292"/>
      <c r="I617" s="292"/>
      <c r="J617" s="292"/>
      <c r="K617" s="292"/>
      <c r="L617" s="292"/>
      <c r="M617" s="292"/>
      <c r="N617" s="292"/>
      <c r="O617" s="292"/>
      <c r="P617" s="292"/>
      <c r="Q617" s="292"/>
      <c r="R617" s="292"/>
      <c r="S617" s="292"/>
      <c r="T617" s="292"/>
      <c r="U617" s="292"/>
      <c r="V617" s="292"/>
      <c r="W617" s="292"/>
      <c r="X617" s="292"/>
      <c r="Y617" s="292"/>
      <c r="Z617" s="292"/>
    </row>
    <row r="618" spans="1:26" ht="15.75" customHeight="1" x14ac:dyDescent="0.2">
      <c r="A618" s="292"/>
      <c r="B618" s="221"/>
      <c r="C618" s="295"/>
      <c r="D618" s="296"/>
      <c r="E618" s="296"/>
      <c r="F618" s="297"/>
      <c r="G618" s="292"/>
      <c r="H618" s="292"/>
      <c r="I618" s="292"/>
      <c r="J618" s="292"/>
      <c r="K618" s="292"/>
      <c r="L618" s="292"/>
      <c r="M618" s="292"/>
      <c r="N618" s="292"/>
      <c r="O618" s="292"/>
      <c r="P618" s="292"/>
      <c r="Q618" s="292"/>
      <c r="R618" s="292"/>
      <c r="S618" s="292"/>
      <c r="T618" s="292"/>
      <c r="U618" s="292"/>
      <c r="V618" s="292"/>
      <c r="W618" s="292"/>
      <c r="X618" s="292"/>
      <c r="Y618" s="292"/>
      <c r="Z618" s="292"/>
    </row>
    <row r="619" spans="1:26" ht="15.75" customHeight="1" x14ac:dyDescent="0.2">
      <c r="A619" s="292"/>
      <c r="B619" s="221"/>
      <c r="C619" s="295"/>
      <c r="D619" s="296"/>
      <c r="E619" s="296"/>
      <c r="F619" s="297"/>
      <c r="G619" s="292"/>
      <c r="H619" s="292"/>
      <c r="I619" s="292"/>
      <c r="J619" s="292"/>
      <c r="K619" s="292"/>
      <c r="L619" s="292"/>
      <c r="M619" s="292"/>
      <c r="N619" s="292"/>
      <c r="O619" s="292"/>
      <c r="P619" s="292"/>
      <c r="Q619" s="292"/>
      <c r="R619" s="292"/>
      <c r="S619" s="292"/>
      <c r="T619" s="292"/>
      <c r="U619" s="292"/>
      <c r="V619" s="292"/>
      <c r="W619" s="292"/>
      <c r="X619" s="292"/>
      <c r="Y619" s="292"/>
      <c r="Z619" s="292"/>
    </row>
    <row r="620" spans="1:26" ht="15.75" customHeight="1" x14ac:dyDescent="0.2">
      <c r="A620" s="292"/>
      <c r="B620" s="221"/>
      <c r="C620" s="295"/>
      <c r="D620" s="296"/>
      <c r="E620" s="296"/>
      <c r="F620" s="297"/>
      <c r="G620" s="292"/>
      <c r="H620" s="292"/>
      <c r="I620" s="292"/>
      <c r="J620" s="292"/>
      <c r="K620" s="292"/>
      <c r="L620" s="292"/>
      <c r="M620" s="292"/>
      <c r="N620" s="292"/>
      <c r="O620" s="292"/>
      <c r="P620" s="292"/>
      <c r="Q620" s="292"/>
      <c r="R620" s="292"/>
      <c r="S620" s="292"/>
      <c r="T620" s="292"/>
      <c r="U620" s="292"/>
      <c r="V620" s="292"/>
      <c r="W620" s="292"/>
      <c r="X620" s="292"/>
      <c r="Y620" s="292"/>
      <c r="Z620" s="292"/>
    </row>
    <row r="621" spans="1:26" ht="15.75" customHeight="1" x14ac:dyDescent="0.2">
      <c r="A621" s="292"/>
      <c r="B621" s="221"/>
      <c r="C621" s="295"/>
      <c r="D621" s="296"/>
      <c r="E621" s="296"/>
      <c r="F621" s="297"/>
      <c r="G621" s="292"/>
      <c r="H621" s="292"/>
      <c r="I621" s="292"/>
      <c r="J621" s="292"/>
      <c r="K621" s="292"/>
      <c r="L621" s="292"/>
      <c r="M621" s="292"/>
      <c r="N621" s="292"/>
      <c r="O621" s="292"/>
      <c r="P621" s="292"/>
      <c r="Q621" s="292"/>
      <c r="R621" s="292"/>
      <c r="S621" s="292"/>
      <c r="T621" s="292"/>
      <c r="U621" s="292"/>
      <c r="V621" s="292"/>
      <c r="W621" s="292"/>
      <c r="X621" s="292"/>
      <c r="Y621" s="292"/>
      <c r="Z621" s="292"/>
    </row>
    <row r="622" spans="1:26" ht="15.75" customHeight="1" x14ac:dyDescent="0.2">
      <c r="A622" s="292"/>
      <c r="B622" s="221"/>
      <c r="C622" s="295"/>
      <c r="D622" s="296"/>
      <c r="E622" s="296"/>
      <c r="F622" s="297"/>
      <c r="G622" s="292"/>
      <c r="H622" s="292"/>
      <c r="I622" s="292"/>
      <c r="J622" s="292"/>
      <c r="K622" s="292"/>
      <c r="L622" s="292"/>
      <c r="M622" s="292"/>
      <c r="N622" s="292"/>
      <c r="O622" s="292"/>
      <c r="P622" s="292"/>
      <c r="Q622" s="292"/>
      <c r="R622" s="292"/>
      <c r="S622" s="292"/>
      <c r="T622" s="292"/>
      <c r="U622" s="292"/>
      <c r="V622" s="292"/>
      <c r="W622" s="292"/>
      <c r="X622" s="292"/>
      <c r="Y622" s="292"/>
      <c r="Z622" s="292"/>
    </row>
    <row r="623" spans="1:26" ht="15.75" customHeight="1" x14ac:dyDescent="0.2">
      <c r="A623" s="292"/>
      <c r="B623" s="221"/>
      <c r="C623" s="295"/>
      <c r="D623" s="296"/>
      <c r="E623" s="296"/>
      <c r="F623" s="297"/>
      <c r="G623" s="292"/>
      <c r="H623" s="292"/>
      <c r="I623" s="292"/>
      <c r="J623" s="292"/>
      <c r="K623" s="292"/>
      <c r="L623" s="292"/>
      <c r="M623" s="292"/>
      <c r="N623" s="292"/>
      <c r="O623" s="292"/>
      <c r="P623" s="292"/>
      <c r="Q623" s="292"/>
      <c r="R623" s="292"/>
      <c r="S623" s="292"/>
      <c r="T623" s="292"/>
      <c r="U623" s="292"/>
      <c r="V623" s="292"/>
      <c r="W623" s="292"/>
      <c r="X623" s="292"/>
      <c r="Y623" s="292"/>
      <c r="Z623" s="292"/>
    </row>
    <row r="624" spans="1:26" ht="15.75" customHeight="1" x14ac:dyDescent="0.2">
      <c r="A624" s="292"/>
      <c r="B624" s="221"/>
      <c r="C624" s="295"/>
      <c r="D624" s="296"/>
      <c r="E624" s="296"/>
      <c r="F624" s="297"/>
      <c r="G624" s="292"/>
      <c r="H624" s="292"/>
      <c r="I624" s="292"/>
      <c r="J624" s="292"/>
      <c r="K624" s="292"/>
      <c r="L624" s="292"/>
      <c r="M624" s="292"/>
      <c r="N624" s="292"/>
      <c r="O624" s="292"/>
      <c r="P624" s="292"/>
      <c r="Q624" s="292"/>
      <c r="R624" s="292"/>
      <c r="S624" s="292"/>
      <c r="T624" s="292"/>
      <c r="U624" s="292"/>
      <c r="V624" s="292"/>
      <c r="W624" s="292"/>
      <c r="X624" s="292"/>
      <c r="Y624" s="292"/>
      <c r="Z624" s="292"/>
    </row>
    <row r="625" spans="1:26" ht="15.75" customHeight="1" x14ac:dyDescent="0.2">
      <c r="A625" s="292"/>
      <c r="B625" s="221"/>
      <c r="C625" s="295"/>
      <c r="D625" s="296"/>
      <c r="E625" s="296"/>
      <c r="F625" s="297"/>
      <c r="G625" s="292"/>
      <c r="H625" s="292"/>
      <c r="I625" s="292"/>
      <c r="J625" s="292"/>
      <c r="K625" s="292"/>
      <c r="L625" s="292"/>
      <c r="M625" s="292"/>
      <c r="N625" s="292"/>
      <c r="O625" s="292"/>
      <c r="P625" s="292"/>
      <c r="Q625" s="292"/>
      <c r="R625" s="292"/>
      <c r="S625" s="292"/>
      <c r="T625" s="292"/>
      <c r="U625" s="292"/>
      <c r="V625" s="292"/>
      <c r="W625" s="292"/>
      <c r="X625" s="292"/>
      <c r="Y625" s="292"/>
      <c r="Z625" s="292"/>
    </row>
    <row r="626" spans="1:26" ht="15.75" customHeight="1" x14ac:dyDescent="0.2">
      <c r="A626" s="292"/>
      <c r="B626" s="221"/>
      <c r="C626" s="295"/>
      <c r="D626" s="296"/>
      <c r="E626" s="296"/>
      <c r="F626" s="297"/>
      <c r="G626" s="292"/>
      <c r="H626" s="292"/>
      <c r="I626" s="292"/>
      <c r="J626" s="292"/>
      <c r="K626" s="292"/>
      <c r="L626" s="292"/>
      <c r="M626" s="292"/>
      <c r="N626" s="292"/>
      <c r="O626" s="292"/>
      <c r="P626" s="292"/>
      <c r="Q626" s="292"/>
      <c r="R626" s="292"/>
      <c r="S626" s="292"/>
      <c r="T626" s="292"/>
      <c r="U626" s="292"/>
      <c r="V626" s="292"/>
      <c r="W626" s="292"/>
      <c r="X626" s="292"/>
      <c r="Y626" s="292"/>
      <c r="Z626" s="292"/>
    </row>
    <row r="627" spans="1:26" ht="15.75" customHeight="1" x14ac:dyDescent="0.2">
      <c r="A627" s="292"/>
      <c r="B627" s="221"/>
      <c r="C627" s="295"/>
      <c r="D627" s="296"/>
      <c r="E627" s="296"/>
      <c r="F627" s="297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</row>
    <row r="628" spans="1:26" ht="15.75" customHeight="1" x14ac:dyDescent="0.2">
      <c r="A628" s="292"/>
      <c r="B628" s="221"/>
      <c r="C628" s="295"/>
      <c r="D628" s="296"/>
      <c r="E628" s="296"/>
      <c r="F628" s="297"/>
      <c r="G628" s="292"/>
      <c r="H628" s="292"/>
      <c r="I628" s="292"/>
      <c r="J628" s="292"/>
      <c r="K628" s="292"/>
      <c r="L628" s="292"/>
      <c r="M628" s="292"/>
      <c r="N628" s="292"/>
      <c r="O628" s="292"/>
      <c r="P628" s="292"/>
      <c r="Q628" s="292"/>
      <c r="R628" s="292"/>
      <c r="S628" s="292"/>
      <c r="T628" s="292"/>
      <c r="U628" s="292"/>
      <c r="V628" s="292"/>
      <c r="W628" s="292"/>
      <c r="X628" s="292"/>
      <c r="Y628" s="292"/>
      <c r="Z628" s="292"/>
    </row>
    <row r="629" spans="1:26" ht="15.75" customHeight="1" x14ac:dyDescent="0.2">
      <c r="A629" s="292"/>
      <c r="B629" s="221"/>
      <c r="C629" s="295"/>
      <c r="D629" s="296"/>
      <c r="E629" s="296"/>
      <c r="F629" s="297"/>
      <c r="G629" s="292"/>
      <c r="H629" s="292"/>
      <c r="I629" s="292"/>
      <c r="J629" s="292"/>
      <c r="K629" s="292"/>
      <c r="L629" s="292"/>
      <c r="M629" s="292"/>
      <c r="N629" s="292"/>
      <c r="O629" s="292"/>
      <c r="P629" s="292"/>
      <c r="Q629" s="292"/>
      <c r="R629" s="292"/>
      <c r="S629" s="292"/>
      <c r="T629" s="292"/>
      <c r="U629" s="292"/>
      <c r="V629" s="292"/>
      <c r="W629" s="292"/>
      <c r="X629" s="292"/>
      <c r="Y629" s="292"/>
      <c r="Z629" s="292"/>
    </row>
    <row r="630" spans="1:26" ht="15.75" customHeight="1" x14ac:dyDescent="0.2">
      <c r="A630" s="292"/>
      <c r="B630" s="221"/>
      <c r="C630" s="295"/>
      <c r="D630" s="296"/>
      <c r="E630" s="296"/>
      <c r="F630" s="297"/>
      <c r="G630" s="292"/>
      <c r="H630" s="292"/>
      <c r="I630" s="292"/>
      <c r="J630" s="292"/>
      <c r="K630" s="292"/>
      <c r="L630" s="292"/>
      <c r="M630" s="292"/>
      <c r="N630" s="292"/>
      <c r="O630" s="292"/>
      <c r="P630" s="292"/>
      <c r="Q630" s="292"/>
      <c r="R630" s="292"/>
      <c r="S630" s="292"/>
      <c r="T630" s="292"/>
      <c r="U630" s="292"/>
      <c r="V630" s="292"/>
      <c r="W630" s="292"/>
      <c r="X630" s="292"/>
      <c r="Y630" s="292"/>
      <c r="Z630" s="292"/>
    </row>
    <row r="631" spans="1:26" ht="15.75" customHeight="1" x14ac:dyDescent="0.2">
      <c r="A631" s="292"/>
      <c r="B631" s="221"/>
      <c r="C631" s="295"/>
      <c r="D631" s="296"/>
      <c r="E631" s="296"/>
      <c r="F631" s="297"/>
      <c r="G631" s="292"/>
      <c r="H631" s="292"/>
      <c r="I631" s="292"/>
      <c r="J631" s="292"/>
      <c r="K631" s="292"/>
      <c r="L631" s="292"/>
      <c r="M631" s="292"/>
      <c r="N631" s="292"/>
      <c r="O631" s="292"/>
      <c r="P631" s="292"/>
      <c r="Q631" s="292"/>
      <c r="R631" s="292"/>
      <c r="S631" s="292"/>
      <c r="T631" s="292"/>
      <c r="U631" s="292"/>
      <c r="V631" s="292"/>
      <c r="W631" s="292"/>
      <c r="X631" s="292"/>
      <c r="Y631" s="292"/>
      <c r="Z631" s="292"/>
    </row>
    <row r="632" spans="1:26" ht="15.75" customHeight="1" x14ac:dyDescent="0.2">
      <c r="A632" s="292"/>
      <c r="B632" s="221"/>
      <c r="C632" s="295"/>
      <c r="D632" s="296"/>
      <c r="E632" s="296"/>
      <c r="F632" s="297"/>
      <c r="G632" s="292"/>
      <c r="H632" s="292"/>
      <c r="I632" s="292"/>
      <c r="J632" s="292"/>
      <c r="K632" s="292"/>
      <c r="L632" s="292"/>
      <c r="M632" s="292"/>
      <c r="N632" s="292"/>
      <c r="O632" s="292"/>
      <c r="P632" s="292"/>
      <c r="Q632" s="292"/>
      <c r="R632" s="292"/>
      <c r="S632" s="292"/>
      <c r="T632" s="292"/>
      <c r="U632" s="292"/>
      <c r="V632" s="292"/>
      <c r="W632" s="292"/>
      <c r="X632" s="292"/>
      <c r="Y632" s="292"/>
      <c r="Z632" s="292"/>
    </row>
    <row r="633" spans="1:26" ht="15.75" customHeight="1" x14ac:dyDescent="0.2">
      <c r="A633" s="292"/>
      <c r="B633" s="221"/>
      <c r="C633" s="295"/>
      <c r="D633" s="296"/>
      <c r="E633" s="296"/>
      <c r="F633" s="297"/>
      <c r="G633" s="292"/>
      <c r="H633" s="292"/>
      <c r="I633" s="292"/>
      <c r="J633" s="292"/>
      <c r="K633" s="292"/>
      <c r="L633" s="292"/>
      <c r="M633" s="292"/>
      <c r="N633" s="292"/>
      <c r="O633" s="292"/>
      <c r="P633" s="292"/>
      <c r="Q633" s="292"/>
      <c r="R633" s="292"/>
      <c r="S633" s="292"/>
      <c r="T633" s="292"/>
      <c r="U633" s="292"/>
      <c r="V633" s="292"/>
      <c r="W633" s="292"/>
      <c r="X633" s="292"/>
      <c r="Y633" s="292"/>
      <c r="Z633" s="292"/>
    </row>
    <row r="634" spans="1:26" ht="15.75" customHeight="1" x14ac:dyDescent="0.2">
      <c r="A634" s="292"/>
      <c r="B634" s="221"/>
      <c r="C634" s="295"/>
      <c r="D634" s="296"/>
      <c r="E634" s="296"/>
      <c r="F634" s="297"/>
      <c r="G634" s="292"/>
      <c r="H634" s="292"/>
      <c r="I634" s="292"/>
      <c r="J634" s="292"/>
      <c r="K634" s="292"/>
      <c r="L634" s="292"/>
      <c r="M634" s="292"/>
      <c r="N634" s="292"/>
      <c r="O634" s="292"/>
      <c r="P634" s="292"/>
      <c r="Q634" s="292"/>
      <c r="R634" s="292"/>
      <c r="S634" s="292"/>
      <c r="T634" s="292"/>
      <c r="U634" s="292"/>
      <c r="V634" s="292"/>
      <c r="W634" s="292"/>
      <c r="X634" s="292"/>
      <c r="Y634" s="292"/>
      <c r="Z634" s="292"/>
    </row>
    <row r="635" spans="1:26" ht="15.75" customHeight="1" x14ac:dyDescent="0.2">
      <c r="A635" s="292"/>
      <c r="B635" s="221"/>
      <c r="C635" s="295"/>
      <c r="D635" s="296"/>
      <c r="E635" s="296"/>
      <c r="F635" s="297"/>
      <c r="G635" s="292"/>
      <c r="H635" s="292"/>
      <c r="I635" s="292"/>
      <c r="J635" s="292"/>
      <c r="K635" s="292"/>
      <c r="L635" s="292"/>
      <c r="M635" s="292"/>
      <c r="N635" s="292"/>
      <c r="O635" s="292"/>
      <c r="P635" s="292"/>
      <c r="Q635" s="292"/>
      <c r="R635" s="292"/>
      <c r="S635" s="292"/>
      <c r="T635" s="292"/>
      <c r="U635" s="292"/>
      <c r="V635" s="292"/>
      <c r="W635" s="292"/>
      <c r="X635" s="292"/>
      <c r="Y635" s="292"/>
      <c r="Z635" s="292"/>
    </row>
    <row r="636" spans="1:26" ht="15.75" customHeight="1" x14ac:dyDescent="0.2">
      <c r="A636" s="292"/>
      <c r="B636" s="221"/>
      <c r="C636" s="295"/>
      <c r="D636" s="296"/>
      <c r="E636" s="296"/>
      <c r="F636" s="297"/>
      <c r="G636" s="292"/>
      <c r="H636" s="292"/>
      <c r="I636" s="292"/>
      <c r="J636" s="292"/>
      <c r="K636" s="292"/>
      <c r="L636" s="292"/>
      <c r="M636" s="292"/>
      <c r="N636" s="292"/>
      <c r="O636" s="292"/>
      <c r="P636" s="292"/>
      <c r="Q636" s="292"/>
      <c r="R636" s="292"/>
      <c r="S636" s="292"/>
      <c r="T636" s="292"/>
      <c r="U636" s="292"/>
      <c r="V636" s="292"/>
      <c r="W636" s="292"/>
      <c r="X636" s="292"/>
      <c r="Y636" s="292"/>
      <c r="Z636" s="292"/>
    </row>
    <row r="637" spans="1:26" ht="15.75" customHeight="1" x14ac:dyDescent="0.2">
      <c r="A637" s="292"/>
      <c r="B637" s="221"/>
      <c r="C637" s="295"/>
      <c r="D637" s="296"/>
      <c r="E637" s="296"/>
      <c r="F637" s="297"/>
      <c r="G637" s="292"/>
      <c r="H637" s="292"/>
      <c r="I637" s="292"/>
      <c r="J637" s="292"/>
      <c r="K637" s="292"/>
      <c r="L637" s="292"/>
      <c r="M637" s="292"/>
      <c r="N637" s="292"/>
      <c r="O637" s="292"/>
      <c r="P637" s="292"/>
      <c r="Q637" s="292"/>
      <c r="R637" s="292"/>
      <c r="S637" s="292"/>
      <c r="T637" s="292"/>
      <c r="U637" s="292"/>
      <c r="V637" s="292"/>
      <c r="W637" s="292"/>
      <c r="X637" s="292"/>
      <c r="Y637" s="292"/>
      <c r="Z637" s="292"/>
    </row>
    <row r="638" spans="1:26" ht="15.75" customHeight="1" x14ac:dyDescent="0.2">
      <c r="A638" s="292"/>
      <c r="B638" s="221"/>
      <c r="C638" s="295"/>
      <c r="D638" s="296"/>
      <c r="E638" s="296"/>
      <c r="F638" s="297"/>
      <c r="G638" s="292"/>
      <c r="H638" s="292"/>
      <c r="I638" s="292"/>
      <c r="J638" s="292"/>
      <c r="K638" s="292"/>
      <c r="L638" s="292"/>
      <c r="M638" s="292"/>
      <c r="N638" s="292"/>
      <c r="O638" s="292"/>
      <c r="P638" s="292"/>
      <c r="Q638" s="292"/>
      <c r="R638" s="292"/>
      <c r="S638" s="292"/>
      <c r="T638" s="292"/>
      <c r="U638" s="292"/>
      <c r="V638" s="292"/>
      <c r="W638" s="292"/>
      <c r="X638" s="292"/>
      <c r="Y638" s="292"/>
      <c r="Z638" s="292"/>
    </row>
    <row r="639" spans="1:26" ht="15.75" customHeight="1" x14ac:dyDescent="0.2">
      <c r="A639" s="292"/>
      <c r="B639" s="221"/>
      <c r="C639" s="295"/>
      <c r="D639" s="296"/>
      <c r="E639" s="296"/>
      <c r="F639" s="297"/>
      <c r="G639" s="292"/>
      <c r="H639" s="292"/>
      <c r="I639" s="292"/>
      <c r="J639" s="292"/>
      <c r="K639" s="292"/>
      <c r="L639" s="292"/>
      <c r="M639" s="292"/>
      <c r="N639" s="292"/>
      <c r="O639" s="292"/>
      <c r="P639" s="292"/>
      <c r="Q639" s="292"/>
      <c r="R639" s="292"/>
      <c r="S639" s="292"/>
      <c r="T639" s="292"/>
      <c r="U639" s="292"/>
      <c r="V639" s="292"/>
      <c r="W639" s="292"/>
      <c r="X639" s="292"/>
      <c r="Y639" s="292"/>
      <c r="Z639" s="292"/>
    </row>
    <row r="640" spans="1:26" ht="15.75" customHeight="1" x14ac:dyDescent="0.2">
      <c r="A640" s="292"/>
      <c r="B640" s="221"/>
      <c r="C640" s="295"/>
      <c r="D640" s="296"/>
      <c r="E640" s="296"/>
      <c r="F640" s="297"/>
      <c r="G640" s="292"/>
      <c r="H640" s="292"/>
      <c r="I640" s="292"/>
      <c r="J640" s="292"/>
      <c r="K640" s="292"/>
      <c r="L640" s="292"/>
      <c r="M640" s="292"/>
      <c r="N640" s="292"/>
      <c r="O640" s="292"/>
      <c r="P640" s="292"/>
      <c r="Q640" s="292"/>
      <c r="R640" s="292"/>
      <c r="S640" s="292"/>
      <c r="T640" s="292"/>
      <c r="U640" s="292"/>
      <c r="V640" s="292"/>
      <c r="W640" s="292"/>
      <c r="X640" s="292"/>
      <c r="Y640" s="292"/>
      <c r="Z640" s="292"/>
    </row>
    <row r="641" spans="1:26" ht="15.75" customHeight="1" x14ac:dyDescent="0.2">
      <c r="A641" s="292"/>
      <c r="B641" s="221"/>
      <c r="C641" s="295"/>
      <c r="D641" s="296"/>
      <c r="E641" s="296"/>
      <c r="F641" s="297"/>
      <c r="G641" s="292"/>
      <c r="H641" s="292"/>
      <c r="I641" s="292"/>
      <c r="J641" s="292"/>
      <c r="K641" s="292"/>
      <c r="L641" s="292"/>
      <c r="M641" s="292"/>
      <c r="N641" s="292"/>
      <c r="O641" s="292"/>
      <c r="P641" s="292"/>
      <c r="Q641" s="292"/>
      <c r="R641" s="292"/>
      <c r="S641" s="292"/>
      <c r="T641" s="292"/>
      <c r="U641" s="292"/>
      <c r="V641" s="292"/>
      <c r="W641" s="292"/>
      <c r="X641" s="292"/>
      <c r="Y641" s="292"/>
      <c r="Z641" s="292"/>
    </row>
    <row r="642" spans="1:26" ht="15.75" customHeight="1" x14ac:dyDescent="0.2">
      <c r="A642" s="292"/>
      <c r="B642" s="221"/>
      <c r="C642" s="295"/>
      <c r="D642" s="296"/>
      <c r="E642" s="296"/>
      <c r="F642" s="297"/>
      <c r="G642" s="292"/>
      <c r="H642" s="292"/>
      <c r="I642" s="292"/>
      <c r="J642" s="292"/>
      <c r="K642" s="292"/>
      <c r="L642" s="292"/>
      <c r="M642" s="292"/>
      <c r="N642" s="292"/>
      <c r="O642" s="292"/>
      <c r="P642" s="292"/>
      <c r="Q642" s="292"/>
      <c r="R642" s="292"/>
      <c r="S642" s="292"/>
      <c r="T642" s="292"/>
      <c r="U642" s="292"/>
      <c r="V642" s="292"/>
      <c r="W642" s="292"/>
      <c r="X642" s="292"/>
      <c r="Y642" s="292"/>
      <c r="Z642" s="292"/>
    </row>
    <row r="643" spans="1:26" ht="15.75" customHeight="1" x14ac:dyDescent="0.2">
      <c r="A643" s="292"/>
      <c r="B643" s="221"/>
      <c r="C643" s="295"/>
      <c r="D643" s="296"/>
      <c r="E643" s="296"/>
      <c r="F643" s="297"/>
      <c r="G643" s="292"/>
      <c r="H643" s="292"/>
      <c r="I643" s="292"/>
      <c r="J643" s="292"/>
      <c r="K643" s="292"/>
      <c r="L643" s="292"/>
      <c r="M643" s="292"/>
      <c r="N643" s="292"/>
      <c r="O643" s="292"/>
      <c r="P643" s="292"/>
      <c r="Q643" s="292"/>
      <c r="R643" s="292"/>
      <c r="S643" s="292"/>
      <c r="T643" s="292"/>
      <c r="U643" s="292"/>
      <c r="V643" s="292"/>
      <c r="W643" s="292"/>
      <c r="X643" s="292"/>
      <c r="Y643" s="292"/>
      <c r="Z643" s="292"/>
    </row>
    <row r="644" spans="1:26" ht="15.75" customHeight="1" x14ac:dyDescent="0.2">
      <c r="A644" s="292"/>
      <c r="B644" s="221"/>
      <c r="C644" s="295"/>
      <c r="D644" s="296"/>
      <c r="E644" s="296"/>
      <c r="F644" s="297"/>
      <c r="G644" s="292"/>
      <c r="H644" s="292"/>
      <c r="I644" s="292"/>
      <c r="J644" s="292"/>
      <c r="K644" s="292"/>
      <c r="L644" s="292"/>
      <c r="M644" s="292"/>
      <c r="N644" s="292"/>
      <c r="O644" s="292"/>
      <c r="P644" s="292"/>
      <c r="Q644" s="292"/>
      <c r="R644" s="292"/>
      <c r="S644" s="292"/>
      <c r="T644" s="292"/>
      <c r="U644" s="292"/>
      <c r="V644" s="292"/>
      <c r="W644" s="292"/>
      <c r="X644" s="292"/>
      <c r="Y644" s="292"/>
      <c r="Z644" s="292"/>
    </row>
    <row r="645" spans="1:26" ht="15.75" customHeight="1" x14ac:dyDescent="0.2">
      <c r="A645" s="292"/>
      <c r="B645" s="221"/>
      <c r="C645" s="295"/>
      <c r="D645" s="296"/>
      <c r="E645" s="296"/>
      <c r="F645" s="297"/>
      <c r="G645" s="292"/>
      <c r="H645" s="292"/>
      <c r="I645" s="292"/>
      <c r="J645" s="292"/>
      <c r="K645" s="292"/>
      <c r="L645" s="292"/>
      <c r="M645" s="292"/>
      <c r="N645" s="292"/>
      <c r="O645" s="292"/>
      <c r="P645" s="292"/>
      <c r="Q645" s="292"/>
      <c r="R645" s="292"/>
      <c r="S645" s="292"/>
      <c r="T645" s="292"/>
      <c r="U645" s="292"/>
      <c r="V645" s="292"/>
      <c r="W645" s="292"/>
      <c r="X645" s="292"/>
      <c r="Y645" s="292"/>
      <c r="Z645" s="292"/>
    </row>
    <row r="646" spans="1:26" ht="15.75" customHeight="1" x14ac:dyDescent="0.2">
      <c r="A646" s="292"/>
      <c r="B646" s="221"/>
      <c r="C646" s="295"/>
      <c r="D646" s="296"/>
      <c r="E646" s="296"/>
      <c r="F646" s="297"/>
      <c r="G646" s="292"/>
      <c r="H646" s="292"/>
      <c r="I646" s="292"/>
      <c r="J646" s="292"/>
      <c r="K646" s="292"/>
      <c r="L646" s="292"/>
      <c r="M646" s="292"/>
      <c r="N646" s="292"/>
      <c r="O646" s="292"/>
      <c r="P646" s="292"/>
      <c r="Q646" s="292"/>
      <c r="R646" s="292"/>
      <c r="S646" s="292"/>
      <c r="T646" s="292"/>
      <c r="U646" s="292"/>
      <c r="V646" s="292"/>
      <c r="W646" s="292"/>
      <c r="X646" s="292"/>
      <c r="Y646" s="292"/>
      <c r="Z646" s="292"/>
    </row>
    <row r="647" spans="1:26" ht="15.75" customHeight="1" x14ac:dyDescent="0.2">
      <c r="A647" s="292"/>
      <c r="B647" s="221"/>
      <c r="C647" s="295"/>
      <c r="D647" s="296"/>
      <c r="E647" s="296"/>
      <c r="F647" s="297"/>
      <c r="G647" s="292"/>
      <c r="H647" s="292"/>
      <c r="I647" s="292"/>
      <c r="J647" s="292"/>
      <c r="K647" s="292"/>
      <c r="L647" s="292"/>
      <c r="M647" s="292"/>
      <c r="N647" s="292"/>
      <c r="O647" s="292"/>
      <c r="P647" s="292"/>
      <c r="Q647" s="292"/>
      <c r="R647" s="292"/>
      <c r="S647" s="292"/>
      <c r="T647" s="292"/>
      <c r="U647" s="292"/>
      <c r="V647" s="292"/>
      <c r="W647" s="292"/>
      <c r="X647" s="292"/>
      <c r="Y647" s="292"/>
      <c r="Z647" s="292"/>
    </row>
    <row r="648" spans="1:26" ht="15.75" customHeight="1" x14ac:dyDescent="0.2">
      <c r="A648" s="292"/>
      <c r="B648" s="221"/>
      <c r="C648" s="295"/>
      <c r="D648" s="296"/>
      <c r="E648" s="296"/>
      <c r="F648" s="297"/>
      <c r="G648" s="292"/>
      <c r="H648" s="292"/>
      <c r="I648" s="292"/>
      <c r="J648" s="292"/>
      <c r="K648" s="292"/>
      <c r="L648" s="292"/>
      <c r="M648" s="292"/>
      <c r="N648" s="292"/>
      <c r="O648" s="292"/>
      <c r="P648" s="292"/>
      <c r="Q648" s="292"/>
      <c r="R648" s="292"/>
      <c r="S648" s="292"/>
      <c r="T648" s="292"/>
      <c r="U648" s="292"/>
      <c r="V648" s="292"/>
      <c r="W648" s="292"/>
      <c r="X648" s="292"/>
      <c r="Y648" s="292"/>
      <c r="Z648" s="292"/>
    </row>
    <row r="649" spans="1:26" ht="15.75" customHeight="1" x14ac:dyDescent="0.2">
      <c r="A649" s="292"/>
      <c r="B649" s="221"/>
      <c r="C649" s="295"/>
      <c r="D649" s="296"/>
      <c r="E649" s="296"/>
      <c r="F649" s="297"/>
      <c r="G649" s="292"/>
      <c r="H649" s="292"/>
      <c r="I649" s="292"/>
      <c r="J649" s="292"/>
      <c r="K649" s="292"/>
      <c r="L649" s="292"/>
      <c r="M649" s="292"/>
      <c r="N649" s="292"/>
      <c r="O649" s="292"/>
      <c r="P649" s="292"/>
      <c r="Q649" s="292"/>
      <c r="R649" s="292"/>
      <c r="S649" s="292"/>
      <c r="T649" s="292"/>
      <c r="U649" s="292"/>
      <c r="V649" s="292"/>
      <c r="W649" s="292"/>
      <c r="X649" s="292"/>
      <c r="Y649" s="292"/>
      <c r="Z649" s="292"/>
    </row>
    <row r="650" spans="1:26" ht="15.75" customHeight="1" x14ac:dyDescent="0.2">
      <c r="A650" s="292"/>
      <c r="B650" s="221"/>
      <c r="C650" s="295"/>
      <c r="D650" s="296"/>
      <c r="E650" s="296"/>
      <c r="F650" s="297"/>
      <c r="G650" s="292"/>
      <c r="H650" s="292"/>
      <c r="I650" s="292"/>
      <c r="J650" s="292"/>
      <c r="K650" s="292"/>
      <c r="L650" s="292"/>
      <c r="M650" s="292"/>
      <c r="N650" s="292"/>
      <c r="O650" s="292"/>
      <c r="P650" s="292"/>
      <c r="Q650" s="292"/>
      <c r="R650" s="292"/>
      <c r="S650" s="292"/>
      <c r="T650" s="292"/>
      <c r="U650" s="292"/>
      <c r="V650" s="292"/>
      <c r="W650" s="292"/>
      <c r="X650" s="292"/>
      <c r="Y650" s="292"/>
      <c r="Z650" s="292"/>
    </row>
    <row r="651" spans="1:26" ht="15.75" customHeight="1" x14ac:dyDescent="0.2">
      <c r="A651" s="292"/>
      <c r="B651" s="221"/>
      <c r="C651" s="295"/>
      <c r="D651" s="296"/>
      <c r="E651" s="296"/>
      <c r="F651" s="297"/>
      <c r="G651" s="292"/>
      <c r="H651" s="292"/>
      <c r="I651" s="292"/>
      <c r="J651" s="292"/>
      <c r="K651" s="292"/>
      <c r="L651" s="292"/>
      <c r="M651" s="292"/>
      <c r="N651" s="292"/>
      <c r="O651" s="292"/>
      <c r="P651" s="292"/>
      <c r="Q651" s="292"/>
      <c r="R651" s="292"/>
      <c r="S651" s="292"/>
      <c r="T651" s="292"/>
      <c r="U651" s="292"/>
      <c r="V651" s="292"/>
      <c r="W651" s="292"/>
      <c r="X651" s="292"/>
      <c r="Y651" s="292"/>
      <c r="Z651" s="292"/>
    </row>
    <row r="652" spans="1:26" ht="15.75" customHeight="1" x14ac:dyDescent="0.2">
      <c r="A652" s="292"/>
      <c r="B652" s="221"/>
      <c r="C652" s="295"/>
      <c r="D652" s="296"/>
      <c r="E652" s="296"/>
      <c r="F652" s="297"/>
      <c r="G652" s="292"/>
      <c r="H652" s="292"/>
      <c r="I652" s="292"/>
      <c r="J652" s="292"/>
      <c r="K652" s="292"/>
      <c r="L652" s="292"/>
      <c r="M652" s="292"/>
      <c r="N652" s="292"/>
      <c r="O652" s="292"/>
      <c r="P652" s="292"/>
      <c r="Q652" s="292"/>
      <c r="R652" s="292"/>
      <c r="S652" s="292"/>
      <c r="T652" s="292"/>
      <c r="U652" s="292"/>
      <c r="V652" s="292"/>
      <c r="W652" s="292"/>
      <c r="X652" s="292"/>
      <c r="Y652" s="292"/>
      <c r="Z652" s="292"/>
    </row>
    <row r="653" spans="1:26" ht="15.75" customHeight="1" x14ac:dyDescent="0.2">
      <c r="A653" s="292"/>
      <c r="B653" s="221"/>
      <c r="C653" s="295"/>
      <c r="D653" s="296"/>
      <c r="E653" s="296"/>
      <c r="F653" s="297"/>
      <c r="G653" s="292"/>
      <c r="H653" s="292"/>
      <c r="I653" s="292"/>
      <c r="J653" s="292"/>
      <c r="K653" s="292"/>
      <c r="L653" s="292"/>
      <c r="M653" s="292"/>
      <c r="N653" s="292"/>
      <c r="O653" s="292"/>
      <c r="P653" s="292"/>
      <c r="Q653" s="292"/>
      <c r="R653" s="292"/>
      <c r="S653" s="292"/>
      <c r="T653" s="292"/>
      <c r="U653" s="292"/>
      <c r="V653" s="292"/>
      <c r="W653" s="292"/>
      <c r="X653" s="292"/>
      <c r="Y653" s="292"/>
      <c r="Z653" s="292"/>
    </row>
    <row r="654" spans="1:26" ht="15.75" customHeight="1" x14ac:dyDescent="0.2">
      <c r="A654" s="292"/>
      <c r="B654" s="221"/>
      <c r="C654" s="295"/>
      <c r="D654" s="296"/>
      <c r="E654" s="296"/>
      <c r="F654" s="297"/>
      <c r="G654" s="292"/>
      <c r="H654" s="292"/>
      <c r="I654" s="292"/>
      <c r="J654" s="292"/>
      <c r="K654" s="292"/>
      <c r="L654" s="292"/>
      <c r="M654" s="292"/>
      <c r="N654" s="292"/>
      <c r="O654" s="292"/>
      <c r="P654" s="292"/>
      <c r="Q654" s="292"/>
      <c r="R654" s="292"/>
      <c r="S654" s="292"/>
      <c r="T654" s="292"/>
      <c r="U654" s="292"/>
      <c r="V654" s="292"/>
      <c r="W654" s="292"/>
      <c r="X654" s="292"/>
      <c r="Y654" s="292"/>
      <c r="Z654" s="292"/>
    </row>
    <row r="655" spans="1:26" ht="15.75" customHeight="1" x14ac:dyDescent="0.2">
      <c r="A655" s="292"/>
      <c r="B655" s="221"/>
      <c r="C655" s="295"/>
      <c r="D655" s="296"/>
      <c r="E655" s="296"/>
      <c r="F655" s="297"/>
      <c r="G655" s="292"/>
      <c r="H655" s="292"/>
      <c r="I655" s="292"/>
      <c r="J655" s="292"/>
      <c r="K655" s="292"/>
      <c r="L655" s="292"/>
      <c r="M655" s="292"/>
      <c r="N655" s="292"/>
      <c r="O655" s="292"/>
      <c r="P655" s="292"/>
      <c r="Q655" s="292"/>
      <c r="R655" s="292"/>
      <c r="S655" s="292"/>
      <c r="T655" s="292"/>
      <c r="U655" s="292"/>
      <c r="V655" s="292"/>
      <c r="W655" s="292"/>
      <c r="X655" s="292"/>
      <c r="Y655" s="292"/>
      <c r="Z655" s="292"/>
    </row>
    <row r="656" spans="1:26" ht="15.75" customHeight="1" x14ac:dyDescent="0.2">
      <c r="A656" s="292"/>
      <c r="B656" s="221"/>
      <c r="C656" s="295"/>
      <c r="D656" s="296"/>
      <c r="E656" s="296"/>
      <c r="F656" s="297"/>
      <c r="G656" s="292"/>
      <c r="H656" s="292"/>
      <c r="I656" s="292"/>
      <c r="J656" s="292"/>
      <c r="K656" s="292"/>
      <c r="L656" s="292"/>
      <c r="M656" s="292"/>
      <c r="N656" s="292"/>
      <c r="O656" s="292"/>
      <c r="P656" s="292"/>
      <c r="Q656" s="292"/>
      <c r="R656" s="292"/>
      <c r="S656" s="292"/>
      <c r="T656" s="292"/>
      <c r="U656" s="292"/>
      <c r="V656" s="292"/>
      <c r="W656" s="292"/>
      <c r="X656" s="292"/>
      <c r="Y656" s="292"/>
      <c r="Z656" s="292"/>
    </row>
    <row r="657" spans="1:26" ht="15.75" customHeight="1" x14ac:dyDescent="0.2">
      <c r="A657" s="292"/>
      <c r="B657" s="221"/>
      <c r="C657" s="295"/>
      <c r="D657" s="296"/>
      <c r="E657" s="296"/>
      <c r="F657" s="297"/>
      <c r="G657" s="292"/>
      <c r="H657" s="292"/>
      <c r="I657" s="292"/>
      <c r="J657" s="292"/>
      <c r="K657" s="292"/>
      <c r="L657" s="292"/>
      <c r="M657" s="292"/>
      <c r="N657" s="292"/>
      <c r="O657" s="292"/>
      <c r="P657" s="292"/>
      <c r="Q657" s="292"/>
      <c r="R657" s="292"/>
      <c r="S657" s="292"/>
      <c r="T657" s="292"/>
      <c r="U657" s="292"/>
      <c r="V657" s="292"/>
      <c r="W657" s="292"/>
      <c r="X657" s="292"/>
      <c r="Y657" s="292"/>
      <c r="Z657" s="292"/>
    </row>
    <row r="658" spans="1:26" ht="15.75" customHeight="1" x14ac:dyDescent="0.2">
      <c r="A658" s="292"/>
      <c r="B658" s="221"/>
      <c r="C658" s="295"/>
      <c r="D658" s="296"/>
      <c r="E658" s="296"/>
      <c r="F658" s="297"/>
      <c r="G658" s="292"/>
      <c r="H658" s="292"/>
      <c r="I658" s="292"/>
      <c r="J658" s="292"/>
      <c r="K658" s="292"/>
      <c r="L658" s="292"/>
      <c r="M658" s="292"/>
      <c r="N658" s="292"/>
      <c r="O658" s="292"/>
      <c r="P658" s="292"/>
      <c r="Q658" s="292"/>
      <c r="R658" s="292"/>
      <c r="S658" s="292"/>
      <c r="T658" s="292"/>
      <c r="U658" s="292"/>
      <c r="V658" s="292"/>
      <c r="W658" s="292"/>
      <c r="X658" s="292"/>
      <c r="Y658" s="292"/>
      <c r="Z658" s="292"/>
    </row>
    <row r="659" spans="1:26" ht="15.75" customHeight="1" x14ac:dyDescent="0.2">
      <c r="A659" s="292"/>
      <c r="B659" s="221"/>
      <c r="C659" s="295"/>
      <c r="D659" s="296"/>
      <c r="E659" s="296"/>
      <c r="F659" s="297"/>
      <c r="G659" s="292"/>
      <c r="H659" s="292"/>
      <c r="I659" s="292"/>
      <c r="J659" s="292"/>
      <c r="K659" s="292"/>
      <c r="L659" s="292"/>
      <c r="M659" s="292"/>
      <c r="N659" s="292"/>
      <c r="O659" s="292"/>
      <c r="P659" s="292"/>
      <c r="Q659" s="292"/>
      <c r="R659" s="292"/>
      <c r="S659" s="292"/>
      <c r="T659" s="292"/>
      <c r="U659" s="292"/>
      <c r="V659" s="292"/>
      <c r="W659" s="292"/>
      <c r="X659" s="292"/>
      <c r="Y659" s="292"/>
      <c r="Z659" s="292"/>
    </row>
    <row r="660" spans="1:26" ht="15.75" customHeight="1" x14ac:dyDescent="0.2">
      <c r="A660" s="292"/>
      <c r="B660" s="221"/>
      <c r="C660" s="295"/>
      <c r="D660" s="296"/>
      <c r="E660" s="296"/>
      <c r="F660" s="297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2"/>
      <c r="Y660" s="292"/>
      <c r="Z660" s="292"/>
    </row>
    <row r="661" spans="1:26" ht="15.75" customHeight="1" x14ac:dyDescent="0.2">
      <c r="A661" s="292"/>
      <c r="B661" s="221"/>
      <c r="C661" s="295"/>
      <c r="D661" s="296"/>
      <c r="E661" s="296"/>
      <c r="F661" s="297"/>
      <c r="G661" s="292"/>
      <c r="H661" s="292"/>
      <c r="I661" s="292"/>
      <c r="J661" s="292"/>
      <c r="K661" s="292"/>
      <c r="L661" s="292"/>
      <c r="M661" s="292"/>
      <c r="N661" s="292"/>
      <c r="O661" s="292"/>
      <c r="P661" s="292"/>
      <c r="Q661" s="292"/>
      <c r="R661" s="292"/>
      <c r="S661" s="292"/>
      <c r="T661" s="292"/>
      <c r="U661" s="292"/>
      <c r="V661" s="292"/>
      <c r="W661" s="292"/>
      <c r="X661" s="292"/>
      <c r="Y661" s="292"/>
      <c r="Z661" s="292"/>
    </row>
    <row r="662" spans="1:26" ht="15.75" customHeight="1" x14ac:dyDescent="0.2">
      <c r="A662" s="292"/>
      <c r="B662" s="221"/>
      <c r="C662" s="295"/>
      <c r="D662" s="296"/>
      <c r="E662" s="296"/>
      <c r="F662" s="297"/>
      <c r="G662" s="292"/>
      <c r="H662" s="292"/>
      <c r="I662" s="292"/>
      <c r="J662" s="292"/>
      <c r="K662" s="292"/>
      <c r="L662" s="292"/>
      <c r="M662" s="292"/>
      <c r="N662" s="292"/>
      <c r="O662" s="292"/>
      <c r="P662" s="292"/>
      <c r="Q662" s="292"/>
      <c r="R662" s="292"/>
      <c r="S662" s="292"/>
      <c r="T662" s="292"/>
      <c r="U662" s="292"/>
      <c r="V662" s="292"/>
      <c r="W662" s="292"/>
      <c r="X662" s="292"/>
      <c r="Y662" s="292"/>
      <c r="Z662" s="292"/>
    </row>
    <row r="663" spans="1:26" ht="15.75" customHeight="1" x14ac:dyDescent="0.2">
      <c r="A663" s="292"/>
      <c r="B663" s="221"/>
      <c r="C663" s="295"/>
      <c r="D663" s="296"/>
      <c r="E663" s="296"/>
      <c r="F663" s="297"/>
      <c r="G663" s="292"/>
      <c r="H663" s="292"/>
      <c r="I663" s="292"/>
      <c r="J663" s="292"/>
      <c r="K663" s="292"/>
      <c r="L663" s="292"/>
      <c r="M663" s="292"/>
      <c r="N663" s="292"/>
      <c r="O663" s="292"/>
      <c r="P663" s="292"/>
      <c r="Q663" s="292"/>
      <c r="R663" s="292"/>
      <c r="S663" s="292"/>
      <c r="T663" s="292"/>
      <c r="U663" s="292"/>
      <c r="V663" s="292"/>
      <c r="W663" s="292"/>
      <c r="X663" s="292"/>
      <c r="Y663" s="292"/>
      <c r="Z663" s="292"/>
    </row>
    <row r="664" spans="1:26" ht="15.75" customHeight="1" x14ac:dyDescent="0.2">
      <c r="A664" s="292"/>
      <c r="B664" s="221"/>
      <c r="C664" s="295"/>
      <c r="D664" s="296"/>
      <c r="E664" s="296"/>
      <c r="F664" s="297"/>
      <c r="G664" s="292"/>
      <c r="H664" s="292"/>
      <c r="I664" s="292"/>
      <c r="J664" s="292"/>
      <c r="K664" s="292"/>
      <c r="L664" s="292"/>
      <c r="M664" s="292"/>
      <c r="N664" s="292"/>
      <c r="O664" s="292"/>
      <c r="P664" s="292"/>
      <c r="Q664" s="292"/>
      <c r="R664" s="292"/>
      <c r="S664" s="292"/>
      <c r="T664" s="292"/>
      <c r="U664" s="292"/>
      <c r="V664" s="292"/>
      <c r="W664" s="292"/>
      <c r="X664" s="292"/>
      <c r="Y664" s="292"/>
      <c r="Z664" s="292"/>
    </row>
    <row r="665" spans="1:26" ht="15.75" customHeight="1" x14ac:dyDescent="0.2">
      <c r="A665" s="292"/>
      <c r="B665" s="221"/>
      <c r="C665" s="295"/>
      <c r="D665" s="296"/>
      <c r="E665" s="296"/>
      <c r="F665" s="297"/>
      <c r="G665" s="292"/>
      <c r="H665" s="292"/>
      <c r="I665" s="292"/>
      <c r="J665" s="292"/>
      <c r="K665" s="292"/>
      <c r="L665" s="292"/>
      <c r="M665" s="292"/>
      <c r="N665" s="292"/>
      <c r="O665" s="292"/>
      <c r="P665" s="292"/>
      <c r="Q665" s="292"/>
      <c r="R665" s="292"/>
      <c r="S665" s="292"/>
      <c r="T665" s="292"/>
      <c r="U665" s="292"/>
      <c r="V665" s="292"/>
      <c r="W665" s="292"/>
      <c r="X665" s="292"/>
      <c r="Y665" s="292"/>
      <c r="Z665" s="292"/>
    </row>
    <row r="666" spans="1:26" ht="15.75" customHeight="1" x14ac:dyDescent="0.2">
      <c r="A666" s="292"/>
      <c r="B666" s="221"/>
      <c r="C666" s="295"/>
      <c r="D666" s="296"/>
      <c r="E666" s="296"/>
      <c r="F666" s="297"/>
      <c r="G666" s="292"/>
      <c r="H666" s="292"/>
      <c r="I666" s="292"/>
      <c r="J666" s="292"/>
      <c r="K666" s="292"/>
      <c r="L666" s="292"/>
      <c r="M666" s="292"/>
      <c r="N666" s="292"/>
      <c r="O666" s="292"/>
      <c r="P666" s="292"/>
      <c r="Q666" s="292"/>
      <c r="R666" s="292"/>
      <c r="S666" s="292"/>
      <c r="T666" s="292"/>
      <c r="U666" s="292"/>
      <c r="V666" s="292"/>
      <c r="W666" s="292"/>
      <c r="X666" s="292"/>
      <c r="Y666" s="292"/>
      <c r="Z666" s="292"/>
    </row>
    <row r="667" spans="1:26" ht="15.75" customHeight="1" x14ac:dyDescent="0.2">
      <c r="A667" s="292"/>
      <c r="B667" s="221"/>
      <c r="C667" s="295"/>
      <c r="D667" s="296"/>
      <c r="E667" s="296"/>
      <c r="F667" s="297"/>
      <c r="G667" s="292"/>
      <c r="H667" s="292"/>
      <c r="I667" s="292"/>
      <c r="J667" s="292"/>
      <c r="K667" s="292"/>
      <c r="L667" s="292"/>
      <c r="M667" s="292"/>
      <c r="N667" s="292"/>
      <c r="O667" s="292"/>
      <c r="P667" s="292"/>
      <c r="Q667" s="292"/>
      <c r="R667" s="292"/>
      <c r="S667" s="292"/>
      <c r="T667" s="292"/>
      <c r="U667" s="292"/>
      <c r="V667" s="292"/>
      <c r="W667" s="292"/>
      <c r="X667" s="292"/>
      <c r="Y667" s="292"/>
      <c r="Z667" s="292"/>
    </row>
    <row r="668" spans="1:26" ht="15.75" customHeight="1" x14ac:dyDescent="0.2">
      <c r="A668" s="292"/>
      <c r="B668" s="221"/>
      <c r="C668" s="295"/>
      <c r="D668" s="296"/>
      <c r="E668" s="296"/>
      <c r="F668" s="297"/>
      <c r="G668" s="292"/>
      <c r="H668" s="292"/>
      <c r="I668" s="292"/>
      <c r="J668" s="292"/>
      <c r="K668" s="292"/>
      <c r="L668" s="292"/>
      <c r="M668" s="292"/>
      <c r="N668" s="292"/>
      <c r="O668" s="292"/>
      <c r="P668" s="292"/>
      <c r="Q668" s="292"/>
      <c r="R668" s="292"/>
      <c r="S668" s="292"/>
      <c r="T668" s="292"/>
      <c r="U668" s="292"/>
      <c r="V668" s="292"/>
      <c r="W668" s="292"/>
      <c r="X668" s="292"/>
      <c r="Y668" s="292"/>
      <c r="Z668" s="292"/>
    </row>
    <row r="669" spans="1:26" ht="15.75" customHeight="1" x14ac:dyDescent="0.2">
      <c r="A669" s="292"/>
      <c r="B669" s="221"/>
      <c r="C669" s="295"/>
      <c r="D669" s="296"/>
      <c r="E669" s="296"/>
      <c r="F669" s="297"/>
      <c r="G669" s="292"/>
      <c r="H669" s="292"/>
      <c r="I669" s="292"/>
      <c r="J669" s="292"/>
      <c r="K669" s="292"/>
      <c r="L669" s="292"/>
      <c r="M669" s="292"/>
      <c r="N669" s="292"/>
      <c r="O669" s="292"/>
      <c r="P669" s="292"/>
      <c r="Q669" s="292"/>
      <c r="R669" s="292"/>
      <c r="S669" s="292"/>
      <c r="T669" s="292"/>
      <c r="U669" s="292"/>
      <c r="V669" s="292"/>
      <c r="W669" s="292"/>
      <c r="X669" s="292"/>
      <c r="Y669" s="292"/>
      <c r="Z669" s="292"/>
    </row>
    <row r="670" spans="1:26" ht="15.75" customHeight="1" x14ac:dyDescent="0.2">
      <c r="A670" s="292"/>
      <c r="B670" s="221"/>
      <c r="C670" s="295"/>
      <c r="D670" s="296"/>
      <c r="E670" s="296"/>
      <c r="F670" s="297"/>
      <c r="G670" s="292"/>
      <c r="H670" s="292"/>
      <c r="I670" s="292"/>
      <c r="J670" s="292"/>
      <c r="K670" s="292"/>
      <c r="L670" s="292"/>
      <c r="M670" s="292"/>
      <c r="N670" s="292"/>
      <c r="O670" s="292"/>
      <c r="P670" s="292"/>
      <c r="Q670" s="292"/>
      <c r="R670" s="292"/>
      <c r="S670" s="292"/>
      <c r="T670" s="292"/>
      <c r="U670" s="292"/>
      <c r="V670" s="292"/>
      <c r="W670" s="292"/>
      <c r="X670" s="292"/>
      <c r="Y670" s="292"/>
      <c r="Z670" s="292"/>
    </row>
    <row r="671" spans="1:26" ht="15.75" customHeight="1" x14ac:dyDescent="0.2">
      <c r="A671" s="292"/>
      <c r="B671" s="221"/>
      <c r="C671" s="295"/>
      <c r="D671" s="296"/>
      <c r="E671" s="296"/>
      <c r="F671" s="297"/>
      <c r="G671" s="292"/>
      <c r="H671" s="292"/>
      <c r="I671" s="292"/>
      <c r="J671" s="292"/>
      <c r="K671" s="292"/>
      <c r="L671" s="292"/>
      <c r="M671" s="292"/>
      <c r="N671" s="292"/>
      <c r="O671" s="292"/>
      <c r="P671" s="292"/>
      <c r="Q671" s="292"/>
      <c r="R671" s="292"/>
      <c r="S671" s="292"/>
      <c r="T671" s="292"/>
      <c r="U671" s="292"/>
      <c r="V671" s="292"/>
      <c r="W671" s="292"/>
      <c r="X671" s="292"/>
      <c r="Y671" s="292"/>
      <c r="Z671" s="292"/>
    </row>
    <row r="672" spans="1:26" ht="15.75" customHeight="1" x14ac:dyDescent="0.2">
      <c r="A672" s="292"/>
      <c r="B672" s="221"/>
      <c r="C672" s="295"/>
      <c r="D672" s="296"/>
      <c r="E672" s="296"/>
      <c r="F672" s="297"/>
      <c r="G672" s="292"/>
      <c r="H672" s="292"/>
      <c r="I672" s="292"/>
      <c r="J672" s="292"/>
      <c r="K672" s="292"/>
      <c r="L672" s="292"/>
      <c r="M672" s="292"/>
      <c r="N672" s="292"/>
      <c r="O672" s="292"/>
      <c r="P672" s="292"/>
      <c r="Q672" s="292"/>
      <c r="R672" s="292"/>
      <c r="S672" s="292"/>
      <c r="T672" s="292"/>
      <c r="U672" s="292"/>
      <c r="V672" s="292"/>
      <c r="W672" s="292"/>
      <c r="X672" s="292"/>
      <c r="Y672" s="292"/>
      <c r="Z672" s="292"/>
    </row>
    <row r="673" spans="1:26" ht="15.75" customHeight="1" x14ac:dyDescent="0.2">
      <c r="A673" s="292"/>
      <c r="B673" s="221"/>
      <c r="C673" s="295"/>
      <c r="D673" s="296"/>
      <c r="E673" s="296"/>
      <c r="F673" s="297"/>
      <c r="G673" s="292"/>
      <c r="H673" s="292"/>
      <c r="I673" s="292"/>
      <c r="J673" s="292"/>
      <c r="K673" s="292"/>
      <c r="L673" s="292"/>
      <c r="M673" s="292"/>
      <c r="N673" s="292"/>
      <c r="O673" s="292"/>
      <c r="P673" s="292"/>
      <c r="Q673" s="292"/>
      <c r="R673" s="292"/>
      <c r="S673" s="292"/>
      <c r="T673" s="292"/>
      <c r="U673" s="292"/>
      <c r="V673" s="292"/>
      <c r="W673" s="292"/>
      <c r="X673" s="292"/>
      <c r="Y673" s="292"/>
      <c r="Z673" s="292"/>
    </row>
    <row r="674" spans="1:26" ht="15.75" customHeight="1" x14ac:dyDescent="0.2">
      <c r="A674" s="292"/>
      <c r="B674" s="221"/>
      <c r="C674" s="295"/>
      <c r="D674" s="296"/>
      <c r="E674" s="296"/>
      <c r="F674" s="297"/>
      <c r="G674" s="292"/>
      <c r="H674" s="292"/>
      <c r="I674" s="292"/>
      <c r="J674" s="292"/>
      <c r="K674" s="292"/>
      <c r="L674" s="292"/>
      <c r="M674" s="292"/>
      <c r="N674" s="292"/>
      <c r="O674" s="292"/>
      <c r="P674" s="292"/>
      <c r="Q674" s="292"/>
      <c r="R674" s="292"/>
      <c r="S674" s="292"/>
      <c r="T674" s="292"/>
      <c r="U674" s="292"/>
      <c r="V674" s="292"/>
      <c r="W674" s="292"/>
      <c r="X674" s="292"/>
      <c r="Y674" s="292"/>
      <c r="Z674" s="292"/>
    </row>
    <row r="675" spans="1:26" ht="15.75" customHeight="1" x14ac:dyDescent="0.2">
      <c r="A675" s="292"/>
      <c r="B675" s="221"/>
      <c r="C675" s="295"/>
      <c r="D675" s="296"/>
      <c r="E675" s="296"/>
      <c r="F675" s="297"/>
      <c r="G675" s="292"/>
      <c r="H675" s="292"/>
      <c r="I675" s="292"/>
      <c r="J675" s="292"/>
      <c r="K675" s="292"/>
      <c r="L675" s="292"/>
      <c r="M675" s="292"/>
      <c r="N675" s="292"/>
      <c r="O675" s="292"/>
      <c r="P675" s="292"/>
      <c r="Q675" s="292"/>
      <c r="R675" s="292"/>
      <c r="S675" s="292"/>
      <c r="T675" s="292"/>
      <c r="U675" s="292"/>
      <c r="V675" s="292"/>
      <c r="W675" s="292"/>
      <c r="X675" s="292"/>
      <c r="Y675" s="292"/>
      <c r="Z675" s="292"/>
    </row>
    <row r="676" spans="1:26" ht="15.75" customHeight="1" x14ac:dyDescent="0.2">
      <c r="A676" s="292"/>
      <c r="B676" s="221"/>
      <c r="C676" s="295"/>
      <c r="D676" s="296"/>
      <c r="E676" s="296"/>
      <c r="F676" s="297"/>
      <c r="G676" s="292"/>
      <c r="H676" s="292"/>
      <c r="I676" s="292"/>
      <c r="J676" s="292"/>
      <c r="K676" s="292"/>
      <c r="L676" s="292"/>
      <c r="M676" s="292"/>
      <c r="N676" s="292"/>
      <c r="O676" s="292"/>
      <c r="P676" s="292"/>
      <c r="Q676" s="292"/>
      <c r="R676" s="292"/>
      <c r="S676" s="292"/>
      <c r="T676" s="292"/>
      <c r="U676" s="292"/>
      <c r="V676" s="292"/>
      <c r="W676" s="292"/>
      <c r="X676" s="292"/>
      <c r="Y676" s="292"/>
      <c r="Z676" s="292"/>
    </row>
    <row r="677" spans="1:26" ht="15.75" customHeight="1" x14ac:dyDescent="0.2">
      <c r="A677" s="292"/>
      <c r="B677" s="221"/>
      <c r="C677" s="295"/>
      <c r="D677" s="296"/>
      <c r="E677" s="296"/>
      <c r="F677" s="297"/>
      <c r="G677" s="292"/>
      <c r="H677" s="292"/>
      <c r="I677" s="292"/>
      <c r="J677" s="292"/>
      <c r="K677" s="292"/>
      <c r="L677" s="292"/>
      <c r="M677" s="292"/>
      <c r="N677" s="292"/>
      <c r="O677" s="292"/>
      <c r="P677" s="292"/>
      <c r="Q677" s="292"/>
      <c r="R677" s="292"/>
      <c r="S677" s="292"/>
      <c r="T677" s="292"/>
      <c r="U677" s="292"/>
      <c r="V677" s="292"/>
      <c r="W677" s="292"/>
      <c r="X677" s="292"/>
      <c r="Y677" s="292"/>
      <c r="Z677" s="292"/>
    </row>
    <row r="678" spans="1:26" ht="15.75" customHeight="1" x14ac:dyDescent="0.2">
      <c r="A678" s="292"/>
      <c r="B678" s="221"/>
      <c r="C678" s="295"/>
      <c r="D678" s="296"/>
      <c r="E678" s="296"/>
      <c r="F678" s="297"/>
      <c r="G678" s="292"/>
      <c r="H678" s="292"/>
      <c r="I678" s="292"/>
      <c r="J678" s="292"/>
      <c r="K678" s="292"/>
      <c r="L678" s="292"/>
      <c r="M678" s="292"/>
      <c r="N678" s="292"/>
      <c r="O678" s="292"/>
      <c r="P678" s="292"/>
      <c r="Q678" s="292"/>
      <c r="R678" s="292"/>
      <c r="S678" s="292"/>
      <c r="T678" s="292"/>
      <c r="U678" s="292"/>
      <c r="V678" s="292"/>
      <c r="W678" s="292"/>
      <c r="X678" s="292"/>
      <c r="Y678" s="292"/>
      <c r="Z678" s="292"/>
    </row>
    <row r="679" spans="1:26" ht="15.75" customHeight="1" x14ac:dyDescent="0.2">
      <c r="A679" s="292"/>
      <c r="B679" s="221"/>
      <c r="C679" s="295"/>
      <c r="D679" s="296"/>
      <c r="E679" s="296"/>
      <c r="F679" s="297"/>
      <c r="G679" s="292"/>
      <c r="H679" s="292"/>
      <c r="I679" s="292"/>
      <c r="J679" s="292"/>
      <c r="K679" s="292"/>
      <c r="L679" s="292"/>
      <c r="M679" s="292"/>
      <c r="N679" s="292"/>
      <c r="O679" s="292"/>
      <c r="P679" s="292"/>
      <c r="Q679" s="292"/>
      <c r="R679" s="292"/>
      <c r="S679" s="292"/>
      <c r="T679" s="292"/>
      <c r="U679" s="292"/>
      <c r="V679" s="292"/>
      <c r="W679" s="292"/>
      <c r="X679" s="292"/>
      <c r="Y679" s="292"/>
      <c r="Z679" s="292"/>
    </row>
    <row r="680" spans="1:26" ht="15.75" customHeight="1" x14ac:dyDescent="0.2">
      <c r="A680" s="292"/>
      <c r="B680" s="221"/>
      <c r="C680" s="295"/>
      <c r="D680" s="296"/>
      <c r="E680" s="296"/>
      <c r="F680" s="297"/>
      <c r="G680" s="292"/>
      <c r="H680" s="292"/>
      <c r="I680" s="292"/>
      <c r="J680" s="292"/>
      <c r="K680" s="292"/>
      <c r="L680" s="292"/>
      <c r="M680" s="292"/>
      <c r="N680" s="292"/>
      <c r="O680" s="292"/>
      <c r="P680" s="292"/>
      <c r="Q680" s="292"/>
      <c r="R680" s="292"/>
      <c r="S680" s="292"/>
      <c r="T680" s="292"/>
      <c r="U680" s="292"/>
      <c r="V680" s="292"/>
      <c r="W680" s="292"/>
      <c r="X680" s="292"/>
      <c r="Y680" s="292"/>
      <c r="Z680" s="292"/>
    </row>
    <row r="681" spans="1:26" ht="15.75" customHeight="1" x14ac:dyDescent="0.2">
      <c r="A681" s="292"/>
      <c r="B681" s="221"/>
      <c r="C681" s="295"/>
      <c r="D681" s="296"/>
      <c r="E681" s="296"/>
      <c r="F681" s="297"/>
      <c r="G681" s="292"/>
      <c r="H681" s="292"/>
      <c r="I681" s="292"/>
      <c r="J681" s="292"/>
      <c r="K681" s="292"/>
      <c r="L681" s="292"/>
      <c r="M681" s="292"/>
      <c r="N681" s="292"/>
      <c r="O681" s="292"/>
      <c r="P681" s="292"/>
      <c r="Q681" s="292"/>
      <c r="R681" s="292"/>
      <c r="S681" s="292"/>
      <c r="T681" s="292"/>
      <c r="U681" s="292"/>
      <c r="V681" s="292"/>
      <c r="W681" s="292"/>
      <c r="X681" s="292"/>
      <c r="Y681" s="292"/>
      <c r="Z681" s="292"/>
    </row>
    <row r="682" spans="1:26" ht="15.75" customHeight="1" x14ac:dyDescent="0.2">
      <c r="A682" s="292"/>
      <c r="B682" s="221"/>
      <c r="C682" s="295"/>
      <c r="D682" s="296"/>
      <c r="E682" s="296"/>
      <c r="F682" s="297"/>
      <c r="G682" s="292"/>
      <c r="H682" s="292"/>
      <c r="I682" s="292"/>
      <c r="J682" s="292"/>
      <c r="K682" s="292"/>
      <c r="L682" s="292"/>
      <c r="M682" s="292"/>
      <c r="N682" s="292"/>
      <c r="O682" s="292"/>
      <c r="P682" s="292"/>
      <c r="Q682" s="292"/>
      <c r="R682" s="292"/>
      <c r="S682" s="292"/>
      <c r="T682" s="292"/>
      <c r="U682" s="292"/>
      <c r="V682" s="292"/>
      <c r="W682" s="292"/>
      <c r="X682" s="292"/>
      <c r="Y682" s="292"/>
      <c r="Z682" s="292"/>
    </row>
    <row r="683" spans="1:26" ht="15.75" customHeight="1" x14ac:dyDescent="0.2">
      <c r="A683" s="292"/>
      <c r="B683" s="221"/>
      <c r="C683" s="295"/>
      <c r="D683" s="296"/>
      <c r="E683" s="296"/>
      <c r="F683" s="297"/>
      <c r="G683" s="292"/>
      <c r="H683" s="292"/>
      <c r="I683" s="292"/>
      <c r="J683" s="292"/>
      <c r="K683" s="292"/>
      <c r="L683" s="292"/>
      <c r="M683" s="292"/>
      <c r="N683" s="292"/>
      <c r="O683" s="292"/>
      <c r="P683" s="292"/>
      <c r="Q683" s="292"/>
      <c r="R683" s="292"/>
      <c r="S683" s="292"/>
      <c r="T683" s="292"/>
      <c r="U683" s="292"/>
      <c r="V683" s="292"/>
      <c r="W683" s="292"/>
      <c r="X683" s="292"/>
      <c r="Y683" s="292"/>
      <c r="Z683" s="292"/>
    </row>
    <row r="684" spans="1:26" ht="15.75" customHeight="1" x14ac:dyDescent="0.2">
      <c r="A684" s="292"/>
      <c r="B684" s="221"/>
      <c r="C684" s="295"/>
      <c r="D684" s="296"/>
      <c r="E684" s="296"/>
      <c r="F684" s="297"/>
      <c r="G684" s="292"/>
      <c r="H684" s="292"/>
      <c r="I684" s="292"/>
      <c r="J684" s="292"/>
      <c r="K684" s="292"/>
      <c r="L684" s="292"/>
      <c r="M684" s="292"/>
      <c r="N684" s="292"/>
      <c r="O684" s="292"/>
      <c r="P684" s="292"/>
      <c r="Q684" s="292"/>
      <c r="R684" s="292"/>
      <c r="S684" s="292"/>
      <c r="T684" s="292"/>
      <c r="U684" s="292"/>
      <c r="V684" s="292"/>
      <c r="W684" s="292"/>
      <c r="X684" s="292"/>
      <c r="Y684" s="292"/>
      <c r="Z684" s="292"/>
    </row>
    <row r="685" spans="1:26" ht="15.75" customHeight="1" x14ac:dyDescent="0.2">
      <c r="A685" s="292"/>
      <c r="B685" s="221"/>
      <c r="C685" s="295"/>
      <c r="D685" s="296"/>
      <c r="E685" s="296"/>
      <c r="F685" s="297"/>
      <c r="G685" s="292"/>
      <c r="H685" s="292"/>
      <c r="I685" s="292"/>
      <c r="J685" s="292"/>
      <c r="K685" s="292"/>
      <c r="L685" s="292"/>
      <c r="M685" s="292"/>
      <c r="N685" s="292"/>
      <c r="O685" s="292"/>
      <c r="P685" s="292"/>
      <c r="Q685" s="292"/>
      <c r="R685" s="292"/>
      <c r="S685" s="292"/>
      <c r="T685" s="292"/>
      <c r="U685" s="292"/>
      <c r="V685" s="292"/>
      <c r="W685" s="292"/>
      <c r="X685" s="292"/>
      <c r="Y685" s="292"/>
      <c r="Z685" s="292"/>
    </row>
    <row r="686" spans="1:26" ht="15.75" customHeight="1" x14ac:dyDescent="0.2">
      <c r="A686" s="292"/>
      <c r="B686" s="221"/>
      <c r="C686" s="295"/>
      <c r="D686" s="296"/>
      <c r="E686" s="296"/>
      <c r="F686" s="297"/>
      <c r="G686" s="292"/>
      <c r="H686" s="292"/>
      <c r="I686" s="292"/>
      <c r="J686" s="292"/>
      <c r="K686" s="292"/>
      <c r="L686" s="292"/>
      <c r="M686" s="292"/>
      <c r="N686" s="292"/>
      <c r="O686" s="292"/>
      <c r="P686" s="292"/>
      <c r="Q686" s="292"/>
      <c r="R686" s="292"/>
      <c r="S686" s="292"/>
      <c r="T686" s="292"/>
      <c r="U686" s="292"/>
      <c r="V686" s="292"/>
      <c r="W686" s="292"/>
      <c r="X686" s="292"/>
      <c r="Y686" s="292"/>
      <c r="Z686" s="292"/>
    </row>
    <row r="687" spans="1:26" ht="15.75" customHeight="1" x14ac:dyDescent="0.2">
      <c r="A687" s="292"/>
      <c r="B687" s="221"/>
      <c r="C687" s="295"/>
      <c r="D687" s="296"/>
      <c r="E687" s="296"/>
      <c r="F687" s="297"/>
      <c r="G687" s="292"/>
      <c r="H687" s="292"/>
      <c r="I687" s="292"/>
      <c r="J687" s="292"/>
      <c r="K687" s="292"/>
      <c r="L687" s="292"/>
      <c r="M687" s="292"/>
      <c r="N687" s="292"/>
      <c r="O687" s="292"/>
      <c r="P687" s="292"/>
      <c r="Q687" s="292"/>
      <c r="R687" s="292"/>
      <c r="S687" s="292"/>
      <c r="T687" s="292"/>
      <c r="U687" s="292"/>
      <c r="V687" s="292"/>
      <c r="W687" s="292"/>
      <c r="X687" s="292"/>
      <c r="Y687" s="292"/>
      <c r="Z687" s="292"/>
    </row>
    <row r="688" spans="1:26" ht="15.75" customHeight="1" x14ac:dyDescent="0.2">
      <c r="A688" s="292"/>
      <c r="B688" s="221"/>
      <c r="C688" s="295"/>
      <c r="D688" s="296"/>
      <c r="E688" s="296"/>
      <c r="F688" s="297"/>
      <c r="G688" s="292"/>
      <c r="H688" s="292"/>
      <c r="I688" s="292"/>
      <c r="J688" s="292"/>
      <c r="K688" s="292"/>
      <c r="L688" s="292"/>
      <c r="M688" s="292"/>
      <c r="N688" s="292"/>
      <c r="O688" s="292"/>
      <c r="P688" s="292"/>
      <c r="Q688" s="292"/>
      <c r="R688" s="292"/>
      <c r="S688" s="292"/>
      <c r="T688" s="292"/>
      <c r="U688" s="292"/>
      <c r="V688" s="292"/>
      <c r="W688" s="292"/>
      <c r="X688" s="292"/>
      <c r="Y688" s="292"/>
      <c r="Z688" s="292"/>
    </row>
    <row r="689" spans="1:26" ht="15.75" customHeight="1" x14ac:dyDescent="0.2">
      <c r="A689" s="292"/>
      <c r="B689" s="221"/>
      <c r="C689" s="295"/>
      <c r="D689" s="296"/>
      <c r="E689" s="296"/>
      <c r="F689" s="297"/>
      <c r="G689" s="292"/>
      <c r="H689" s="292"/>
      <c r="I689" s="292"/>
      <c r="J689" s="292"/>
      <c r="K689" s="292"/>
      <c r="L689" s="292"/>
      <c r="M689" s="292"/>
      <c r="N689" s="292"/>
      <c r="O689" s="292"/>
      <c r="P689" s="292"/>
      <c r="Q689" s="292"/>
      <c r="R689" s="292"/>
      <c r="S689" s="292"/>
      <c r="T689" s="292"/>
      <c r="U689" s="292"/>
      <c r="V689" s="292"/>
      <c r="W689" s="292"/>
      <c r="X689" s="292"/>
      <c r="Y689" s="292"/>
      <c r="Z689" s="292"/>
    </row>
    <row r="690" spans="1:26" ht="15.75" customHeight="1" x14ac:dyDescent="0.2">
      <c r="A690" s="292"/>
      <c r="B690" s="221"/>
      <c r="C690" s="295"/>
      <c r="D690" s="296"/>
      <c r="E690" s="296"/>
      <c r="F690" s="297"/>
      <c r="G690" s="292"/>
      <c r="H690" s="292"/>
      <c r="I690" s="292"/>
      <c r="J690" s="292"/>
      <c r="K690" s="292"/>
      <c r="L690" s="292"/>
      <c r="M690" s="292"/>
      <c r="N690" s="292"/>
      <c r="O690" s="292"/>
      <c r="P690" s="292"/>
      <c r="Q690" s="292"/>
      <c r="R690" s="292"/>
      <c r="S690" s="292"/>
      <c r="T690" s="292"/>
      <c r="U690" s="292"/>
      <c r="V690" s="292"/>
      <c r="W690" s="292"/>
      <c r="X690" s="292"/>
      <c r="Y690" s="292"/>
      <c r="Z690" s="292"/>
    </row>
    <row r="691" spans="1:26" ht="15.75" customHeight="1" x14ac:dyDescent="0.2">
      <c r="A691" s="292"/>
      <c r="B691" s="221"/>
      <c r="C691" s="295"/>
      <c r="D691" s="296"/>
      <c r="E691" s="296"/>
      <c r="F691" s="297"/>
      <c r="G691" s="292"/>
      <c r="H691" s="292"/>
      <c r="I691" s="292"/>
      <c r="J691" s="292"/>
      <c r="K691" s="292"/>
      <c r="L691" s="292"/>
      <c r="M691" s="292"/>
      <c r="N691" s="292"/>
      <c r="O691" s="292"/>
      <c r="P691" s="292"/>
      <c r="Q691" s="292"/>
      <c r="R691" s="292"/>
      <c r="S691" s="292"/>
      <c r="T691" s="292"/>
      <c r="U691" s="292"/>
      <c r="V691" s="292"/>
      <c r="W691" s="292"/>
      <c r="X691" s="292"/>
      <c r="Y691" s="292"/>
      <c r="Z691" s="292"/>
    </row>
    <row r="692" spans="1:26" ht="15.75" customHeight="1" x14ac:dyDescent="0.2">
      <c r="A692" s="292"/>
      <c r="B692" s="221"/>
      <c r="C692" s="295"/>
      <c r="D692" s="296"/>
      <c r="E692" s="296"/>
      <c r="F692" s="297"/>
      <c r="G692" s="292"/>
      <c r="H692" s="292"/>
      <c r="I692" s="292"/>
      <c r="J692" s="292"/>
      <c r="K692" s="292"/>
      <c r="L692" s="292"/>
      <c r="M692" s="292"/>
      <c r="N692" s="292"/>
      <c r="O692" s="292"/>
      <c r="P692" s="292"/>
      <c r="Q692" s="292"/>
      <c r="R692" s="292"/>
      <c r="S692" s="292"/>
      <c r="T692" s="292"/>
      <c r="U692" s="292"/>
      <c r="V692" s="292"/>
      <c r="W692" s="292"/>
      <c r="X692" s="292"/>
      <c r="Y692" s="292"/>
      <c r="Z692" s="292"/>
    </row>
    <row r="693" spans="1:26" ht="15.75" customHeight="1" x14ac:dyDescent="0.2">
      <c r="A693" s="292"/>
      <c r="B693" s="221"/>
      <c r="C693" s="295"/>
      <c r="D693" s="296"/>
      <c r="E693" s="296"/>
      <c r="F693" s="297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2"/>
      <c r="Y693" s="292"/>
      <c r="Z693" s="292"/>
    </row>
    <row r="694" spans="1:26" ht="15.75" customHeight="1" x14ac:dyDescent="0.2">
      <c r="A694" s="292"/>
      <c r="B694" s="221"/>
      <c r="C694" s="295"/>
      <c r="D694" s="296"/>
      <c r="E694" s="296"/>
      <c r="F694" s="297"/>
      <c r="G694" s="292"/>
      <c r="H694" s="292"/>
      <c r="I694" s="292"/>
      <c r="J694" s="292"/>
      <c r="K694" s="292"/>
      <c r="L694" s="292"/>
      <c r="M694" s="292"/>
      <c r="N694" s="292"/>
      <c r="O694" s="292"/>
      <c r="P694" s="292"/>
      <c r="Q694" s="292"/>
      <c r="R694" s="292"/>
      <c r="S694" s="292"/>
      <c r="T694" s="292"/>
      <c r="U694" s="292"/>
      <c r="V694" s="292"/>
      <c r="W694" s="292"/>
      <c r="X694" s="292"/>
      <c r="Y694" s="292"/>
      <c r="Z694" s="292"/>
    </row>
    <row r="695" spans="1:26" ht="15.75" customHeight="1" x14ac:dyDescent="0.2">
      <c r="A695" s="292"/>
      <c r="B695" s="221"/>
      <c r="C695" s="295"/>
      <c r="D695" s="296"/>
      <c r="E695" s="296"/>
      <c r="F695" s="297"/>
      <c r="G695" s="292"/>
      <c r="H695" s="292"/>
      <c r="I695" s="292"/>
      <c r="J695" s="292"/>
      <c r="K695" s="292"/>
      <c r="L695" s="292"/>
      <c r="M695" s="292"/>
      <c r="N695" s="292"/>
      <c r="O695" s="292"/>
      <c r="P695" s="292"/>
      <c r="Q695" s="292"/>
      <c r="R695" s="292"/>
      <c r="S695" s="292"/>
      <c r="T695" s="292"/>
      <c r="U695" s="292"/>
      <c r="V695" s="292"/>
      <c r="W695" s="292"/>
      <c r="X695" s="292"/>
      <c r="Y695" s="292"/>
      <c r="Z695" s="292"/>
    </row>
    <row r="696" spans="1:26" ht="15.75" customHeight="1" x14ac:dyDescent="0.2">
      <c r="A696" s="292"/>
      <c r="B696" s="221"/>
      <c r="C696" s="295"/>
      <c r="D696" s="296"/>
      <c r="E696" s="296"/>
      <c r="F696" s="297"/>
      <c r="G696" s="292"/>
      <c r="H696" s="292"/>
      <c r="I696" s="292"/>
      <c r="J696" s="292"/>
      <c r="K696" s="292"/>
      <c r="L696" s="292"/>
      <c r="M696" s="292"/>
      <c r="N696" s="292"/>
      <c r="O696" s="292"/>
      <c r="P696" s="292"/>
      <c r="Q696" s="292"/>
      <c r="R696" s="292"/>
      <c r="S696" s="292"/>
      <c r="T696" s="292"/>
      <c r="U696" s="292"/>
      <c r="V696" s="292"/>
      <c r="W696" s="292"/>
      <c r="X696" s="292"/>
      <c r="Y696" s="292"/>
      <c r="Z696" s="292"/>
    </row>
    <row r="697" spans="1:26" ht="15.75" customHeight="1" x14ac:dyDescent="0.2">
      <c r="A697" s="292"/>
      <c r="B697" s="221"/>
      <c r="C697" s="295"/>
      <c r="D697" s="296"/>
      <c r="E697" s="296"/>
      <c r="F697" s="297"/>
      <c r="G697" s="292"/>
      <c r="H697" s="292"/>
      <c r="I697" s="292"/>
      <c r="J697" s="292"/>
      <c r="K697" s="292"/>
      <c r="L697" s="292"/>
      <c r="M697" s="292"/>
      <c r="N697" s="292"/>
      <c r="O697" s="292"/>
      <c r="P697" s="292"/>
      <c r="Q697" s="292"/>
      <c r="R697" s="292"/>
      <c r="S697" s="292"/>
      <c r="T697" s="292"/>
      <c r="U697" s="292"/>
      <c r="V697" s="292"/>
      <c r="W697" s="292"/>
      <c r="X697" s="292"/>
      <c r="Y697" s="292"/>
      <c r="Z697" s="292"/>
    </row>
    <row r="698" spans="1:26" ht="15.75" customHeight="1" x14ac:dyDescent="0.2">
      <c r="A698" s="292"/>
      <c r="B698" s="221"/>
      <c r="C698" s="295"/>
      <c r="D698" s="296"/>
      <c r="E698" s="296"/>
      <c r="F698" s="297"/>
      <c r="G698" s="292"/>
      <c r="H698" s="292"/>
      <c r="I698" s="292"/>
      <c r="J698" s="292"/>
      <c r="K698" s="292"/>
      <c r="L698" s="292"/>
      <c r="M698" s="292"/>
      <c r="N698" s="292"/>
      <c r="O698" s="292"/>
      <c r="P698" s="292"/>
      <c r="Q698" s="292"/>
      <c r="R698" s="292"/>
      <c r="S698" s="292"/>
      <c r="T698" s="292"/>
      <c r="U698" s="292"/>
      <c r="V698" s="292"/>
      <c r="W698" s="292"/>
      <c r="X698" s="292"/>
      <c r="Y698" s="292"/>
      <c r="Z698" s="292"/>
    </row>
    <row r="699" spans="1:26" ht="15.75" customHeight="1" x14ac:dyDescent="0.2">
      <c r="A699" s="292"/>
      <c r="B699" s="221"/>
      <c r="C699" s="295"/>
      <c r="D699" s="296"/>
      <c r="E699" s="296"/>
      <c r="F699" s="297"/>
      <c r="G699" s="292"/>
      <c r="H699" s="292"/>
      <c r="I699" s="292"/>
      <c r="J699" s="292"/>
      <c r="K699" s="292"/>
      <c r="L699" s="292"/>
      <c r="M699" s="292"/>
      <c r="N699" s="292"/>
      <c r="O699" s="292"/>
      <c r="P699" s="292"/>
      <c r="Q699" s="292"/>
      <c r="R699" s="292"/>
      <c r="S699" s="292"/>
      <c r="T699" s="292"/>
      <c r="U699" s="292"/>
      <c r="V699" s="292"/>
      <c r="W699" s="292"/>
      <c r="X699" s="292"/>
      <c r="Y699" s="292"/>
      <c r="Z699" s="292"/>
    </row>
    <row r="700" spans="1:26" ht="15.75" customHeight="1" x14ac:dyDescent="0.2">
      <c r="A700" s="292"/>
      <c r="B700" s="221"/>
      <c r="C700" s="295"/>
      <c r="D700" s="296"/>
      <c r="E700" s="296"/>
      <c r="F700" s="297"/>
      <c r="G700" s="292"/>
      <c r="H700" s="292"/>
      <c r="I700" s="292"/>
      <c r="J700" s="292"/>
      <c r="K700" s="292"/>
      <c r="L700" s="292"/>
      <c r="M700" s="292"/>
      <c r="N700" s="292"/>
      <c r="O700" s="292"/>
      <c r="P700" s="292"/>
      <c r="Q700" s="292"/>
      <c r="R700" s="292"/>
      <c r="S700" s="292"/>
      <c r="T700" s="292"/>
      <c r="U700" s="292"/>
      <c r="V700" s="292"/>
      <c r="W700" s="292"/>
      <c r="X700" s="292"/>
      <c r="Y700" s="292"/>
      <c r="Z700" s="292"/>
    </row>
    <row r="701" spans="1:26" ht="15.75" customHeight="1" x14ac:dyDescent="0.2">
      <c r="A701" s="292"/>
      <c r="B701" s="221"/>
      <c r="C701" s="295"/>
      <c r="D701" s="296"/>
      <c r="E701" s="296"/>
      <c r="F701" s="297"/>
      <c r="G701" s="292"/>
      <c r="H701" s="292"/>
      <c r="I701" s="292"/>
      <c r="J701" s="292"/>
      <c r="K701" s="292"/>
      <c r="L701" s="292"/>
      <c r="M701" s="292"/>
      <c r="N701" s="292"/>
      <c r="O701" s="292"/>
      <c r="P701" s="292"/>
      <c r="Q701" s="292"/>
      <c r="R701" s="292"/>
      <c r="S701" s="292"/>
      <c r="T701" s="292"/>
      <c r="U701" s="292"/>
      <c r="V701" s="292"/>
      <c r="W701" s="292"/>
      <c r="X701" s="292"/>
      <c r="Y701" s="292"/>
      <c r="Z701" s="292"/>
    </row>
    <row r="702" spans="1:26" ht="15.75" customHeight="1" x14ac:dyDescent="0.2">
      <c r="A702" s="292"/>
      <c r="B702" s="221"/>
      <c r="C702" s="295"/>
      <c r="D702" s="296"/>
      <c r="E702" s="296"/>
      <c r="F702" s="297"/>
      <c r="G702" s="292"/>
      <c r="H702" s="292"/>
      <c r="I702" s="292"/>
      <c r="J702" s="292"/>
      <c r="K702" s="292"/>
      <c r="L702" s="292"/>
      <c r="M702" s="292"/>
      <c r="N702" s="292"/>
      <c r="O702" s="292"/>
      <c r="P702" s="292"/>
      <c r="Q702" s="292"/>
      <c r="R702" s="292"/>
      <c r="S702" s="292"/>
      <c r="T702" s="292"/>
      <c r="U702" s="292"/>
      <c r="V702" s="292"/>
      <c r="W702" s="292"/>
      <c r="X702" s="292"/>
      <c r="Y702" s="292"/>
      <c r="Z702" s="292"/>
    </row>
    <row r="703" spans="1:26" ht="15.75" customHeight="1" x14ac:dyDescent="0.2">
      <c r="A703" s="292"/>
      <c r="B703" s="221"/>
      <c r="C703" s="295"/>
      <c r="D703" s="296"/>
      <c r="E703" s="296"/>
      <c r="F703" s="297"/>
      <c r="G703" s="292"/>
      <c r="H703" s="292"/>
      <c r="I703" s="292"/>
      <c r="J703" s="292"/>
      <c r="K703" s="292"/>
      <c r="L703" s="292"/>
      <c r="M703" s="292"/>
      <c r="N703" s="292"/>
      <c r="O703" s="292"/>
      <c r="P703" s="292"/>
      <c r="Q703" s="292"/>
      <c r="R703" s="292"/>
      <c r="S703" s="292"/>
      <c r="T703" s="292"/>
      <c r="U703" s="292"/>
      <c r="V703" s="292"/>
      <c r="W703" s="292"/>
      <c r="X703" s="292"/>
      <c r="Y703" s="292"/>
      <c r="Z703" s="292"/>
    </row>
    <row r="704" spans="1:26" ht="15.75" customHeight="1" x14ac:dyDescent="0.2">
      <c r="A704" s="292"/>
      <c r="B704" s="221"/>
      <c r="C704" s="295"/>
      <c r="D704" s="296"/>
      <c r="E704" s="296"/>
      <c r="F704" s="297"/>
      <c r="G704" s="292"/>
      <c r="H704" s="292"/>
      <c r="I704" s="292"/>
      <c r="J704" s="292"/>
      <c r="K704" s="292"/>
      <c r="L704" s="292"/>
      <c r="M704" s="292"/>
      <c r="N704" s="292"/>
      <c r="O704" s="292"/>
      <c r="P704" s="292"/>
      <c r="Q704" s="292"/>
      <c r="R704" s="292"/>
      <c r="S704" s="292"/>
      <c r="T704" s="292"/>
      <c r="U704" s="292"/>
      <c r="V704" s="292"/>
      <c r="W704" s="292"/>
      <c r="X704" s="292"/>
      <c r="Y704" s="292"/>
      <c r="Z704" s="292"/>
    </row>
    <row r="705" spans="1:26" ht="15.75" customHeight="1" x14ac:dyDescent="0.2">
      <c r="A705" s="292"/>
      <c r="B705" s="221"/>
      <c r="C705" s="295"/>
      <c r="D705" s="296"/>
      <c r="E705" s="296"/>
      <c r="F705" s="297"/>
      <c r="G705" s="292"/>
      <c r="H705" s="292"/>
      <c r="I705" s="292"/>
      <c r="J705" s="292"/>
      <c r="K705" s="292"/>
      <c r="L705" s="292"/>
      <c r="M705" s="292"/>
      <c r="N705" s="292"/>
      <c r="O705" s="292"/>
      <c r="P705" s="292"/>
      <c r="Q705" s="292"/>
      <c r="R705" s="292"/>
      <c r="S705" s="292"/>
      <c r="T705" s="292"/>
      <c r="U705" s="292"/>
      <c r="V705" s="292"/>
      <c r="W705" s="292"/>
      <c r="X705" s="292"/>
      <c r="Y705" s="292"/>
      <c r="Z705" s="292"/>
    </row>
    <row r="706" spans="1:26" ht="15.75" customHeight="1" x14ac:dyDescent="0.2">
      <c r="A706" s="292"/>
      <c r="B706" s="221"/>
      <c r="C706" s="295"/>
      <c r="D706" s="296"/>
      <c r="E706" s="296"/>
      <c r="F706" s="297"/>
      <c r="G706" s="292"/>
      <c r="H706" s="292"/>
      <c r="I706" s="292"/>
      <c r="J706" s="292"/>
      <c r="K706" s="292"/>
      <c r="L706" s="292"/>
      <c r="M706" s="292"/>
      <c r="N706" s="292"/>
      <c r="O706" s="292"/>
      <c r="P706" s="292"/>
      <c r="Q706" s="292"/>
      <c r="R706" s="292"/>
      <c r="S706" s="292"/>
      <c r="T706" s="292"/>
      <c r="U706" s="292"/>
      <c r="V706" s="292"/>
      <c r="W706" s="292"/>
      <c r="X706" s="292"/>
      <c r="Y706" s="292"/>
      <c r="Z706" s="292"/>
    </row>
    <row r="707" spans="1:26" ht="15.75" customHeight="1" x14ac:dyDescent="0.2">
      <c r="A707" s="292"/>
      <c r="B707" s="221"/>
      <c r="C707" s="295"/>
      <c r="D707" s="296"/>
      <c r="E707" s="296"/>
      <c r="F707" s="297"/>
      <c r="G707" s="292"/>
      <c r="H707" s="292"/>
      <c r="I707" s="292"/>
      <c r="J707" s="292"/>
      <c r="K707" s="292"/>
      <c r="L707" s="292"/>
      <c r="M707" s="292"/>
      <c r="N707" s="292"/>
      <c r="O707" s="292"/>
      <c r="P707" s="292"/>
      <c r="Q707" s="292"/>
      <c r="R707" s="292"/>
      <c r="S707" s="292"/>
      <c r="T707" s="292"/>
      <c r="U707" s="292"/>
      <c r="V707" s="292"/>
      <c r="W707" s="292"/>
      <c r="X707" s="292"/>
      <c r="Y707" s="292"/>
      <c r="Z707" s="292"/>
    </row>
    <row r="708" spans="1:26" ht="15.75" customHeight="1" x14ac:dyDescent="0.2">
      <c r="A708" s="292"/>
      <c r="B708" s="221"/>
      <c r="C708" s="295"/>
      <c r="D708" s="296"/>
      <c r="E708" s="296"/>
      <c r="F708" s="297"/>
      <c r="G708" s="292"/>
      <c r="H708" s="292"/>
      <c r="I708" s="292"/>
      <c r="J708" s="292"/>
      <c r="K708" s="292"/>
      <c r="L708" s="292"/>
      <c r="M708" s="292"/>
      <c r="N708" s="292"/>
      <c r="O708" s="292"/>
      <c r="P708" s="292"/>
      <c r="Q708" s="292"/>
      <c r="R708" s="292"/>
      <c r="S708" s="292"/>
      <c r="T708" s="292"/>
      <c r="U708" s="292"/>
      <c r="V708" s="292"/>
      <c r="W708" s="292"/>
      <c r="X708" s="292"/>
      <c r="Y708" s="292"/>
      <c r="Z708" s="292"/>
    </row>
    <row r="709" spans="1:26" ht="15.75" customHeight="1" x14ac:dyDescent="0.2">
      <c r="A709" s="292"/>
      <c r="B709" s="221"/>
      <c r="C709" s="295"/>
      <c r="D709" s="296"/>
      <c r="E709" s="296"/>
      <c r="F709" s="297"/>
      <c r="G709" s="292"/>
      <c r="H709" s="292"/>
      <c r="I709" s="292"/>
      <c r="J709" s="292"/>
      <c r="K709" s="292"/>
      <c r="L709" s="292"/>
      <c r="M709" s="292"/>
      <c r="N709" s="292"/>
      <c r="O709" s="292"/>
      <c r="P709" s="292"/>
      <c r="Q709" s="292"/>
      <c r="R709" s="292"/>
      <c r="S709" s="292"/>
      <c r="T709" s="292"/>
      <c r="U709" s="292"/>
      <c r="V709" s="292"/>
      <c r="W709" s="292"/>
      <c r="X709" s="292"/>
      <c r="Y709" s="292"/>
      <c r="Z709" s="292"/>
    </row>
    <row r="710" spans="1:26" ht="15.75" customHeight="1" x14ac:dyDescent="0.2">
      <c r="A710" s="292"/>
      <c r="B710" s="221"/>
      <c r="C710" s="295"/>
      <c r="D710" s="296"/>
      <c r="E710" s="296"/>
      <c r="F710" s="297"/>
      <c r="G710" s="292"/>
      <c r="H710" s="292"/>
      <c r="I710" s="292"/>
      <c r="J710" s="292"/>
      <c r="K710" s="292"/>
      <c r="L710" s="292"/>
      <c r="M710" s="292"/>
      <c r="N710" s="292"/>
      <c r="O710" s="292"/>
      <c r="P710" s="292"/>
      <c r="Q710" s="292"/>
      <c r="R710" s="292"/>
      <c r="S710" s="292"/>
      <c r="T710" s="292"/>
      <c r="U710" s="292"/>
      <c r="V710" s="292"/>
      <c r="W710" s="292"/>
      <c r="X710" s="292"/>
      <c r="Y710" s="292"/>
      <c r="Z710" s="292"/>
    </row>
    <row r="711" spans="1:26" ht="15.75" customHeight="1" x14ac:dyDescent="0.2">
      <c r="A711" s="292"/>
      <c r="B711" s="221"/>
      <c r="C711" s="295"/>
      <c r="D711" s="296"/>
      <c r="E711" s="296"/>
      <c r="F711" s="297"/>
      <c r="G711" s="292"/>
      <c r="H711" s="292"/>
      <c r="I711" s="292"/>
      <c r="J711" s="292"/>
      <c r="K711" s="292"/>
      <c r="L711" s="292"/>
      <c r="M711" s="292"/>
      <c r="N711" s="292"/>
      <c r="O711" s="292"/>
      <c r="P711" s="292"/>
      <c r="Q711" s="292"/>
      <c r="R711" s="292"/>
      <c r="S711" s="292"/>
      <c r="T711" s="292"/>
      <c r="U711" s="292"/>
      <c r="V711" s="292"/>
      <c r="W711" s="292"/>
      <c r="X711" s="292"/>
      <c r="Y711" s="292"/>
      <c r="Z711" s="292"/>
    </row>
    <row r="712" spans="1:26" ht="15.75" customHeight="1" x14ac:dyDescent="0.2">
      <c r="A712" s="292"/>
      <c r="B712" s="221"/>
      <c r="C712" s="295"/>
      <c r="D712" s="296"/>
      <c r="E712" s="296"/>
      <c r="F712" s="297"/>
      <c r="G712" s="292"/>
      <c r="H712" s="292"/>
      <c r="I712" s="292"/>
      <c r="J712" s="292"/>
      <c r="K712" s="292"/>
      <c r="L712" s="292"/>
      <c r="M712" s="292"/>
      <c r="N712" s="292"/>
      <c r="O712" s="292"/>
      <c r="P712" s="292"/>
      <c r="Q712" s="292"/>
      <c r="R712" s="292"/>
      <c r="S712" s="292"/>
      <c r="T712" s="292"/>
      <c r="U712" s="292"/>
      <c r="V712" s="292"/>
      <c r="W712" s="292"/>
      <c r="X712" s="292"/>
      <c r="Y712" s="292"/>
      <c r="Z712" s="292"/>
    </row>
    <row r="713" spans="1:26" ht="15.75" customHeight="1" x14ac:dyDescent="0.2">
      <c r="A713" s="292"/>
      <c r="B713" s="221"/>
      <c r="C713" s="295"/>
      <c r="D713" s="296"/>
      <c r="E713" s="296"/>
      <c r="F713" s="297"/>
      <c r="G713" s="292"/>
      <c r="H713" s="292"/>
      <c r="I713" s="292"/>
      <c r="J713" s="292"/>
      <c r="K713" s="292"/>
      <c r="L713" s="292"/>
      <c r="M713" s="292"/>
      <c r="N713" s="292"/>
      <c r="O713" s="292"/>
      <c r="P713" s="292"/>
      <c r="Q713" s="292"/>
      <c r="R713" s="292"/>
      <c r="S713" s="292"/>
      <c r="T713" s="292"/>
      <c r="U713" s="292"/>
      <c r="V713" s="292"/>
      <c r="W713" s="292"/>
      <c r="X713" s="292"/>
      <c r="Y713" s="292"/>
      <c r="Z713" s="292"/>
    </row>
    <row r="714" spans="1:26" ht="15.75" customHeight="1" x14ac:dyDescent="0.2">
      <c r="A714" s="292"/>
      <c r="B714" s="221"/>
      <c r="C714" s="295"/>
      <c r="D714" s="296"/>
      <c r="E714" s="296"/>
      <c r="F714" s="297"/>
      <c r="G714" s="292"/>
      <c r="H714" s="292"/>
      <c r="I714" s="292"/>
      <c r="J714" s="292"/>
      <c r="K714" s="292"/>
      <c r="L714" s="292"/>
      <c r="M714" s="292"/>
      <c r="N714" s="292"/>
      <c r="O714" s="292"/>
      <c r="P714" s="292"/>
      <c r="Q714" s="292"/>
      <c r="R714" s="292"/>
      <c r="S714" s="292"/>
      <c r="T714" s="292"/>
      <c r="U714" s="292"/>
      <c r="V714" s="292"/>
      <c r="W714" s="292"/>
      <c r="X714" s="292"/>
      <c r="Y714" s="292"/>
      <c r="Z714" s="292"/>
    </row>
    <row r="715" spans="1:26" ht="15.75" customHeight="1" x14ac:dyDescent="0.2">
      <c r="A715" s="292"/>
      <c r="B715" s="221"/>
      <c r="C715" s="295"/>
      <c r="D715" s="296"/>
      <c r="E715" s="296"/>
      <c r="F715" s="297"/>
      <c r="G715" s="292"/>
      <c r="H715" s="292"/>
      <c r="I715" s="292"/>
      <c r="J715" s="292"/>
      <c r="K715" s="292"/>
      <c r="L715" s="292"/>
      <c r="M715" s="292"/>
      <c r="N715" s="292"/>
      <c r="O715" s="292"/>
      <c r="P715" s="292"/>
      <c r="Q715" s="292"/>
      <c r="R715" s="292"/>
      <c r="S715" s="292"/>
      <c r="T715" s="292"/>
      <c r="U715" s="292"/>
      <c r="V715" s="292"/>
      <c r="W715" s="292"/>
      <c r="X715" s="292"/>
      <c r="Y715" s="292"/>
      <c r="Z715" s="292"/>
    </row>
    <row r="716" spans="1:26" ht="15.75" customHeight="1" x14ac:dyDescent="0.2">
      <c r="A716" s="292"/>
      <c r="B716" s="221"/>
      <c r="C716" s="295"/>
      <c r="D716" s="296"/>
      <c r="E716" s="296"/>
      <c r="F716" s="297"/>
      <c r="G716" s="292"/>
      <c r="H716" s="292"/>
      <c r="I716" s="292"/>
      <c r="J716" s="292"/>
      <c r="K716" s="292"/>
      <c r="L716" s="292"/>
      <c r="M716" s="292"/>
      <c r="N716" s="292"/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</row>
    <row r="717" spans="1:26" ht="15.75" customHeight="1" x14ac:dyDescent="0.2">
      <c r="A717" s="292"/>
      <c r="B717" s="221"/>
      <c r="C717" s="295"/>
      <c r="D717" s="296"/>
      <c r="E717" s="296"/>
      <c r="F717" s="297"/>
      <c r="G717" s="292"/>
      <c r="H717" s="292"/>
      <c r="I717" s="292"/>
      <c r="J717" s="292"/>
      <c r="K717" s="292"/>
      <c r="L717" s="292"/>
      <c r="M717" s="292"/>
      <c r="N717" s="292"/>
      <c r="O717" s="292"/>
      <c r="P717" s="292"/>
      <c r="Q717" s="292"/>
      <c r="R717" s="292"/>
      <c r="S717" s="292"/>
      <c r="T717" s="292"/>
      <c r="U717" s="292"/>
      <c r="V717" s="292"/>
      <c r="W717" s="292"/>
      <c r="X717" s="292"/>
      <c r="Y717" s="292"/>
      <c r="Z717" s="292"/>
    </row>
    <row r="718" spans="1:26" ht="15.75" customHeight="1" x14ac:dyDescent="0.2">
      <c r="A718" s="292"/>
      <c r="B718" s="221"/>
      <c r="C718" s="295"/>
      <c r="D718" s="296"/>
      <c r="E718" s="296"/>
      <c r="F718" s="297"/>
      <c r="G718" s="292"/>
      <c r="H718" s="292"/>
      <c r="I718" s="292"/>
      <c r="J718" s="292"/>
      <c r="K718" s="292"/>
      <c r="L718" s="292"/>
      <c r="M718" s="292"/>
      <c r="N718" s="292"/>
      <c r="O718" s="292"/>
      <c r="P718" s="292"/>
      <c r="Q718" s="292"/>
      <c r="R718" s="292"/>
      <c r="S718" s="292"/>
      <c r="T718" s="292"/>
      <c r="U718" s="292"/>
      <c r="V718" s="292"/>
      <c r="W718" s="292"/>
      <c r="X718" s="292"/>
      <c r="Y718" s="292"/>
      <c r="Z718" s="292"/>
    </row>
    <row r="719" spans="1:26" ht="15.75" customHeight="1" x14ac:dyDescent="0.2">
      <c r="A719" s="292"/>
      <c r="B719" s="221"/>
      <c r="C719" s="295"/>
      <c r="D719" s="296"/>
      <c r="E719" s="296"/>
      <c r="F719" s="297"/>
      <c r="G719" s="292"/>
      <c r="H719" s="292"/>
      <c r="I719" s="292"/>
      <c r="J719" s="292"/>
      <c r="K719" s="292"/>
      <c r="L719" s="292"/>
      <c r="M719" s="292"/>
      <c r="N719" s="292"/>
      <c r="O719" s="292"/>
      <c r="P719" s="292"/>
      <c r="Q719" s="292"/>
      <c r="R719" s="292"/>
      <c r="S719" s="292"/>
      <c r="T719" s="292"/>
      <c r="U719" s="292"/>
      <c r="V719" s="292"/>
      <c r="W719" s="292"/>
      <c r="X719" s="292"/>
      <c r="Y719" s="292"/>
      <c r="Z719" s="292"/>
    </row>
    <row r="720" spans="1:26" ht="15.75" customHeight="1" x14ac:dyDescent="0.2">
      <c r="A720" s="292"/>
      <c r="B720" s="221"/>
      <c r="C720" s="295"/>
      <c r="D720" s="296"/>
      <c r="E720" s="296"/>
      <c r="F720" s="297"/>
      <c r="G720" s="292"/>
      <c r="H720" s="292"/>
      <c r="I720" s="292"/>
      <c r="J720" s="292"/>
      <c r="K720" s="292"/>
      <c r="L720" s="292"/>
      <c r="M720" s="292"/>
      <c r="N720" s="292"/>
      <c r="O720" s="292"/>
      <c r="P720" s="292"/>
      <c r="Q720" s="292"/>
      <c r="R720" s="292"/>
      <c r="S720" s="292"/>
      <c r="T720" s="292"/>
      <c r="U720" s="292"/>
      <c r="V720" s="292"/>
      <c r="W720" s="292"/>
      <c r="X720" s="292"/>
      <c r="Y720" s="292"/>
      <c r="Z720" s="292"/>
    </row>
    <row r="721" spans="1:26" ht="15.75" customHeight="1" x14ac:dyDescent="0.2">
      <c r="A721" s="292"/>
      <c r="B721" s="221"/>
      <c r="C721" s="295"/>
      <c r="D721" s="296"/>
      <c r="E721" s="296"/>
      <c r="F721" s="297"/>
      <c r="G721" s="292"/>
      <c r="H721" s="292"/>
      <c r="I721" s="292"/>
      <c r="J721" s="292"/>
      <c r="K721" s="292"/>
      <c r="L721" s="292"/>
      <c r="M721" s="292"/>
      <c r="N721" s="292"/>
      <c r="O721" s="292"/>
      <c r="P721" s="292"/>
      <c r="Q721" s="292"/>
      <c r="R721" s="292"/>
      <c r="S721" s="292"/>
      <c r="T721" s="292"/>
      <c r="U721" s="292"/>
      <c r="V721" s="292"/>
      <c r="W721" s="292"/>
      <c r="X721" s="292"/>
      <c r="Y721" s="292"/>
      <c r="Z721" s="292"/>
    </row>
    <row r="722" spans="1:26" ht="15.75" customHeight="1" x14ac:dyDescent="0.2">
      <c r="A722" s="292"/>
      <c r="B722" s="221"/>
      <c r="C722" s="295"/>
      <c r="D722" s="296"/>
      <c r="E722" s="296"/>
      <c r="F722" s="297"/>
      <c r="G722" s="292"/>
      <c r="H722" s="292"/>
      <c r="I722" s="292"/>
      <c r="J722" s="292"/>
      <c r="K722" s="292"/>
      <c r="L722" s="292"/>
      <c r="M722" s="292"/>
      <c r="N722" s="292"/>
      <c r="O722" s="292"/>
      <c r="P722" s="292"/>
      <c r="Q722" s="292"/>
      <c r="R722" s="292"/>
      <c r="S722" s="292"/>
      <c r="T722" s="292"/>
      <c r="U722" s="292"/>
      <c r="V722" s="292"/>
      <c r="W722" s="292"/>
      <c r="X722" s="292"/>
      <c r="Y722" s="292"/>
      <c r="Z722" s="292"/>
    </row>
    <row r="723" spans="1:26" ht="15.75" customHeight="1" x14ac:dyDescent="0.2">
      <c r="A723" s="292"/>
      <c r="B723" s="221"/>
      <c r="C723" s="295"/>
      <c r="D723" s="296"/>
      <c r="E723" s="296"/>
      <c r="F723" s="297"/>
      <c r="G723" s="292"/>
      <c r="H723" s="292"/>
      <c r="I723" s="292"/>
      <c r="J723" s="292"/>
      <c r="K723" s="292"/>
      <c r="L723" s="292"/>
      <c r="M723" s="292"/>
      <c r="N723" s="292"/>
      <c r="O723" s="292"/>
      <c r="P723" s="292"/>
      <c r="Q723" s="292"/>
      <c r="R723" s="292"/>
      <c r="S723" s="292"/>
      <c r="T723" s="292"/>
      <c r="U723" s="292"/>
      <c r="V723" s="292"/>
      <c r="W723" s="292"/>
      <c r="X723" s="292"/>
      <c r="Y723" s="292"/>
      <c r="Z723" s="292"/>
    </row>
    <row r="724" spans="1:26" ht="15.75" customHeight="1" x14ac:dyDescent="0.2">
      <c r="A724" s="292"/>
      <c r="B724" s="221"/>
      <c r="C724" s="295"/>
      <c r="D724" s="296"/>
      <c r="E724" s="296"/>
      <c r="F724" s="297"/>
      <c r="G724" s="292"/>
      <c r="H724" s="292"/>
      <c r="I724" s="292"/>
      <c r="J724" s="292"/>
      <c r="K724" s="292"/>
      <c r="L724" s="292"/>
      <c r="M724" s="292"/>
      <c r="N724" s="292"/>
      <c r="O724" s="292"/>
      <c r="P724" s="292"/>
      <c r="Q724" s="292"/>
      <c r="R724" s="292"/>
      <c r="S724" s="292"/>
      <c r="T724" s="292"/>
      <c r="U724" s="292"/>
      <c r="V724" s="292"/>
      <c r="W724" s="292"/>
      <c r="X724" s="292"/>
      <c r="Y724" s="292"/>
      <c r="Z724" s="292"/>
    </row>
    <row r="725" spans="1:26" ht="15.75" customHeight="1" x14ac:dyDescent="0.2">
      <c r="A725" s="292"/>
      <c r="B725" s="221"/>
      <c r="C725" s="295"/>
      <c r="D725" s="296"/>
      <c r="E725" s="296"/>
      <c r="F725" s="297"/>
      <c r="G725" s="292"/>
      <c r="H725" s="292"/>
      <c r="I725" s="292"/>
      <c r="J725" s="292"/>
      <c r="K725" s="292"/>
      <c r="L725" s="292"/>
      <c r="M725" s="292"/>
      <c r="N725" s="292"/>
      <c r="O725" s="292"/>
      <c r="P725" s="292"/>
      <c r="Q725" s="292"/>
      <c r="R725" s="292"/>
      <c r="S725" s="292"/>
      <c r="T725" s="292"/>
      <c r="U725" s="292"/>
      <c r="V725" s="292"/>
      <c r="W725" s="292"/>
      <c r="X725" s="292"/>
      <c r="Y725" s="292"/>
      <c r="Z725" s="292"/>
    </row>
    <row r="726" spans="1:26" ht="15.75" customHeight="1" x14ac:dyDescent="0.2">
      <c r="A726" s="292"/>
      <c r="B726" s="221"/>
      <c r="C726" s="295"/>
      <c r="D726" s="296"/>
      <c r="E726" s="296"/>
      <c r="F726" s="297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2"/>
      <c r="Y726" s="292"/>
      <c r="Z726" s="292"/>
    </row>
    <row r="727" spans="1:26" ht="15.75" customHeight="1" x14ac:dyDescent="0.2">
      <c r="A727" s="292"/>
      <c r="B727" s="221"/>
      <c r="C727" s="295"/>
      <c r="D727" s="296"/>
      <c r="E727" s="296"/>
      <c r="F727" s="297"/>
      <c r="G727" s="292"/>
      <c r="H727" s="292"/>
      <c r="I727" s="292"/>
      <c r="J727" s="292"/>
      <c r="K727" s="292"/>
      <c r="L727" s="292"/>
      <c r="M727" s="292"/>
      <c r="N727" s="292"/>
      <c r="O727" s="292"/>
      <c r="P727" s="292"/>
      <c r="Q727" s="292"/>
      <c r="R727" s="292"/>
      <c r="S727" s="292"/>
      <c r="T727" s="292"/>
      <c r="U727" s="292"/>
      <c r="V727" s="292"/>
      <c r="W727" s="292"/>
      <c r="X727" s="292"/>
      <c r="Y727" s="292"/>
      <c r="Z727" s="292"/>
    </row>
    <row r="728" spans="1:26" ht="15.75" customHeight="1" x14ac:dyDescent="0.2">
      <c r="A728" s="292"/>
      <c r="B728" s="221"/>
      <c r="C728" s="295"/>
      <c r="D728" s="296"/>
      <c r="E728" s="296"/>
      <c r="F728" s="297"/>
      <c r="G728" s="292"/>
      <c r="H728" s="292"/>
      <c r="I728" s="292"/>
      <c r="J728" s="292"/>
      <c r="K728" s="292"/>
      <c r="L728" s="292"/>
      <c r="M728" s="292"/>
      <c r="N728" s="292"/>
      <c r="O728" s="292"/>
      <c r="P728" s="292"/>
      <c r="Q728" s="292"/>
      <c r="R728" s="292"/>
      <c r="S728" s="292"/>
      <c r="T728" s="292"/>
      <c r="U728" s="292"/>
      <c r="V728" s="292"/>
      <c r="W728" s="292"/>
      <c r="X728" s="292"/>
      <c r="Y728" s="292"/>
      <c r="Z728" s="292"/>
    </row>
    <row r="729" spans="1:26" ht="15.75" customHeight="1" x14ac:dyDescent="0.2">
      <c r="A729" s="292"/>
      <c r="B729" s="221"/>
      <c r="C729" s="295"/>
      <c r="D729" s="296"/>
      <c r="E729" s="296"/>
      <c r="F729" s="297"/>
      <c r="G729" s="292"/>
      <c r="H729" s="292"/>
      <c r="I729" s="292"/>
      <c r="J729" s="292"/>
      <c r="K729" s="292"/>
      <c r="L729" s="292"/>
      <c r="M729" s="292"/>
      <c r="N729" s="292"/>
      <c r="O729" s="292"/>
      <c r="P729" s="292"/>
      <c r="Q729" s="292"/>
      <c r="R729" s="292"/>
      <c r="S729" s="292"/>
      <c r="T729" s="292"/>
      <c r="U729" s="292"/>
      <c r="V729" s="292"/>
      <c r="W729" s="292"/>
      <c r="X729" s="292"/>
      <c r="Y729" s="292"/>
      <c r="Z729" s="292"/>
    </row>
    <row r="730" spans="1:26" ht="15.75" customHeight="1" x14ac:dyDescent="0.2">
      <c r="A730" s="292"/>
      <c r="B730" s="221"/>
      <c r="C730" s="295"/>
      <c r="D730" s="296"/>
      <c r="E730" s="296"/>
      <c r="F730" s="297"/>
      <c r="G730" s="292"/>
      <c r="H730" s="292"/>
      <c r="I730" s="292"/>
      <c r="J730" s="292"/>
      <c r="K730" s="292"/>
      <c r="L730" s="292"/>
      <c r="M730" s="292"/>
      <c r="N730" s="292"/>
      <c r="O730" s="292"/>
      <c r="P730" s="292"/>
      <c r="Q730" s="292"/>
      <c r="R730" s="292"/>
      <c r="S730" s="292"/>
      <c r="T730" s="292"/>
      <c r="U730" s="292"/>
      <c r="V730" s="292"/>
      <c r="W730" s="292"/>
      <c r="X730" s="292"/>
      <c r="Y730" s="292"/>
      <c r="Z730" s="292"/>
    </row>
    <row r="731" spans="1:26" ht="15.75" customHeight="1" x14ac:dyDescent="0.2">
      <c r="A731" s="292"/>
      <c r="B731" s="221"/>
      <c r="C731" s="295"/>
      <c r="D731" s="296"/>
      <c r="E731" s="296"/>
      <c r="F731" s="297"/>
      <c r="G731" s="292"/>
      <c r="H731" s="292"/>
      <c r="I731" s="292"/>
      <c r="J731" s="292"/>
      <c r="K731" s="292"/>
      <c r="L731" s="292"/>
      <c r="M731" s="292"/>
      <c r="N731" s="292"/>
      <c r="O731" s="292"/>
      <c r="P731" s="292"/>
      <c r="Q731" s="292"/>
      <c r="R731" s="292"/>
      <c r="S731" s="292"/>
      <c r="T731" s="292"/>
      <c r="U731" s="292"/>
      <c r="V731" s="292"/>
      <c r="W731" s="292"/>
      <c r="X731" s="292"/>
      <c r="Y731" s="292"/>
      <c r="Z731" s="292"/>
    </row>
    <row r="732" spans="1:26" ht="15.75" customHeight="1" x14ac:dyDescent="0.2">
      <c r="A732" s="292"/>
      <c r="B732" s="221"/>
      <c r="C732" s="295"/>
      <c r="D732" s="296"/>
      <c r="E732" s="296"/>
      <c r="F732" s="297"/>
      <c r="G732" s="292"/>
      <c r="H732" s="292"/>
      <c r="I732" s="292"/>
      <c r="J732" s="292"/>
      <c r="K732" s="292"/>
      <c r="L732" s="292"/>
      <c r="M732" s="292"/>
      <c r="N732" s="292"/>
      <c r="O732" s="292"/>
      <c r="P732" s="292"/>
      <c r="Q732" s="292"/>
      <c r="R732" s="292"/>
      <c r="S732" s="292"/>
      <c r="T732" s="292"/>
      <c r="U732" s="292"/>
      <c r="V732" s="292"/>
      <c r="W732" s="292"/>
      <c r="X732" s="292"/>
      <c r="Y732" s="292"/>
      <c r="Z732" s="292"/>
    </row>
    <row r="733" spans="1:26" ht="15.75" customHeight="1" x14ac:dyDescent="0.2">
      <c r="A733" s="292"/>
      <c r="B733" s="221"/>
      <c r="C733" s="295"/>
      <c r="D733" s="296"/>
      <c r="E733" s="296"/>
      <c r="F733" s="297"/>
      <c r="G733" s="292"/>
      <c r="H733" s="292"/>
      <c r="I733" s="292"/>
      <c r="J733" s="292"/>
      <c r="K733" s="292"/>
      <c r="L733" s="292"/>
      <c r="M733" s="292"/>
      <c r="N733" s="292"/>
      <c r="O733" s="292"/>
      <c r="P733" s="292"/>
      <c r="Q733" s="292"/>
      <c r="R733" s="292"/>
      <c r="S733" s="292"/>
      <c r="T733" s="292"/>
      <c r="U733" s="292"/>
      <c r="V733" s="292"/>
      <c r="W733" s="292"/>
      <c r="X733" s="292"/>
      <c r="Y733" s="292"/>
      <c r="Z733" s="292"/>
    </row>
    <row r="734" spans="1:26" ht="15.75" customHeight="1" x14ac:dyDescent="0.2">
      <c r="A734" s="292"/>
      <c r="B734" s="221"/>
      <c r="C734" s="295"/>
      <c r="D734" s="296"/>
      <c r="E734" s="296"/>
      <c r="F734" s="297"/>
      <c r="G734" s="292"/>
      <c r="H734" s="292"/>
      <c r="I734" s="292"/>
      <c r="J734" s="292"/>
      <c r="K734" s="292"/>
      <c r="L734" s="292"/>
      <c r="M734" s="292"/>
      <c r="N734" s="292"/>
      <c r="O734" s="292"/>
      <c r="P734" s="292"/>
      <c r="Q734" s="292"/>
      <c r="R734" s="292"/>
      <c r="S734" s="292"/>
      <c r="T734" s="292"/>
      <c r="U734" s="292"/>
      <c r="V734" s="292"/>
      <c r="W734" s="292"/>
      <c r="X734" s="292"/>
      <c r="Y734" s="292"/>
      <c r="Z734" s="292"/>
    </row>
    <row r="735" spans="1:26" ht="15.75" customHeight="1" x14ac:dyDescent="0.2">
      <c r="A735" s="292"/>
      <c r="B735" s="221"/>
      <c r="C735" s="295"/>
      <c r="D735" s="296"/>
      <c r="E735" s="296"/>
      <c r="F735" s="297"/>
      <c r="G735" s="292"/>
      <c r="H735" s="292"/>
      <c r="I735" s="292"/>
      <c r="J735" s="292"/>
      <c r="K735" s="292"/>
      <c r="L735" s="292"/>
      <c r="M735" s="292"/>
      <c r="N735" s="292"/>
      <c r="O735" s="292"/>
      <c r="P735" s="292"/>
      <c r="Q735" s="292"/>
      <c r="R735" s="292"/>
      <c r="S735" s="292"/>
      <c r="T735" s="292"/>
      <c r="U735" s="292"/>
      <c r="V735" s="292"/>
      <c r="W735" s="292"/>
      <c r="X735" s="292"/>
      <c r="Y735" s="292"/>
      <c r="Z735" s="292"/>
    </row>
    <row r="736" spans="1:26" ht="15.75" customHeight="1" x14ac:dyDescent="0.2">
      <c r="A736" s="292"/>
      <c r="B736" s="221"/>
      <c r="C736" s="295"/>
      <c r="D736" s="296"/>
      <c r="E736" s="296"/>
      <c r="F736" s="297"/>
      <c r="G736" s="292"/>
      <c r="H736" s="292"/>
      <c r="I736" s="292"/>
      <c r="J736" s="292"/>
      <c r="K736" s="292"/>
      <c r="L736" s="292"/>
      <c r="M736" s="292"/>
      <c r="N736" s="292"/>
      <c r="O736" s="292"/>
      <c r="P736" s="292"/>
      <c r="Q736" s="292"/>
      <c r="R736" s="292"/>
      <c r="S736" s="292"/>
      <c r="T736" s="292"/>
      <c r="U736" s="292"/>
      <c r="V736" s="292"/>
      <c r="W736" s="292"/>
      <c r="X736" s="292"/>
      <c r="Y736" s="292"/>
      <c r="Z736" s="292"/>
    </row>
    <row r="737" spans="1:26" ht="15.75" customHeight="1" x14ac:dyDescent="0.2">
      <c r="A737" s="292"/>
      <c r="B737" s="221"/>
      <c r="C737" s="295"/>
      <c r="D737" s="296"/>
      <c r="E737" s="296"/>
      <c r="F737" s="297"/>
      <c r="G737" s="292"/>
      <c r="H737" s="292"/>
      <c r="I737" s="292"/>
      <c r="J737" s="292"/>
      <c r="K737" s="292"/>
      <c r="L737" s="292"/>
      <c r="M737" s="292"/>
      <c r="N737" s="292"/>
      <c r="O737" s="292"/>
      <c r="P737" s="292"/>
      <c r="Q737" s="292"/>
      <c r="R737" s="292"/>
      <c r="S737" s="292"/>
      <c r="T737" s="292"/>
      <c r="U737" s="292"/>
      <c r="V737" s="292"/>
      <c r="W737" s="292"/>
      <c r="X737" s="292"/>
      <c r="Y737" s="292"/>
      <c r="Z737" s="292"/>
    </row>
    <row r="738" spans="1:26" ht="15.75" customHeight="1" x14ac:dyDescent="0.2">
      <c r="A738" s="292"/>
      <c r="B738" s="221"/>
      <c r="C738" s="295"/>
      <c r="D738" s="296"/>
      <c r="E738" s="296"/>
      <c r="F738" s="297"/>
      <c r="G738" s="292"/>
      <c r="H738" s="292"/>
      <c r="I738" s="292"/>
      <c r="J738" s="292"/>
      <c r="K738" s="292"/>
      <c r="L738" s="292"/>
      <c r="M738" s="292"/>
      <c r="N738" s="292"/>
      <c r="O738" s="292"/>
      <c r="P738" s="292"/>
      <c r="Q738" s="292"/>
      <c r="R738" s="292"/>
      <c r="S738" s="292"/>
      <c r="T738" s="292"/>
      <c r="U738" s="292"/>
      <c r="V738" s="292"/>
      <c r="W738" s="292"/>
      <c r="X738" s="292"/>
      <c r="Y738" s="292"/>
      <c r="Z738" s="292"/>
    </row>
    <row r="739" spans="1:26" ht="15.75" customHeight="1" x14ac:dyDescent="0.2">
      <c r="A739" s="292"/>
      <c r="B739" s="221"/>
      <c r="C739" s="295"/>
      <c r="D739" s="296"/>
      <c r="E739" s="296"/>
      <c r="F739" s="297"/>
      <c r="G739" s="292"/>
      <c r="H739" s="292"/>
      <c r="I739" s="292"/>
      <c r="J739" s="292"/>
      <c r="K739" s="292"/>
      <c r="L739" s="292"/>
      <c r="M739" s="292"/>
      <c r="N739" s="292"/>
      <c r="O739" s="292"/>
      <c r="P739" s="292"/>
      <c r="Q739" s="292"/>
      <c r="R739" s="292"/>
      <c r="S739" s="292"/>
      <c r="T739" s="292"/>
      <c r="U739" s="292"/>
      <c r="V739" s="292"/>
      <c r="W739" s="292"/>
      <c r="X739" s="292"/>
      <c r="Y739" s="292"/>
      <c r="Z739" s="292"/>
    </row>
    <row r="740" spans="1:26" ht="15.75" customHeight="1" x14ac:dyDescent="0.2">
      <c r="A740" s="292"/>
      <c r="B740" s="221"/>
      <c r="C740" s="295"/>
      <c r="D740" s="296"/>
      <c r="E740" s="296"/>
      <c r="F740" s="297"/>
      <c r="G740" s="292"/>
      <c r="H740" s="292"/>
      <c r="I740" s="292"/>
      <c r="J740" s="292"/>
      <c r="K740" s="292"/>
      <c r="L740" s="292"/>
      <c r="M740" s="292"/>
      <c r="N740" s="292"/>
      <c r="O740" s="292"/>
      <c r="P740" s="292"/>
      <c r="Q740" s="292"/>
      <c r="R740" s="292"/>
      <c r="S740" s="292"/>
      <c r="T740" s="292"/>
      <c r="U740" s="292"/>
      <c r="V740" s="292"/>
      <c r="W740" s="292"/>
      <c r="X740" s="292"/>
      <c r="Y740" s="292"/>
      <c r="Z740" s="292"/>
    </row>
    <row r="741" spans="1:26" ht="15.75" customHeight="1" x14ac:dyDescent="0.2">
      <c r="A741" s="292"/>
      <c r="B741" s="221"/>
      <c r="C741" s="295"/>
      <c r="D741" s="296"/>
      <c r="E741" s="296"/>
      <c r="F741" s="297"/>
      <c r="G741" s="292"/>
      <c r="H741" s="292"/>
      <c r="I741" s="292"/>
      <c r="J741" s="292"/>
      <c r="K741" s="292"/>
      <c r="L741" s="292"/>
      <c r="M741" s="292"/>
      <c r="N741" s="292"/>
      <c r="O741" s="292"/>
      <c r="P741" s="292"/>
      <c r="Q741" s="292"/>
      <c r="R741" s="292"/>
      <c r="S741" s="292"/>
      <c r="T741" s="292"/>
      <c r="U741" s="292"/>
      <c r="V741" s="292"/>
      <c r="W741" s="292"/>
      <c r="X741" s="292"/>
      <c r="Y741" s="292"/>
      <c r="Z741" s="292"/>
    </row>
    <row r="742" spans="1:26" ht="15.75" customHeight="1" x14ac:dyDescent="0.2">
      <c r="A742" s="292"/>
      <c r="B742" s="221"/>
      <c r="C742" s="295"/>
      <c r="D742" s="296"/>
      <c r="E742" s="296"/>
      <c r="F742" s="297"/>
      <c r="G742" s="292"/>
      <c r="H742" s="292"/>
      <c r="I742" s="292"/>
      <c r="J742" s="292"/>
      <c r="K742" s="292"/>
      <c r="L742" s="292"/>
      <c r="M742" s="292"/>
      <c r="N742" s="292"/>
      <c r="O742" s="292"/>
      <c r="P742" s="292"/>
      <c r="Q742" s="292"/>
      <c r="R742" s="292"/>
      <c r="S742" s="292"/>
      <c r="T742" s="292"/>
      <c r="U742" s="292"/>
      <c r="V742" s="292"/>
      <c r="W742" s="292"/>
      <c r="X742" s="292"/>
      <c r="Y742" s="292"/>
      <c r="Z742" s="292"/>
    </row>
    <row r="743" spans="1:26" ht="15.75" customHeight="1" x14ac:dyDescent="0.2">
      <c r="A743" s="292"/>
      <c r="B743" s="221"/>
      <c r="C743" s="295"/>
      <c r="D743" s="296"/>
      <c r="E743" s="296"/>
      <c r="F743" s="297"/>
      <c r="G743" s="292"/>
      <c r="H743" s="292"/>
      <c r="I743" s="292"/>
      <c r="J743" s="292"/>
      <c r="K743" s="292"/>
      <c r="L743" s="292"/>
      <c r="M743" s="292"/>
      <c r="N743" s="292"/>
      <c r="O743" s="292"/>
      <c r="P743" s="292"/>
      <c r="Q743" s="292"/>
      <c r="R743" s="292"/>
      <c r="S743" s="292"/>
      <c r="T743" s="292"/>
      <c r="U743" s="292"/>
      <c r="V743" s="292"/>
      <c r="W743" s="292"/>
      <c r="X743" s="292"/>
      <c r="Y743" s="292"/>
      <c r="Z743" s="292"/>
    </row>
    <row r="744" spans="1:26" ht="15.75" customHeight="1" x14ac:dyDescent="0.2">
      <c r="A744" s="292"/>
      <c r="B744" s="221"/>
      <c r="C744" s="295"/>
      <c r="D744" s="296"/>
      <c r="E744" s="296"/>
      <c r="F744" s="297"/>
      <c r="G744" s="292"/>
      <c r="H744" s="292"/>
      <c r="I744" s="292"/>
      <c r="J744" s="292"/>
      <c r="K744" s="292"/>
      <c r="L744" s="292"/>
      <c r="M744" s="292"/>
      <c r="N744" s="292"/>
      <c r="O744" s="292"/>
      <c r="P744" s="292"/>
      <c r="Q744" s="292"/>
      <c r="R744" s="292"/>
      <c r="S744" s="292"/>
      <c r="T744" s="292"/>
      <c r="U744" s="292"/>
      <c r="V744" s="292"/>
      <c r="W744" s="292"/>
      <c r="X744" s="292"/>
      <c r="Y744" s="292"/>
      <c r="Z744" s="292"/>
    </row>
    <row r="745" spans="1:26" ht="15.75" customHeight="1" x14ac:dyDescent="0.2">
      <c r="A745" s="292"/>
      <c r="B745" s="221"/>
      <c r="C745" s="295"/>
      <c r="D745" s="296"/>
      <c r="E745" s="296"/>
      <c r="F745" s="297"/>
      <c r="G745" s="292"/>
      <c r="H745" s="292"/>
      <c r="I745" s="292"/>
      <c r="J745" s="292"/>
      <c r="K745" s="292"/>
      <c r="L745" s="292"/>
      <c r="M745" s="292"/>
      <c r="N745" s="292"/>
      <c r="O745" s="292"/>
      <c r="P745" s="292"/>
      <c r="Q745" s="292"/>
      <c r="R745" s="292"/>
      <c r="S745" s="292"/>
      <c r="T745" s="292"/>
      <c r="U745" s="292"/>
      <c r="V745" s="292"/>
      <c r="W745" s="292"/>
      <c r="X745" s="292"/>
      <c r="Y745" s="292"/>
      <c r="Z745" s="292"/>
    </row>
    <row r="746" spans="1:26" ht="15.75" customHeight="1" x14ac:dyDescent="0.2">
      <c r="A746" s="292"/>
      <c r="B746" s="221"/>
      <c r="C746" s="295"/>
      <c r="D746" s="296"/>
      <c r="E746" s="296"/>
      <c r="F746" s="297"/>
      <c r="G746" s="292"/>
      <c r="H746" s="292"/>
      <c r="I746" s="292"/>
      <c r="J746" s="292"/>
      <c r="K746" s="292"/>
      <c r="L746" s="292"/>
      <c r="M746" s="292"/>
      <c r="N746" s="292"/>
      <c r="O746" s="292"/>
      <c r="P746" s="292"/>
      <c r="Q746" s="292"/>
      <c r="R746" s="292"/>
      <c r="S746" s="292"/>
      <c r="T746" s="292"/>
      <c r="U746" s="292"/>
      <c r="V746" s="292"/>
      <c r="W746" s="292"/>
      <c r="X746" s="292"/>
      <c r="Y746" s="292"/>
      <c r="Z746" s="292"/>
    </row>
    <row r="747" spans="1:26" ht="15.75" customHeight="1" x14ac:dyDescent="0.2">
      <c r="A747" s="292"/>
      <c r="B747" s="221"/>
      <c r="C747" s="295"/>
      <c r="D747" s="296"/>
      <c r="E747" s="296"/>
      <c r="F747" s="297"/>
      <c r="G747" s="292"/>
      <c r="H747" s="292"/>
      <c r="I747" s="292"/>
      <c r="J747" s="292"/>
      <c r="K747" s="292"/>
      <c r="L747" s="292"/>
      <c r="M747" s="292"/>
      <c r="N747" s="292"/>
      <c r="O747" s="292"/>
      <c r="P747" s="292"/>
      <c r="Q747" s="292"/>
      <c r="R747" s="292"/>
      <c r="S747" s="292"/>
      <c r="T747" s="292"/>
      <c r="U747" s="292"/>
      <c r="V747" s="292"/>
      <c r="W747" s="292"/>
      <c r="X747" s="292"/>
      <c r="Y747" s="292"/>
      <c r="Z747" s="292"/>
    </row>
    <row r="748" spans="1:26" ht="15.75" customHeight="1" x14ac:dyDescent="0.2">
      <c r="A748" s="292"/>
      <c r="B748" s="221"/>
      <c r="C748" s="295"/>
      <c r="D748" s="296"/>
      <c r="E748" s="296"/>
      <c r="F748" s="297"/>
      <c r="G748" s="292"/>
      <c r="H748" s="292"/>
      <c r="I748" s="292"/>
      <c r="J748" s="292"/>
      <c r="K748" s="292"/>
      <c r="L748" s="292"/>
      <c r="M748" s="292"/>
      <c r="N748" s="292"/>
      <c r="O748" s="292"/>
      <c r="P748" s="292"/>
      <c r="Q748" s="292"/>
      <c r="R748" s="292"/>
      <c r="S748" s="292"/>
      <c r="T748" s="292"/>
      <c r="U748" s="292"/>
      <c r="V748" s="292"/>
      <c r="W748" s="292"/>
      <c r="X748" s="292"/>
      <c r="Y748" s="292"/>
      <c r="Z748" s="292"/>
    </row>
    <row r="749" spans="1:26" ht="15.75" customHeight="1" x14ac:dyDescent="0.2">
      <c r="A749" s="292"/>
      <c r="B749" s="221"/>
      <c r="C749" s="295"/>
      <c r="D749" s="296"/>
      <c r="E749" s="296"/>
      <c r="F749" s="297"/>
      <c r="G749" s="292"/>
      <c r="H749" s="292"/>
      <c r="I749" s="292"/>
      <c r="J749" s="292"/>
      <c r="K749" s="292"/>
      <c r="L749" s="292"/>
      <c r="M749" s="292"/>
      <c r="N749" s="292"/>
      <c r="O749" s="292"/>
      <c r="P749" s="292"/>
      <c r="Q749" s="292"/>
      <c r="R749" s="292"/>
      <c r="S749" s="292"/>
      <c r="T749" s="292"/>
      <c r="U749" s="292"/>
      <c r="V749" s="292"/>
      <c r="W749" s="292"/>
      <c r="X749" s="292"/>
      <c r="Y749" s="292"/>
      <c r="Z749" s="292"/>
    </row>
    <row r="750" spans="1:26" ht="15.75" customHeight="1" x14ac:dyDescent="0.2">
      <c r="A750" s="292"/>
      <c r="B750" s="221"/>
      <c r="C750" s="295"/>
      <c r="D750" s="296"/>
      <c r="E750" s="296"/>
      <c r="F750" s="297"/>
      <c r="G750" s="292"/>
      <c r="H750" s="292"/>
      <c r="I750" s="292"/>
      <c r="J750" s="292"/>
      <c r="K750" s="292"/>
      <c r="L750" s="292"/>
      <c r="M750" s="292"/>
      <c r="N750" s="292"/>
      <c r="O750" s="292"/>
      <c r="P750" s="292"/>
      <c r="Q750" s="292"/>
      <c r="R750" s="292"/>
      <c r="S750" s="292"/>
      <c r="T750" s="292"/>
      <c r="U750" s="292"/>
      <c r="V750" s="292"/>
      <c r="W750" s="292"/>
      <c r="X750" s="292"/>
      <c r="Y750" s="292"/>
      <c r="Z750" s="292"/>
    </row>
    <row r="751" spans="1:26" ht="15.75" customHeight="1" x14ac:dyDescent="0.2">
      <c r="A751" s="292"/>
      <c r="B751" s="221"/>
      <c r="C751" s="295"/>
      <c r="D751" s="296"/>
      <c r="E751" s="296"/>
      <c r="F751" s="297"/>
      <c r="G751" s="292"/>
      <c r="H751" s="292"/>
      <c r="I751" s="292"/>
      <c r="J751" s="292"/>
      <c r="K751" s="292"/>
      <c r="L751" s="292"/>
      <c r="M751" s="292"/>
      <c r="N751" s="292"/>
      <c r="O751" s="292"/>
      <c r="P751" s="292"/>
      <c r="Q751" s="292"/>
      <c r="R751" s="292"/>
      <c r="S751" s="292"/>
      <c r="T751" s="292"/>
      <c r="U751" s="292"/>
      <c r="V751" s="292"/>
      <c r="W751" s="292"/>
      <c r="X751" s="292"/>
      <c r="Y751" s="292"/>
      <c r="Z751" s="292"/>
    </row>
    <row r="752" spans="1:26" ht="15.75" customHeight="1" x14ac:dyDescent="0.2">
      <c r="A752" s="292"/>
      <c r="B752" s="221"/>
      <c r="C752" s="295"/>
      <c r="D752" s="296"/>
      <c r="E752" s="296"/>
      <c r="F752" s="297"/>
      <c r="G752" s="292"/>
      <c r="H752" s="292"/>
      <c r="I752" s="292"/>
      <c r="J752" s="292"/>
      <c r="K752" s="292"/>
      <c r="L752" s="292"/>
      <c r="M752" s="292"/>
      <c r="N752" s="292"/>
      <c r="O752" s="292"/>
      <c r="P752" s="292"/>
      <c r="Q752" s="292"/>
      <c r="R752" s="292"/>
      <c r="S752" s="292"/>
      <c r="T752" s="292"/>
      <c r="U752" s="292"/>
      <c r="V752" s="292"/>
      <c r="W752" s="292"/>
      <c r="X752" s="292"/>
      <c r="Y752" s="292"/>
      <c r="Z752" s="292"/>
    </row>
    <row r="753" spans="1:26" ht="15.75" customHeight="1" x14ac:dyDescent="0.2">
      <c r="A753" s="292"/>
      <c r="B753" s="221"/>
      <c r="C753" s="295"/>
      <c r="D753" s="296"/>
      <c r="E753" s="296"/>
      <c r="F753" s="297"/>
      <c r="G753" s="292"/>
      <c r="H753" s="292"/>
      <c r="I753" s="292"/>
      <c r="J753" s="292"/>
      <c r="K753" s="292"/>
      <c r="L753" s="292"/>
      <c r="M753" s="292"/>
      <c r="N753" s="292"/>
      <c r="O753" s="292"/>
      <c r="P753" s="292"/>
      <c r="Q753" s="292"/>
      <c r="R753" s="292"/>
      <c r="S753" s="292"/>
      <c r="T753" s="292"/>
      <c r="U753" s="292"/>
      <c r="V753" s="292"/>
      <c r="W753" s="292"/>
      <c r="X753" s="292"/>
      <c r="Y753" s="292"/>
      <c r="Z753" s="292"/>
    </row>
    <row r="754" spans="1:26" ht="15.75" customHeight="1" x14ac:dyDescent="0.2">
      <c r="A754" s="292"/>
      <c r="B754" s="221"/>
      <c r="C754" s="295"/>
      <c r="D754" s="296"/>
      <c r="E754" s="296"/>
      <c r="F754" s="297"/>
      <c r="G754" s="292"/>
      <c r="H754" s="292"/>
      <c r="I754" s="292"/>
      <c r="J754" s="292"/>
      <c r="K754" s="292"/>
      <c r="L754" s="292"/>
      <c r="M754" s="292"/>
      <c r="N754" s="292"/>
      <c r="O754" s="292"/>
      <c r="P754" s="292"/>
      <c r="Q754" s="292"/>
      <c r="R754" s="292"/>
      <c r="S754" s="292"/>
      <c r="T754" s="292"/>
      <c r="U754" s="292"/>
      <c r="V754" s="292"/>
      <c r="W754" s="292"/>
      <c r="X754" s="292"/>
      <c r="Y754" s="292"/>
      <c r="Z754" s="292"/>
    </row>
    <row r="755" spans="1:26" ht="15.75" customHeight="1" x14ac:dyDescent="0.2">
      <c r="A755" s="292"/>
      <c r="B755" s="221"/>
      <c r="C755" s="295"/>
      <c r="D755" s="296"/>
      <c r="E755" s="296"/>
      <c r="F755" s="297"/>
      <c r="G755" s="292"/>
      <c r="H755" s="292"/>
      <c r="I755" s="292"/>
      <c r="J755" s="292"/>
      <c r="K755" s="292"/>
      <c r="L755" s="292"/>
      <c r="M755" s="292"/>
      <c r="N755" s="292"/>
      <c r="O755" s="292"/>
      <c r="P755" s="292"/>
      <c r="Q755" s="292"/>
      <c r="R755" s="292"/>
      <c r="S755" s="292"/>
      <c r="T755" s="292"/>
      <c r="U755" s="292"/>
      <c r="V755" s="292"/>
      <c r="W755" s="292"/>
      <c r="X755" s="292"/>
      <c r="Y755" s="292"/>
      <c r="Z755" s="292"/>
    </row>
    <row r="756" spans="1:26" ht="15.75" customHeight="1" x14ac:dyDescent="0.2">
      <c r="A756" s="292"/>
      <c r="B756" s="221"/>
      <c r="C756" s="295"/>
      <c r="D756" s="296"/>
      <c r="E756" s="296"/>
      <c r="F756" s="297"/>
      <c r="G756" s="292"/>
      <c r="H756" s="292"/>
      <c r="I756" s="292"/>
      <c r="J756" s="292"/>
      <c r="K756" s="292"/>
      <c r="L756" s="292"/>
      <c r="M756" s="292"/>
      <c r="N756" s="292"/>
      <c r="O756" s="292"/>
      <c r="P756" s="292"/>
      <c r="Q756" s="292"/>
      <c r="R756" s="292"/>
      <c r="S756" s="292"/>
      <c r="T756" s="292"/>
      <c r="U756" s="292"/>
      <c r="V756" s="292"/>
      <c r="W756" s="292"/>
      <c r="X756" s="292"/>
      <c r="Y756" s="292"/>
      <c r="Z756" s="292"/>
    </row>
    <row r="757" spans="1:26" ht="15.75" customHeight="1" x14ac:dyDescent="0.2">
      <c r="A757" s="292"/>
      <c r="B757" s="221"/>
      <c r="C757" s="295"/>
      <c r="D757" s="296"/>
      <c r="E757" s="296"/>
      <c r="F757" s="297"/>
      <c r="G757" s="292"/>
      <c r="H757" s="292"/>
      <c r="I757" s="292"/>
      <c r="J757" s="292"/>
      <c r="K757" s="292"/>
      <c r="L757" s="292"/>
      <c r="M757" s="292"/>
      <c r="N757" s="292"/>
      <c r="O757" s="292"/>
      <c r="P757" s="292"/>
      <c r="Q757" s="292"/>
      <c r="R757" s="292"/>
      <c r="S757" s="292"/>
      <c r="T757" s="292"/>
      <c r="U757" s="292"/>
      <c r="V757" s="292"/>
      <c r="W757" s="292"/>
      <c r="X757" s="292"/>
      <c r="Y757" s="292"/>
      <c r="Z757" s="292"/>
    </row>
    <row r="758" spans="1:26" ht="15.75" customHeight="1" x14ac:dyDescent="0.2">
      <c r="A758" s="292"/>
      <c r="B758" s="221"/>
      <c r="C758" s="295"/>
      <c r="D758" s="296"/>
      <c r="E758" s="296"/>
      <c r="F758" s="297"/>
      <c r="G758" s="292"/>
      <c r="H758" s="292"/>
      <c r="I758" s="292"/>
      <c r="J758" s="292"/>
      <c r="K758" s="292"/>
      <c r="L758" s="292"/>
      <c r="M758" s="292"/>
      <c r="N758" s="292"/>
      <c r="O758" s="292"/>
      <c r="P758" s="292"/>
      <c r="Q758" s="292"/>
      <c r="R758" s="292"/>
      <c r="S758" s="292"/>
      <c r="T758" s="292"/>
      <c r="U758" s="292"/>
      <c r="V758" s="292"/>
      <c r="W758" s="292"/>
      <c r="X758" s="292"/>
      <c r="Y758" s="292"/>
      <c r="Z758" s="292"/>
    </row>
    <row r="759" spans="1:26" ht="15.75" customHeight="1" x14ac:dyDescent="0.2">
      <c r="A759" s="292"/>
      <c r="B759" s="221"/>
      <c r="C759" s="295"/>
      <c r="D759" s="296"/>
      <c r="E759" s="296"/>
      <c r="F759" s="297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2"/>
      <c r="Y759" s="292"/>
      <c r="Z759" s="292"/>
    </row>
    <row r="760" spans="1:26" ht="15.75" customHeight="1" x14ac:dyDescent="0.2">
      <c r="A760" s="292"/>
      <c r="B760" s="221"/>
      <c r="C760" s="295"/>
      <c r="D760" s="296"/>
      <c r="E760" s="296"/>
      <c r="F760" s="297"/>
      <c r="G760" s="292"/>
      <c r="H760" s="292"/>
      <c r="I760" s="292"/>
      <c r="J760" s="292"/>
      <c r="K760" s="292"/>
      <c r="L760" s="292"/>
      <c r="M760" s="292"/>
      <c r="N760" s="292"/>
      <c r="O760" s="292"/>
      <c r="P760" s="292"/>
      <c r="Q760" s="292"/>
      <c r="R760" s="292"/>
      <c r="S760" s="292"/>
      <c r="T760" s="292"/>
      <c r="U760" s="292"/>
      <c r="V760" s="292"/>
      <c r="W760" s="292"/>
      <c r="X760" s="292"/>
      <c r="Y760" s="292"/>
      <c r="Z760" s="292"/>
    </row>
    <row r="761" spans="1:26" ht="15.75" customHeight="1" x14ac:dyDescent="0.2">
      <c r="A761" s="292"/>
      <c r="B761" s="221"/>
      <c r="C761" s="295"/>
      <c r="D761" s="296"/>
      <c r="E761" s="296"/>
      <c r="F761" s="297"/>
      <c r="G761" s="292"/>
      <c r="H761" s="292"/>
      <c r="I761" s="292"/>
      <c r="J761" s="292"/>
      <c r="K761" s="292"/>
      <c r="L761" s="292"/>
      <c r="M761" s="292"/>
      <c r="N761" s="292"/>
      <c r="O761" s="292"/>
      <c r="P761" s="292"/>
      <c r="Q761" s="292"/>
      <c r="R761" s="292"/>
      <c r="S761" s="292"/>
      <c r="T761" s="292"/>
      <c r="U761" s="292"/>
      <c r="V761" s="292"/>
      <c r="W761" s="292"/>
      <c r="X761" s="292"/>
      <c r="Y761" s="292"/>
      <c r="Z761" s="292"/>
    </row>
    <row r="762" spans="1:26" ht="15.75" customHeight="1" x14ac:dyDescent="0.2">
      <c r="A762" s="292"/>
      <c r="B762" s="221"/>
      <c r="C762" s="295"/>
      <c r="D762" s="296"/>
      <c r="E762" s="296"/>
      <c r="F762" s="297"/>
      <c r="G762" s="292"/>
      <c r="H762" s="292"/>
      <c r="I762" s="292"/>
      <c r="J762" s="292"/>
      <c r="K762" s="292"/>
      <c r="L762" s="292"/>
      <c r="M762" s="292"/>
      <c r="N762" s="292"/>
      <c r="O762" s="292"/>
      <c r="P762" s="292"/>
      <c r="Q762" s="292"/>
      <c r="R762" s="292"/>
      <c r="S762" s="292"/>
      <c r="T762" s="292"/>
      <c r="U762" s="292"/>
      <c r="V762" s="292"/>
      <c r="W762" s="292"/>
      <c r="X762" s="292"/>
      <c r="Y762" s="292"/>
      <c r="Z762" s="292"/>
    </row>
    <row r="763" spans="1:26" ht="15.75" customHeight="1" x14ac:dyDescent="0.2">
      <c r="A763" s="292"/>
      <c r="B763" s="221"/>
      <c r="C763" s="295"/>
      <c r="D763" s="296"/>
      <c r="E763" s="296"/>
      <c r="F763" s="297"/>
      <c r="G763" s="292"/>
      <c r="H763" s="292"/>
      <c r="I763" s="292"/>
      <c r="J763" s="292"/>
      <c r="K763" s="292"/>
      <c r="L763" s="292"/>
      <c r="M763" s="292"/>
      <c r="N763" s="292"/>
      <c r="O763" s="292"/>
      <c r="P763" s="292"/>
      <c r="Q763" s="292"/>
      <c r="R763" s="292"/>
      <c r="S763" s="292"/>
      <c r="T763" s="292"/>
      <c r="U763" s="292"/>
      <c r="V763" s="292"/>
      <c r="W763" s="292"/>
      <c r="X763" s="292"/>
      <c r="Y763" s="292"/>
      <c r="Z763" s="292"/>
    </row>
    <row r="764" spans="1:26" ht="15.75" customHeight="1" x14ac:dyDescent="0.2">
      <c r="A764" s="292"/>
      <c r="B764" s="221"/>
      <c r="C764" s="295"/>
      <c r="D764" s="296"/>
      <c r="E764" s="296"/>
      <c r="F764" s="297"/>
      <c r="G764" s="292"/>
      <c r="H764" s="292"/>
      <c r="I764" s="292"/>
      <c r="J764" s="292"/>
      <c r="K764" s="292"/>
      <c r="L764" s="292"/>
      <c r="M764" s="292"/>
      <c r="N764" s="292"/>
      <c r="O764" s="292"/>
      <c r="P764" s="292"/>
      <c r="Q764" s="292"/>
      <c r="R764" s="292"/>
      <c r="S764" s="292"/>
      <c r="T764" s="292"/>
      <c r="U764" s="292"/>
      <c r="V764" s="292"/>
      <c r="W764" s="292"/>
      <c r="X764" s="292"/>
      <c r="Y764" s="292"/>
      <c r="Z764" s="292"/>
    </row>
    <row r="765" spans="1:26" ht="15.75" customHeight="1" x14ac:dyDescent="0.2">
      <c r="A765" s="292"/>
      <c r="B765" s="221"/>
      <c r="C765" s="295"/>
      <c r="D765" s="296"/>
      <c r="E765" s="296"/>
      <c r="F765" s="297"/>
      <c r="G765" s="292"/>
      <c r="H765" s="292"/>
      <c r="I765" s="292"/>
      <c r="J765" s="292"/>
      <c r="K765" s="292"/>
      <c r="L765" s="292"/>
      <c r="M765" s="292"/>
      <c r="N765" s="292"/>
      <c r="O765" s="292"/>
      <c r="P765" s="292"/>
      <c r="Q765" s="292"/>
      <c r="R765" s="292"/>
      <c r="S765" s="292"/>
      <c r="T765" s="292"/>
      <c r="U765" s="292"/>
      <c r="V765" s="292"/>
      <c r="W765" s="292"/>
      <c r="X765" s="292"/>
      <c r="Y765" s="292"/>
      <c r="Z765" s="292"/>
    </row>
    <row r="766" spans="1:26" ht="15.75" customHeight="1" x14ac:dyDescent="0.2">
      <c r="A766" s="292"/>
      <c r="B766" s="221"/>
      <c r="C766" s="295"/>
      <c r="D766" s="296"/>
      <c r="E766" s="296"/>
      <c r="F766" s="297"/>
      <c r="G766" s="292"/>
      <c r="H766" s="292"/>
      <c r="I766" s="292"/>
      <c r="J766" s="292"/>
      <c r="K766" s="292"/>
      <c r="L766" s="292"/>
      <c r="M766" s="292"/>
      <c r="N766" s="292"/>
      <c r="O766" s="292"/>
      <c r="P766" s="292"/>
      <c r="Q766" s="292"/>
      <c r="R766" s="292"/>
      <c r="S766" s="292"/>
      <c r="T766" s="292"/>
      <c r="U766" s="292"/>
      <c r="V766" s="292"/>
      <c r="W766" s="292"/>
      <c r="X766" s="292"/>
      <c r="Y766" s="292"/>
      <c r="Z766" s="292"/>
    </row>
    <row r="767" spans="1:26" ht="15.75" customHeight="1" x14ac:dyDescent="0.2">
      <c r="A767" s="292"/>
      <c r="B767" s="221"/>
      <c r="C767" s="295"/>
      <c r="D767" s="296"/>
      <c r="E767" s="296"/>
      <c r="F767" s="297"/>
      <c r="G767" s="292"/>
      <c r="H767" s="292"/>
      <c r="I767" s="292"/>
      <c r="J767" s="292"/>
      <c r="K767" s="292"/>
      <c r="L767" s="292"/>
      <c r="M767" s="292"/>
      <c r="N767" s="292"/>
      <c r="O767" s="292"/>
      <c r="P767" s="292"/>
      <c r="Q767" s="292"/>
      <c r="R767" s="292"/>
      <c r="S767" s="292"/>
      <c r="T767" s="292"/>
      <c r="U767" s="292"/>
      <c r="V767" s="292"/>
      <c r="W767" s="292"/>
      <c r="X767" s="292"/>
      <c r="Y767" s="292"/>
      <c r="Z767" s="292"/>
    </row>
    <row r="768" spans="1:26" ht="15.75" customHeight="1" x14ac:dyDescent="0.2">
      <c r="A768" s="292"/>
      <c r="B768" s="221"/>
      <c r="C768" s="295"/>
      <c r="D768" s="296"/>
      <c r="E768" s="296"/>
      <c r="F768" s="297"/>
      <c r="G768" s="292"/>
      <c r="H768" s="292"/>
      <c r="I768" s="292"/>
      <c r="J768" s="292"/>
      <c r="K768" s="292"/>
      <c r="L768" s="292"/>
      <c r="M768" s="292"/>
      <c r="N768" s="292"/>
      <c r="O768" s="292"/>
      <c r="P768" s="292"/>
      <c r="Q768" s="292"/>
      <c r="R768" s="292"/>
      <c r="S768" s="292"/>
      <c r="T768" s="292"/>
      <c r="U768" s="292"/>
      <c r="V768" s="292"/>
      <c r="W768" s="292"/>
      <c r="X768" s="292"/>
      <c r="Y768" s="292"/>
      <c r="Z768" s="292"/>
    </row>
    <row r="769" spans="1:26" ht="15.75" customHeight="1" x14ac:dyDescent="0.2">
      <c r="A769" s="292"/>
      <c r="B769" s="221"/>
      <c r="C769" s="295"/>
      <c r="D769" s="296"/>
      <c r="E769" s="296"/>
      <c r="F769" s="297"/>
      <c r="G769" s="292"/>
      <c r="H769" s="292"/>
      <c r="I769" s="292"/>
      <c r="J769" s="292"/>
      <c r="K769" s="292"/>
      <c r="L769" s="292"/>
      <c r="M769" s="292"/>
      <c r="N769" s="292"/>
      <c r="O769" s="292"/>
      <c r="P769" s="292"/>
      <c r="Q769" s="292"/>
      <c r="R769" s="292"/>
      <c r="S769" s="292"/>
      <c r="T769" s="292"/>
      <c r="U769" s="292"/>
      <c r="V769" s="292"/>
      <c r="W769" s="292"/>
      <c r="X769" s="292"/>
      <c r="Y769" s="292"/>
      <c r="Z769" s="292"/>
    </row>
    <row r="770" spans="1:26" ht="15.75" customHeight="1" x14ac:dyDescent="0.2">
      <c r="A770" s="292"/>
      <c r="B770" s="221"/>
      <c r="C770" s="295"/>
      <c r="D770" s="296"/>
      <c r="E770" s="296"/>
      <c r="F770" s="297"/>
      <c r="G770" s="292"/>
      <c r="H770" s="292"/>
      <c r="I770" s="292"/>
      <c r="J770" s="292"/>
      <c r="K770" s="292"/>
      <c r="L770" s="292"/>
      <c r="M770" s="292"/>
      <c r="N770" s="292"/>
      <c r="O770" s="292"/>
      <c r="P770" s="292"/>
      <c r="Q770" s="292"/>
      <c r="R770" s="292"/>
      <c r="S770" s="292"/>
      <c r="T770" s="292"/>
      <c r="U770" s="292"/>
      <c r="V770" s="292"/>
      <c r="W770" s="292"/>
      <c r="X770" s="292"/>
      <c r="Y770" s="292"/>
      <c r="Z770" s="292"/>
    </row>
    <row r="771" spans="1:26" ht="15.75" customHeight="1" x14ac:dyDescent="0.2">
      <c r="A771" s="292"/>
      <c r="B771" s="221"/>
      <c r="C771" s="295"/>
      <c r="D771" s="296"/>
      <c r="E771" s="296"/>
      <c r="F771" s="297"/>
      <c r="G771" s="292"/>
      <c r="H771" s="292"/>
      <c r="I771" s="292"/>
      <c r="J771" s="292"/>
      <c r="K771" s="292"/>
      <c r="L771" s="292"/>
      <c r="M771" s="292"/>
      <c r="N771" s="292"/>
      <c r="O771" s="292"/>
      <c r="P771" s="292"/>
      <c r="Q771" s="292"/>
      <c r="R771" s="292"/>
      <c r="S771" s="292"/>
      <c r="T771" s="292"/>
      <c r="U771" s="292"/>
      <c r="V771" s="292"/>
      <c r="W771" s="292"/>
      <c r="X771" s="292"/>
      <c r="Y771" s="292"/>
      <c r="Z771" s="292"/>
    </row>
    <row r="772" spans="1:26" ht="15.75" customHeight="1" x14ac:dyDescent="0.2">
      <c r="A772" s="292"/>
      <c r="B772" s="221"/>
      <c r="C772" s="295"/>
      <c r="D772" s="296"/>
      <c r="E772" s="296"/>
      <c r="F772" s="297"/>
      <c r="G772" s="292"/>
      <c r="H772" s="292"/>
      <c r="I772" s="292"/>
      <c r="J772" s="292"/>
      <c r="K772" s="292"/>
      <c r="L772" s="292"/>
      <c r="M772" s="292"/>
      <c r="N772" s="292"/>
      <c r="O772" s="292"/>
      <c r="P772" s="292"/>
      <c r="Q772" s="292"/>
      <c r="R772" s="292"/>
      <c r="S772" s="292"/>
      <c r="T772" s="292"/>
      <c r="U772" s="292"/>
      <c r="V772" s="292"/>
      <c r="W772" s="292"/>
      <c r="X772" s="292"/>
      <c r="Y772" s="292"/>
      <c r="Z772" s="292"/>
    </row>
    <row r="773" spans="1:26" ht="15.75" customHeight="1" x14ac:dyDescent="0.2">
      <c r="A773" s="292"/>
      <c r="B773" s="221"/>
      <c r="C773" s="295"/>
      <c r="D773" s="296"/>
      <c r="E773" s="296"/>
      <c r="F773" s="297"/>
      <c r="G773" s="292"/>
      <c r="H773" s="292"/>
      <c r="I773" s="292"/>
      <c r="J773" s="292"/>
      <c r="K773" s="292"/>
      <c r="L773" s="292"/>
      <c r="M773" s="292"/>
      <c r="N773" s="292"/>
      <c r="O773" s="292"/>
      <c r="P773" s="292"/>
      <c r="Q773" s="292"/>
      <c r="R773" s="292"/>
      <c r="S773" s="292"/>
      <c r="T773" s="292"/>
      <c r="U773" s="292"/>
      <c r="V773" s="292"/>
      <c r="W773" s="292"/>
      <c r="X773" s="292"/>
      <c r="Y773" s="292"/>
      <c r="Z773" s="292"/>
    </row>
    <row r="774" spans="1:26" ht="15.75" customHeight="1" x14ac:dyDescent="0.2">
      <c r="A774" s="292"/>
      <c r="B774" s="221"/>
      <c r="C774" s="295"/>
      <c r="D774" s="296"/>
      <c r="E774" s="296"/>
      <c r="F774" s="297"/>
      <c r="G774" s="292"/>
      <c r="H774" s="292"/>
      <c r="I774" s="292"/>
      <c r="J774" s="292"/>
      <c r="K774" s="292"/>
      <c r="L774" s="292"/>
      <c r="M774" s="292"/>
      <c r="N774" s="292"/>
      <c r="O774" s="292"/>
      <c r="P774" s="292"/>
      <c r="Q774" s="292"/>
      <c r="R774" s="292"/>
      <c r="S774" s="292"/>
      <c r="T774" s="292"/>
      <c r="U774" s="292"/>
      <c r="V774" s="292"/>
      <c r="W774" s="292"/>
      <c r="X774" s="292"/>
      <c r="Y774" s="292"/>
      <c r="Z774" s="292"/>
    </row>
    <row r="775" spans="1:26" ht="15.75" customHeight="1" x14ac:dyDescent="0.2">
      <c r="A775" s="292"/>
      <c r="B775" s="221"/>
      <c r="C775" s="295"/>
      <c r="D775" s="296"/>
      <c r="E775" s="296"/>
      <c r="F775" s="297"/>
      <c r="G775" s="292"/>
      <c r="H775" s="292"/>
      <c r="I775" s="292"/>
      <c r="J775" s="292"/>
      <c r="K775" s="292"/>
      <c r="L775" s="292"/>
      <c r="M775" s="292"/>
      <c r="N775" s="292"/>
      <c r="O775" s="292"/>
      <c r="P775" s="292"/>
      <c r="Q775" s="292"/>
      <c r="R775" s="292"/>
      <c r="S775" s="292"/>
      <c r="T775" s="292"/>
      <c r="U775" s="292"/>
      <c r="V775" s="292"/>
      <c r="W775" s="292"/>
      <c r="X775" s="292"/>
      <c r="Y775" s="292"/>
      <c r="Z775" s="292"/>
    </row>
    <row r="776" spans="1:26" ht="15.75" customHeight="1" x14ac:dyDescent="0.2">
      <c r="A776" s="292"/>
      <c r="B776" s="221"/>
      <c r="C776" s="295"/>
      <c r="D776" s="296"/>
      <c r="E776" s="296"/>
      <c r="F776" s="297"/>
      <c r="G776" s="292"/>
      <c r="H776" s="292"/>
      <c r="I776" s="292"/>
      <c r="J776" s="292"/>
      <c r="K776" s="292"/>
      <c r="L776" s="292"/>
      <c r="M776" s="292"/>
      <c r="N776" s="292"/>
      <c r="O776" s="292"/>
      <c r="P776" s="292"/>
      <c r="Q776" s="292"/>
      <c r="R776" s="292"/>
      <c r="S776" s="292"/>
      <c r="T776" s="292"/>
      <c r="U776" s="292"/>
      <c r="V776" s="292"/>
      <c r="W776" s="292"/>
      <c r="X776" s="292"/>
      <c r="Y776" s="292"/>
      <c r="Z776" s="292"/>
    </row>
    <row r="777" spans="1:26" ht="15.75" customHeight="1" x14ac:dyDescent="0.2">
      <c r="A777" s="292"/>
      <c r="B777" s="221"/>
      <c r="C777" s="295"/>
      <c r="D777" s="296"/>
      <c r="E777" s="296"/>
      <c r="F777" s="297"/>
      <c r="G777" s="292"/>
      <c r="H777" s="292"/>
      <c r="I777" s="292"/>
      <c r="J777" s="292"/>
      <c r="K777" s="292"/>
      <c r="L777" s="292"/>
      <c r="M777" s="292"/>
      <c r="N777" s="292"/>
      <c r="O777" s="292"/>
      <c r="P777" s="292"/>
      <c r="Q777" s="292"/>
      <c r="R777" s="292"/>
      <c r="S777" s="292"/>
      <c r="T777" s="292"/>
      <c r="U777" s="292"/>
      <c r="V777" s="292"/>
      <c r="W777" s="292"/>
      <c r="X777" s="292"/>
      <c r="Y777" s="292"/>
      <c r="Z777" s="292"/>
    </row>
    <row r="778" spans="1:26" ht="15.75" customHeight="1" x14ac:dyDescent="0.2">
      <c r="A778" s="292"/>
      <c r="B778" s="221"/>
      <c r="C778" s="295"/>
      <c r="D778" s="296"/>
      <c r="E778" s="296"/>
      <c r="F778" s="297"/>
      <c r="G778" s="292"/>
      <c r="H778" s="292"/>
      <c r="I778" s="292"/>
      <c r="J778" s="292"/>
      <c r="K778" s="292"/>
      <c r="L778" s="292"/>
      <c r="M778" s="292"/>
      <c r="N778" s="292"/>
      <c r="O778" s="292"/>
      <c r="P778" s="292"/>
      <c r="Q778" s="292"/>
      <c r="R778" s="292"/>
      <c r="S778" s="292"/>
      <c r="T778" s="292"/>
      <c r="U778" s="292"/>
      <c r="V778" s="292"/>
      <c r="W778" s="292"/>
      <c r="X778" s="292"/>
      <c r="Y778" s="292"/>
      <c r="Z778" s="292"/>
    </row>
    <row r="779" spans="1:26" ht="15.75" customHeight="1" x14ac:dyDescent="0.2">
      <c r="A779" s="292"/>
      <c r="B779" s="221"/>
      <c r="C779" s="295"/>
      <c r="D779" s="296"/>
      <c r="E779" s="296"/>
      <c r="F779" s="297"/>
      <c r="G779" s="292"/>
      <c r="H779" s="292"/>
      <c r="I779" s="292"/>
      <c r="J779" s="292"/>
      <c r="K779" s="292"/>
      <c r="L779" s="292"/>
      <c r="M779" s="292"/>
      <c r="N779" s="292"/>
      <c r="O779" s="292"/>
      <c r="P779" s="292"/>
      <c r="Q779" s="292"/>
      <c r="R779" s="292"/>
      <c r="S779" s="292"/>
      <c r="T779" s="292"/>
      <c r="U779" s="292"/>
      <c r="V779" s="292"/>
      <c r="W779" s="292"/>
      <c r="X779" s="292"/>
      <c r="Y779" s="292"/>
      <c r="Z779" s="292"/>
    </row>
    <row r="780" spans="1:26" ht="15.75" customHeight="1" x14ac:dyDescent="0.2">
      <c r="A780" s="292"/>
      <c r="B780" s="221"/>
      <c r="C780" s="295"/>
      <c r="D780" s="296"/>
      <c r="E780" s="296"/>
      <c r="F780" s="297"/>
      <c r="G780" s="292"/>
      <c r="H780" s="292"/>
      <c r="I780" s="292"/>
      <c r="J780" s="292"/>
      <c r="K780" s="292"/>
      <c r="L780" s="292"/>
      <c r="M780" s="292"/>
      <c r="N780" s="292"/>
      <c r="O780" s="292"/>
      <c r="P780" s="292"/>
      <c r="Q780" s="292"/>
      <c r="R780" s="292"/>
      <c r="S780" s="292"/>
      <c r="T780" s="292"/>
      <c r="U780" s="292"/>
      <c r="V780" s="292"/>
      <c r="W780" s="292"/>
      <c r="X780" s="292"/>
      <c r="Y780" s="292"/>
      <c r="Z780" s="292"/>
    </row>
    <row r="781" spans="1:26" ht="15.75" customHeight="1" x14ac:dyDescent="0.2">
      <c r="A781" s="292"/>
      <c r="B781" s="221"/>
      <c r="C781" s="295"/>
      <c r="D781" s="296"/>
      <c r="E781" s="296"/>
      <c r="F781" s="297"/>
      <c r="G781" s="292"/>
      <c r="H781" s="292"/>
      <c r="I781" s="292"/>
      <c r="J781" s="292"/>
      <c r="K781" s="292"/>
      <c r="L781" s="292"/>
      <c r="M781" s="292"/>
      <c r="N781" s="292"/>
      <c r="O781" s="292"/>
      <c r="P781" s="292"/>
      <c r="Q781" s="292"/>
      <c r="R781" s="292"/>
      <c r="S781" s="292"/>
      <c r="T781" s="292"/>
      <c r="U781" s="292"/>
      <c r="V781" s="292"/>
      <c r="W781" s="292"/>
      <c r="X781" s="292"/>
      <c r="Y781" s="292"/>
      <c r="Z781" s="292"/>
    </row>
    <row r="782" spans="1:26" ht="15.75" customHeight="1" x14ac:dyDescent="0.2">
      <c r="A782" s="292"/>
      <c r="B782" s="221"/>
      <c r="C782" s="295"/>
      <c r="D782" s="296"/>
      <c r="E782" s="296"/>
      <c r="F782" s="297"/>
      <c r="G782" s="292"/>
      <c r="H782" s="292"/>
      <c r="I782" s="292"/>
      <c r="J782" s="292"/>
      <c r="K782" s="292"/>
      <c r="L782" s="292"/>
      <c r="M782" s="292"/>
      <c r="N782" s="292"/>
      <c r="O782" s="292"/>
      <c r="P782" s="292"/>
      <c r="Q782" s="292"/>
      <c r="R782" s="292"/>
      <c r="S782" s="292"/>
      <c r="T782" s="292"/>
      <c r="U782" s="292"/>
      <c r="V782" s="292"/>
      <c r="W782" s="292"/>
      <c r="X782" s="292"/>
      <c r="Y782" s="292"/>
      <c r="Z782" s="292"/>
    </row>
    <row r="783" spans="1:26" ht="15.75" customHeight="1" x14ac:dyDescent="0.2">
      <c r="A783" s="292"/>
      <c r="B783" s="221"/>
      <c r="C783" s="295"/>
      <c r="D783" s="296"/>
      <c r="E783" s="296"/>
      <c r="F783" s="297"/>
      <c r="G783" s="292"/>
      <c r="H783" s="292"/>
      <c r="I783" s="292"/>
      <c r="J783" s="292"/>
      <c r="K783" s="292"/>
      <c r="L783" s="292"/>
      <c r="M783" s="292"/>
      <c r="N783" s="292"/>
      <c r="O783" s="292"/>
      <c r="P783" s="292"/>
      <c r="Q783" s="292"/>
      <c r="R783" s="292"/>
      <c r="S783" s="292"/>
      <c r="T783" s="292"/>
      <c r="U783" s="292"/>
      <c r="V783" s="292"/>
      <c r="W783" s="292"/>
      <c r="X783" s="292"/>
      <c r="Y783" s="292"/>
      <c r="Z783" s="292"/>
    </row>
    <row r="784" spans="1:26" ht="15.75" customHeight="1" x14ac:dyDescent="0.2">
      <c r="A784" s="292"/>
      <c r="B784" s="221"/>
      <c r="C784" s="295"/>
      <c r="D784" s="296"/>
      <c r="E784" s="296"/>
      <c r="F784" s="297"/>
      <c r="G784" s="292"/>
      <c r="H784" s="292"/>
      <c r="I784" s="292"/>
      <c r="J784" s="292"/>
      <c r="K784" s="292"/>
      <c r="L784" s="292"/>
      <c r="M784" s="292"/>
      <c r="N784" s="292"/>
      <c r="O784" s="292"/>
      <c r="P784" s="292"/>
      <c r="Q784" s="292"/>
      <c r="R784" s="292"/>
      <c r="S784" s="292"/>
      <c r="T784" s="292"/>
      <c r="U784" s="292"/>
      <c r="V784" s="292"/>
      <c r="W784" s="292"/>
      <c r="X784" s="292"/>
      <c r="Y784" s="292"/>
      <c r="Z784" s="292"/>
    </row>
    <row r="785" spans="1:26" ht="15.75" customHeight="1" x14ac:dyDescent="0.2">
      <c r="A785" s="292"/>
      <c r="B785" s="221"/>
      <c r="C785" s="295"/>
      <c r="D785" s="296"/>
      <c r="E785" s="296"/>
      <c r="F785" s="297"/>
      <c r="G785" s="292"/>
      <c r="H785" s="292"/>
      <c r="I785" s="292"/>
      <c r="J785" s="292"/>
      <c r="K785" s="292"/>
      <c r="L785" s="292"/>
      <c r="M785" s="292"/>
      <c r="N785" s="292"/>
      <c r="O785" s="292"/>
      <c r="P785" s="292"/>
      <c r="Q785" s="292"/>
      <c r="R785" s="292"/>
      <c r="S785" s="292"/>
      <c r="T785" s="292"/>
      <c r="U785" s="292"/>
      <c r="V785" s="292"/>
      <c r="W785" s="292"/>
      <c r="X785" s="292"/>
      <c r="Y785" s="292"/>
      <c r="Z785" s="292"/>
    </row>
    <row r="786" spans="1:26" ht="15.75" customHeight="1" x14ac:dyDescent="0.2">
      <c r="A786" s="292"/>
      <c r="B786" s="221"/>
      <c r="C786" s="295"/>
      <c r="D786" s="296"/>
      <c r="E786" s="296"/>
      <c r="F786" s="297"/>
      <c r="G786" s="292"/>
      <c r="H786" s="292"/>
      <c r="I786" s="292"/>
      <c r="J786" s="292"/>
      <c r="K786" s="292"/>
      <c r="L786" s="292"/>
      <c r="M786" s="292"/>
      <c r="N786" s="292"/>
      <c r="O786" s="292"/>
      <c r="P786" s="292"/>
      <c r="Q786" s="292"/>
      <c r="R786" s="292"/>
      <c r="S786" s="292"/>
      <c r="T786" s="292"/>
      <c r="U786" s="292"/>
      <c r="V786" s="292"/>
      <c r="W786" s="292"/>
      <c r="X786" s="292"/>
      <c r="Y786" s="292"/>
      <c r="Z786" s="292"/>
    </row>
    <row r="787" spans="1:26" ht="15.75" customHeight="1" x14ac:dyDescent="0.2">
      <c r="A787" s="292"/>
      <c r="B787" s="221"/>
      <c r="C787" s="295"/>
      <c r="D787" s="296"/>
      <c r="E787" s="296"/>
      <c r="F787" s="297"/>
      <c r="G787" s="292"/>
      <c r="H787" s="292"/>
      <c r="I787" s="292"/>
      <c r="J787" s="292"/>
      <c r="K787" s="292"/>
      <c r="L787" s="292"/>
      <c r="M787" s="292"/>
      <c r="N787" s="292"/>
      <c r="O787" s="292"/>
      <c r="P787" s="292"/>
      <c r="Q787" s="292"/>
      <c r="R787" s="292"/>
      <c r="S787" s="292"/>
      <c r="T787" s="292"/>
      <c r="U787" s="292"/>
      <c r="V787" s="292"/>
      <c r="W787" s="292"/>
      <c r="X787" s="292"/>
      <c r="Y787" s="292"/>
      <c r="Z787" s="292"/>
    </row>
    <row r="788" spans="1:26" ht="15.75" customHeight="1" x14ac:dyDescent="0.2">
      <c r="A788" s="292"/>
      <c r="B788" s="221"/>
      <c r="C788" s="295"/>
      <c r="D788" s="296"/>
      <c r="E788" s="296"/>
      <c r="F788" s="297"/>
      <c r="G788" s="292"/>
      <c r="H788" s="292"/>
      <c r="I788" s="292"/>
      <c r="J788" s="292"/>
      <c r="K788" s="292"/>
      <c r="L788" s="292"/>
      <c r="M788" s="292"/>
      <c r="N788" s="292"/>
      <c r="O788" s="292"/>
      <c r="P788" s="292"/>
      <c r="Q788" s="292"/>
      <c r="R788" s="292"/>
      <c r="S788" s="292"/>
      <c r="T788" s="292"/>
      <c r="U788" s="292"/>
      <c r="V788" s="292"/>
      <c r="W788" s="292"/>
      <c r="X788" s="292"/>
      <c r="Y788" s="292"/>
      <c r="Z788" s="292"/>
    </row>
    <row r="789" spans="1:26" ht="15.75" customHeight="1" x14ac:dyDescent="0.2">
      <c r="A789" s="292"/>
      <c r="B789" s="221"/>
      <c r="C789" s="295"/>
      <c r="D789" s="296"/>
      <c r="E789" s="296"/>
      <c r="F789" s="297"/>
      <c r="G789" s="292"/>
      <c r="H789" s="292"/>
      <c r="I789" s="292"/>
      <c r="J789" s="292"/>
      <c r="K789" s="292"/>
      <c r="L789" s="292"/>
      <c r="M789" s="292"/>
      <c r="N789" s="292"/>
      <c r="O789" s="292"/>
      <c r="P789" s="292"/>
      <c r="Q789" s="292"/>
      <c r="R789" s="292"/>
      <c r="S789" s="292"/>
      <c r="T789" s="292"/>
      <c r="U789" s="292"/>
      <c r="V789" s="292"/>
      <c r="W789" s="292"/>
      <c r="X789" s="292"/>
      <c r="Y789" s="292"/>
      <c r="Z789" s="292"/>
    </row>
    <row r="790" spans="1:26" ht="15.75" customHeight="1" x14ac:dyDescent="0.2">
      <c r="A790" s="292"/>
      <c r="B790" s="221"/>
      <c r="C790" s="295"/>
      <c r="D790" s="296"/>
      <c r="E790" s="296"/>
      <c r="F790" s="297"/>
      <c r="G790" s="292"/>
      <c r="H790" s="292"/>
      <c r="I790" s="292"/>
      <c r="J790" s="292"/>
      <c r="K790" s="292"/>
      <c r="L790" s="292"/>
      <c r="M790" s="292"/>
      <c r="N790" s="292"/>
      <c r="O790" s="292"/>
      <c r="P790" s="292"/>
      <c r="Q790" s="292"/>
      <c r="R790" s="292"/>
      <c r="S790" s="292"/>
      <c r="T790" s="292"/>
      <c r="U790" s="292"/>
      <c r="V790" s="292"/>
      <c r="W790" s="292"/>
      <c r="X790" s="292"/>
      <c r="Y790" s="292"/>
      <c r="Z790" s="292"/>
    </row>
    <row r="791" spans="1:26" ht="15.75" customHeight="1" x14ac:dyDescent="0.2">
      <c r="A791" s="292"/>
      <c r="B791" s="221"/>
      <c r="C791" s="295"/>
      <c r="D791" s="296"/>
      <c r="E791" s="296"/>
      <c r="F791" s="297"/>
      <c r="G791" s="292"/>
      <c r="H791" s="292"/>
      <c r="I791" s="292"/>
      <c r="J791" s="292"/>
      <c r="K791" s="292"/>
      <c r="L791" s="292"/>
      <c r="M791" s="292"/>
      <c r="N791" s="292"/>
      <c r="O791" s="292"/>
      <c r="P791" s="292"/>
      <c r="Q791" s="292"/>
      <c r="R791" s="292"/>
      <c r="S791" s="292"/>
      <c r="T791" s="292"/>
      <c r="U791" s="292"/>
      <c r="V791" s="292"/>
      <c r="W791" s="292"/>
      <c r="X791" s="292"/>
      <c r="Y791" s="292"/>
      <c r="Z791" s="292"/>
    </row>
    <row r="792" spans="1:26" ht="15.75" customHeight="1" x14ac:dyDescent="0.2">
      <c r="A792" s="292"/>
      <c r="B792" s="221"/>
      <c r="C792" s="295"/>
      <c r="D792" s="296"/>
      <c r="E792" s="296"/>
      <c r="F792" s="297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2"/>
      <c r="Y792" s="292"/>
      <c r="Z792" s="292"/>
    </row>
    <row r="793" spans="1:26" ht="15.75" customHeight="1" x14ac:dyDescent="0.2">
      <c r="A793" s="292"/>
      <c r="B793" s="221"/>
      <c r="C793" s="295"/>
      <c r="D793" s="296"/>
      <c r="E793" s="296"/>
      <c r="F793" s="297"/>
      <c r="G793" s="292"/>
      <c r="H793" s="292"/>
      <c r="I793" s="292"/>
      <c r="J793" s="292"/>
      <c r="K793" s="292"/>
      <c r="L793" s="292"/>
      <c r="M793" s="292"/>
      <c r="N793" s="292"/>
      <c r="O793" s="292"/>
      <c r="P793" s="292"/>
      <c r="Q793" s="292"/>
      <c r="R793" s="292"/>
      <c r="S793" s="292"/>
      <c r="T793" s="292"/>
      <c r="U793" s="292"/>
      <c r="V793" s="292"/>
      <c r="W793" s="292"/>
      <c r="X793" s="292"/>
      <c r="Y793" s="292"/>
      <c r="Z793" s="292"/>
    </row>
    <row r="794" spans="1:26" ht="15.75" customHeight="1" x14ac:dyDescent="0.2">
      <c r="A794" s="292"/>
      <c r="B794" s="221"/>
      <c r="C794" s="295"/>
      <c r="D794" s="296"/>
      <c r="E794" s="296"/>
      <c r="F794" s="297"/>
      <c r="G794" s="292"/>
      <c r="H794" s="292"/>
      <c r="I794" s="292"/>
      <c r="J794" s="292"/>
      <c r="K794" s="292"/>
      <c r="L794" s="292"/>
      <c r="M794" s="292"/>
      <c r="N794" s="292"/>
      <c r="O794" s="292"/>
      <c r="P794" s="292"/>
      <c r="Q794" s="292"/>
      <c r="R794" s="292"/>
      <c r="S794" s="292"/>
      <c r="T794" s="292"/>
      <c r="U794" s="292"/>
      <c r="V794" s="292"/>
      <c r="W794" s="292"/>
      <c r="X794" s="292"/>
      <c r="Y794" s="292"/>
      <c r="Z794" s="292"/>
    </row>
    <row r="795" spans="1:26" ht="15.75" customHeight="1" x14ac:dyDescent="0.2">
      <c r="A795" s="292"/>
      <c r="B795" s="221"/>
      <c r="C795" s="295"/>
      <c r="D795" s="296"/>
      <c r="E795" s="296"/>
      <c r="F795" s="297"/>
      <c r="G795" s="292"/>
      <c r="H795" s="292"/>
      <c r="I795" s="292"/>
      <c r="J795" s="292"/>
      <c r="K795" s="292"/>
      <c r="L795" s="292"/>
      <c r="M795" s="292"/>
      <c r="N795" s="292"/>
      <c r="O795" s="292"/>
      <c r="P795" s="292"/>
      <c r="Q795" s="292"/>
      <c r="R795" s="292"/>
      <c r="S795" s="292"/>
      <c r="T795" s="292"/>
      <c r="U795" s="292"/>
      <c r="V795" s="292"/>
      <c r="W795" s="292"/>
      <c r="X795" s="292"/>
      <c r="Y795" s="292"/>
      <c r="Z795" s="292"/>
    </row>
    <row r="796" spans="1:26" ht="15.75" customHeight="1" x14ac:dyDescent="0.2">
      <c r="A796" s="292"/>
      <c r="B796" s="221"/>
      <c r="C796" s="295"/>
      <c r="D796" s="296"/>
      <c r="E796" s="296"/>
      <c r="F796" s="297"/>
      <c r="G796" s="292"/>
      <c r="H796" s="292"/>
      <c r="I796" s="292"/>
      <c r="J796" s="292"/>
      <c r="K796" s="292"/>
      <c r="L796" s="292"/>
      <c r="M796" s="292"/>
      <c r="N796" s="292"/>
      <c r="O796" s="292"/>
      <c r="P796" s="292"/>
      <c r="Q796" s="292"/>
      <c r="R796" s="292"/>
      <c r="S796" s="292"/>
      <c r="T796" s="292"/>
      <c r="U796" s="292"/>
      <c r="V796" s="292"/>
      <c r="W796" s="292"/>
      <c r="X796" s="292"/>
      <c r="Y796" s="292"/>
      <c r="Z796" s="292"/>
    </row>
    <row r="797" spans="1:26" ht="15.75" customHeight="1" x14ac:dyDescent="0.2">
      <c r="A797" s="292"/>
      <c r="B797" s="221"/>
      <c r="C797" s="295"/>
      <c r="D797" s="296"/>
      <c r="E797" s="296"/>
      <c r="F797" s="297"/>
      <c r="G797" s="292"/>
      <c r="H797" s="292"/>
      <c r="I797" s="292"/>
      <c r="J797" s="292"/>
      <c r="K797" s="292"/>
      <c r="L797" s="292"/>
      <c r="M797" s="292"/>
      <c r="N797" s="292"/>
      <c r="O797" s="292"/>
      <c r="P797" s="292"/>
      <c r="Q797" s="292"/>
      <c r="R797" s="292"/>
      <c r="S797" s="292"/>
      <c r="T797" s="292"/>
      <c r="U797" s="292"/>
      <c r="V797" s="292"/>
      <c r="W797" s="292"/>
      <c r="X797" s="292"/>
      <c r="Y797" s="292"/>
      <c r="Z797" s="292"/>
    </row>
    <row r="798" spans="1:26" ht="15.75" customHeight="1" x14ac:dyDescent="0.2">
      <c r="A798" s="292"/>
      <c r="B798" s="221"/>
      <c r="C798" s="295"/>
      <c r="D798" s="296"/>
      <c r="E798" s="296"/>
      <c r="F798" s="297"/>
      <c r="G798" s="292"/>
      <c r="H798" s="292"/>
      <c r="I798" s="292"/>
      <c r="J798" s="292"/>
      <c r="K798" s="292"/>
      <c r="L798" s="292"/>
      <c r="M798" s="292"/>
      <c r="N798" s="292"/>
      <c r="O798" s="292"/>
      <c r="P798" s="292"/>
      <c r="Q798" s="292"/>
      <c r="R798" s="292"/>
      <c r="S798" s="292"/>
      <c r="T798" s="292"/>
      <c r="U798" s="292"/>
      <c r="V798" s="292"/>
      <c r="W798" s="292"/>
      <c r="X798" s="292"/>
      <c r="Y798" s="292"/>
      <c r="Z798" s="292"/>
    </row>
    <row r="799" spans="1:26" ht="15.75" customHeight="1" x14ac:dyDescent="0.2">
      <c r="A799" s="292"/>
      <c r="B799" s="221"/>
      <c r="C799" s="295"/>
      <c r="D799" s="296"/>
      <c r="E799" s="296"/>
      <c r="F799" s="297"/>
      <c r="G799" s="292"/>
      <c r="H799" s="292"/>
      <c r="I799" s="292"/>
      <c r="J799" s="292"/>
      <c r="K799" s="292"/>
      <c r="L799" s="292"/>
      <c r="M799" s="292"/>
      <c r="N799" s="292"/>
      <c r="O799" s="292"/>
      <c r="P799" s="292"/>
      <c r="Q799" s="292"/>
      <c r="R799" s="292"/>
      <c r="S799" s="292"/>
      <c r="T799" s="292"/>
      <c r="U799" s="292"/>
      <c r="V799" s="292"/>
      <c r="W799" s="292"/>
      <c r="X799" s="292"/>
      <c r="Y799" s="292"/>
      <c r="Z799" s="292"/>
    </row>
    <row r="800" spans="1:26" ht="15.75" customHeight="1" x14ac:dyDescent="0.2">
      <c r="A800" s="292"/>
      <c r="B800" s="221"/>
      <c r="C800" s="295"/>
      <c r="D800" s="296"/>
      <c r="E800" s="296"/>
      <c r="F800" s="297"/>
      <c r="G800" s="292"/>
      <c r="H800" s="292"/>
      <c r="I800" s="292"/>
      <c r="J800" s="292"/>
      <c r="K800" s="292"/>
      <c r="L800" s="292"/>
      <c r="M800" s="292"/>
      <c r="N800" s="292"/>
      <c r="O800" s="292"/>
      <c r="P800" s="292"/>
      <c r="Q800" s="292"/>
      <c r="R800" s="292"/>
      <c r="S800" s="292"/>
      <c r="T800" s="292"/>
      <c r="U800" s="292"/>
      <c r="V800" s="292"/>
      <c r="W800" s="292"/>
      <c r="X800" s="292"/>
      <c r="Y800" s="292"/>
      <c r="Z800" s="292"/>
    </row>
    <row r="801" spans="1:26" ht="15.75" customHeight="1" x14ac:dyDescent="0.2">
      <c r="A801" s="292"/>
      <c r="B801" s="221"/>
      <c r="C801" s="295"/>
      <c r="D801" s="296"/>
      <c r="E801" s="296"/>
      <c r="F801" s="297"/>
      <c r="G801" s="292"/>
      <c r="H801" s="292"/>
      <c r="I801" s="292"/>
      <c r="J801" s="292"/>
      <c r="K801" s="292"/>
      <c r="L801" s="292"/>
      <c r="M801" s="292"/>
      <c r="N801" s="292"/>
      <c r="O801" s="292"/>
      <c r="P801" s="292"/>
      <c r="Q801" s="292"/>
      <c r="R801" s="292"/>
      <c r="S801" s="292"/>
      <c r="T801" s="292"/>
      <c r="U801" s="292"/>
      <c r="V801" s="292"/>
      <c r="W801" s="292"/>
      <c r="X801" s="292"/>
      <c r="Y801" s="292"/>
      <c r="Z801" s="292"/>
    </row>
    <row r="802" spans="1:26" ht="15.75" customHeight="1" x14ac:dyDescent="0.2">
      <c r="A802" s="292"/>
      <c r="B802" s="221"/>
      <c r="C802" s="295"/>
      <c r="D802" s="296"/>
      <c r="E802" s="296"/>
      <c r="F802" s="297"/>
      <c r="G802" s="292"/>
      <c r="H802" s="292"/>
      <c r="I802" s="292"/>
      <c r="J802" s="292"/>
      <c r="K802" s="292"/>
      <c r="L802" s="292"/>
      <c r="M802" s="292"/>
      <c r="N802" s="292"/>
      <c r="O802" s="292"/>
      <c r="P802" s="292"/>
      <c r="Q802" s="292"/>
      <c r="R802" s="292"/>
      <c r="S802" s="292"/>
      <c r="T802" s="292"/>
      <c r="U802" s="292"/>
      <c r="V802" s="292"/>
      <c r="W802" s="292"/>
      <c r="X802" s="292"/>
      <c r="Y802" s="292"/>
      <c r="Z802" s="292"/>
    </row>
    <row r="803" spans="1:26" ht="15.75" customHeight="1" x14ac:dyDescent="0.2">
      <c r="A803" s="292"/>
      <c r="B803" s="221"/>
      <c r="C803" s="295"/>
      <c r="D803" s="296"/>
      <c r="E803" s="296"/>
      <c r="F803" s="297"/>
      <c r="G803" s="292"/>
      <c r="H803" s="292"/>
      <c r="I803" s="292"/>
      <c r="J803" s="292"/>
      <c r="K803" s="292"/>
      <c r="L803" s="292"/>
      <c r="M803" s="292"/>
      <c r="N803" s="292"/>
      <c r="O803" s="292"/>
      <c r="P803" s="292"/>
      <c r="Q803" s="292"/>
      <c r="R803" s="292"/>
      <c r="S803" s="292"/>
      <c r="T803" s="292"/>
      <c r="U803" s="292"/>
      <c r="V803" s="292"/>
      <c r="W803" s="292"/>
      <c r="X803" s="292"/>
      <c r="Y803" s="292"/>
      <c r="Z803" s="292"/>
    </row>
    <row r="804" spans="1:26" ht="15.75" customHeight="1" x14ac:dyDescent="0.2">
      <c r="A804" s="292"/>
      <c r="B804" s="221"/>
      <c r="C804" s="295"/>
      <c r="D804" s="296"/>
      <c r="E804" s="296"/>
      <c r="F804" s="297"/>
      <c r="G804" s="292"/>
      <c r="H804" s="292"/>
      <c r="I804" s="292"/>
      <c r="J804" s="292"/>
      <c r="K804" s="292"/>
      <c r="L804" s="292"/>
      <c r="M804" s="292"/>
      <c r="N804" s="292"/>
      <c r="O804" s="292"/>
      <c r="P804" s="292"/>
      <c r="Q804" s="292"/>
      <c r="R804" s="292"/>
      <c r="S804" s="292"/>
      <c r="T804" s="292"/>
      <c r="U804" s="292"/>
      <c r="V804" s="292"/>
      <c r="W804" s="292"/>
      <c r="X804" s="292"/>
      <c r="Y804" s="292"/>
      <c r="Z804" s="292"/>
    </row>
    <row r="805" spans="1:26" ht="15.75" customHeight="1" x14ac:dyDescent="0.2">
      <c r="A805" s="292"/>
      <c r="B805" s="221"/>
      <c r="C805" s="295"/>
      <c r="D805" s="296"/>
      <c r="E805" s="296"/>
      <c r="F805" s="297"/>
      <c r="G805" s="292"/>
      <c r="H805" s="292"/>
      <c r="I805" s="292"/>
      <c r="J805" s="292"/>
      <c r="K805" s="292"/>
      <c r="L805" s="292"/>
      <c r="M805" s="292"/>
      <c r="N805" s="292"/>
      <c r="O805" s="292"/>
      <c r="P805" s="292"/>
      <c r="Q805" s="292"/>
      <c r="R805" s="292"/>
      <c r="S805" s="292"/>
      <c r="T805" s="292"/>
      <c r="U805" s="292"/>
      <c r="V805" s="292"/>
      <c r="W805" s="292"/>
      <c r="X805" s="292"/>
      <c r="Y805" s="292"/>
      <c r="Z805" s="292"/>
    </row>
    <row r="806" spans="1:26" ht="15.75" customHeight="1" x14ac:dyDescent="0.2">
      <c r="A806" s="292"/>
      <c r="B806" s="221"/>
      <c r="C806" s="295"/>
      <c r="D806" s="296"/>
      <c r="E806" s="296"/>
      <c r="F806" s="297"/>
      <c r="G806" s="292"/>
      <c r="H806" s="292"/>
      <c r="I806" s="292"/>
      <c r="J806" s="292"/>
      <c r="K806" s="292"/>
      <c r="L806" s="292"/>
      <c r="M806" s="292"/>
      <c r="N806" s="292"/>
      <c r="O806" s="292"/>
      <c r="P806" s="292"/>
      <c r="Q806" s="292"/>
      <c r="R806" s="292"/>
      <c r="S806" s="292"/>
      <c r="T806" s="292"/>
      <c r="U806" s="292"/>
      <c r="V806" s="292"/>
      <c r="W806" s="292"/>
      <c r="X806" s="292"/>
      <c r="Y806" s="292"/>
      <c r="Z806" s="292"/>
    </row>
    <row r="807" spans="1:26" ht="15.75" customHeight="1" x14ac:dyDescent="0.2">
      <c r="A807" s="292"/>
      <c r="B807" s="221"/>
      <c r="C807" s="295"/>
      <c r="D807" s="296"/>
      <c r="E807" s="296"/>
      <c r="F807" s="297"/>
      <c r="G807" s="292"/>
      <c r="H807" s="292"/>
      <c r="I807" s="292"/>
      <c r="J807" s="292"/>
      <c r="K807" s="292"/>
      <c r="L807" s="292"/>
      <c r="M807" s="292"/>
      <c r="N807" s="292"/>
      <c r="O807" s="292"/>
      <c r="P807" s="292"/>
      <c r="Q807" s="292"/>
      <c r="R807" s="292"/>
      <c r="S807" s="292"/>
      <c r="T807" s="292"/>
      <c r="U807" s="292"/>
      <c r="V807" s="292"/>
      <c r="W807" s="292"/>
      <c r="X807" s="292"/>
      <c r="Y807" s="292"/>
      <c r="Z807" s="292"/>
    </row>
    <row r="808" spans="1:26" ht="15.75" customHeight="1" x14ac:dyDescent="0.2">
      <c r="A808" s="292"/>
      <c r="B808" s="221"/>
      <c r="C808" s="295"/>
      <c r="D808" s="296"/>
      <c r="E808" s="296"/>
      <c r="F808" s="297"/>
      <c r="G808" s="292"/>
      <c r="H808" s="292"/>
      <c r="I808" s="292"/>
      <c r="J808" s="292"/>
      <c r="K808" s="292"/>
      <c r="L808" s="292"/>
      <c r="M808" s="292"/>
      <c r="N808" s="292"/>
      <c r="O808" s="292"/>
      <c r="P808" s="292"/>
      <c r="Q808" s="292"/>
      <c r="R808" s="292"/>
      <c r="S808" s="292"/>
      <c r="T808" s="292"/>
      <c r="U808" s="292"/>
      <c r="V808" s="292"/>
      <c r="W808" s="292"/>
      <c r="X808" s="292"/>
      <c r="Y808" s="292"/>
      <c r="Z808" s="292"/>
    </row>
    <row r="809" spans="1:26" ht="15.75" customHeight="1" x14ac:dyDescent="0.2">
      <c r="A809" s="292"/>
      <c r="B809" s="221"/>
      <c r="C809" s="295"/>
      <c r="D809" s="296"/>
      <c r="E809" s="296"/>
      <c r="F809" s="297"/>
      <c r="G809" s="292"/>
      <c r="H809" s="292"/>
      <c r="I809" s="292"/>
      <c r="J809" s="292"/>
      <c r="K809" s="292"/>
      <c r="L809" s="292"/>
      <c r="M809" s="292"/>
      <c r="N809" s="292"/>
      <c r="O809" s="292"/>
      <c r="P809" s="292"/>
      <c r="Q809" s="292"/>
      <c r="R809" s="292"/>
      <c r="S809" s="292"/>
      <c r="T809" s="292"/>
      <c r="U809" s="292"/>
      <c r="V809" s="292"/>
      <c r="W809" s="292"/>
      <c r="X809" s="292"/>
      <c r="Y809" s="292"/>
      <c r="Z809" s="292"/>
    </row>
    <row r="810" spans="1:26" ht="15.75" customHeight="1" x14ac:dyDescent="0.2">
      <c r="A810" s="292"/>
      <c r="B810" s="221"/>
      <c r="C810" s="295"/>
      <c r="D810" s="296"/>
      <c r="E810" s="296"/>
      <c r="F810" s="297"/>
      <c r="G810" s="292"/>
      <c r="H810" s="292"/>
      <c r="I810" s="292"/>
      <c r="J810" s="292"/>
      <c r="K810" s="292"/>
      <c r="L810" s="292"/>
      <c r="M810" s="292"/>
      <c r="N810" s="292"/>
      <c r="O810" s="292"/>
      <c r="P810" s="292"/>
      <c r="Q810" s="292"/>
      <c r="R810" s="292"/>
      <c r="S810" s="292"/>
      <c r="T810" s="292"/>
      <c r="U810" s="292"/>
      <c r="V810" s="292"/>
      <c r="W810" s="292"/>
      <c r="X810" s="292"/>
      <c r="Y810" s="292"/>
      <c r="Z810" s="292"/>
    </row>
    <row r="811" spans="1:26" ht="15.75" customHeight="1" x14ac:dyDescent="0.2">
      <c r="A811" s="292"/>
      <c r="B811" s="221"/>
      <c r="C811" s="295"/>
      <c r="D811" s="296"/>
      <c r="E811" s="296"/>
      <c r="F811" s="297"/>
      <c r="G811" s="292"/>
      <c r="H811" s="292"/>
      <c r="I811" s="292"/>
      <c r="J811" s="292"/>
      <c r="K811" s="292"/>
      <c r="L811" s="292"/>
      <c r="M811" s="292"/>
      <c r="N811" s="292"/>
      <c r="O811" s="292"/>
      <c r="P811" s="292"/>
      <c r="Q811" s="292"/>
      <c r="R811" s="292"/>
      <c r="S811" s="292"/>
      <c r="T811" s="292"/>
      <c r="U811" s="292"/>
      <c r="V811" s="292"/>
      <c r="W811" s="292"/>
      <c r="X811" s="292"/>
      <c r="Y811" s="292"/>
      <c r="Z811" s="292"/>
    </row>
    <row r="812" spans="1:26" ht="15.75" customHeight="1" x14ac:dyDescent="0.2">
      <c r="A812" s="292"/>
      <c r="B812" s="221"/>
      <c r="C812" s="295"/>
      <c r="D812" s="296"/>
      <c r="E812" s="296"/>
      <c r="F812" s="297"/>
      <c r="G812" s="292"/>
      <c r="H812" s="292"/>
      <c r="I812" s="292"/>
      <c r="J812" s="292"/>
      <c r="K812" s="292"/>
      <c r="L812" s="292"/>
      <c r="M812" s="292"/>
      <c r="N812" s="292"/>
      <c r="O812" s="292"/>
      <c r="P812" s="292"/>
      <c r="Q812" s="292"/>
      <c r="R812" s="292"/>
      <c r="S812" s="292"/>
      <c r="T812" s="292"/>
      <c r="U812" s="292"/>
      <c r="V812" s="292"/>
      <c r="W812" s="292"/>
      <c r="X812" s="292"/>
      <c r="Y812" s="292"/>
      <c r="Z812" s="292"/>
    </row>
    <row r="813" spans="1:26" ht="15.75" customHeight="1" x14ac:dyDescent="0.2">
      <c r="A813" s="292"/>
      <c r="B813" s="221"/>
      <c r="C813" s="295"/>
      <c r="D813" s="296"/>
      <c r="E813" s="296"/>
      <c r="F813" s="297"/>
      <c r="G813" s="292"/>
      <c r="H813" s="292"/>
      <c r="I813" s="292"/>
      <c r="J813" s="292"/>
      <c r="K813" s="292"/>
      <c r="L813" s="292"/>
      <c r="M813" s="292"/>
      <c r="N813" s="292"/>
      <c r="O813" s="292"/>
      <c r="P813" s="292"/>
      <c r="Q813" s="292"/>
      <c r="R813" s="292"/>
      <c r="S813" s="292"/>
      <c r="T813" s="292"/>
      <c r="U813" s="292"/>
      <c r="V813" s="292"/>
      <c r="W813" s="292"/>
      <c r="X813" s="292"/>
      <c r="Y813" s="292"/>
      <c r="Z813" s="292"/>
    </row>
    <row r="814" spans="1:26" ht="15.75" customHeight="1" x14ac:dyDescent="0.2">
      <c r="A814" s="292"/>
      <c r="B814" s="221"/>
      <c r="C814" s="295"/>
      <c r="D814" s="296"/>
      <c r="E814" s="296"/>
      <c r="F814" s="297"/>
      <c r="G814" s="292"/>
      <c r="H814" s="292"/>
      <c r="I814" s="292"/>
      <c r="J814" s="292"/>
      <c r="K814" s="292"/>
      <c r="L814" s="292"/>
      <c r="M814" s="292"/>
      <c r="N814" s="292"/>
      <c r="O814" s="292"/>
      <c r="P814" s="292"/>
      <c r="Q814" s="292"/>
      <c r="R814" s="292"/>
      <c r="S814" s="292"/>
      <c r="T814" s="292"/>
      <c r="U814" s="292"/>
      <c r="V814" s="292"/>
      <c r="W814" s="292"/>
      <c r="X814" s="292"/>
      <c r="Y814" s="292"/>
      <c r="Z814" s="292"/>
    </row>
    <row r="815" spans="1:26" ht="15.75" customHeight="1" x14ac:dyDescent="0.2">
      <c r="A815" s="292"/>
      <c r="B815" s="221"/>
      <c r="C815" s="295"/>
      <c r="D815" s="296"/>
      <c r="E815" s="296"/>
      <c r="F815" s="297"/>
      <c r="G815" s="292"/>
      <c r="H815" s="292"/>
      <c r="I815" s="292"/>
      <c r="J815" s="292"/>
      <c r="K815" s="292"/>
      <c r="L815" s="292"/>
      <c r="M815" s="292"/>
      <c r="N815" s="292"/>
      <c r="O815" s="292"/>
      <c r="P815" s="292"/>
      <c r="Q815" s="292"/>
      <c r="R815" s="292"/>
      <c r="S815" s="292"/>
      <c r="T815" s="292"/>
      <c r="U815" s="292"/>
      <c r="V815" s="292"/>
      <c r="W815" s="292"/>
      <c r="X815" s="292"/>
      <c r="Y815" s="292"/>
      <c r="Z815" s="292"/>
    </row>
    <row r="816" spans="1:26" ht="15.75" customHeight="1" x14ac:dyDescent="0.2">
      <c r="A816" s="292"/>
      <c r="B816" s="221"/>
      <c r="C816" s="295"/>
      <c r="D816" s="296"/>
      <c r="E816" s="296"/>
      <c r="F816" s="297"/>
      <c r="G816" s="292"/>
      <c r="H816" s="292"/>
      <c r="I816" s="292"/>
      <c r="J816" s="292"/>
      <c r="K816" s="292"/>
      <c r="L816" s="292"/>
      <c r="M816" s="292"/>
      <c r="N816" s="292"/>
      <c r="O816" s="292"/>
      <c r="P816" s="292"/>
      <c r="Q816" s="292"/>
      <c r="R816" s="292"/>
      <c r="S816" s="292"/>
      <c r="T816" s="292"/>
      <c r="U816" s="292"/>
      <c r="V816" s="292"/>
      <c r="W816" s="292"/>
      <c r="X816" s="292"/>
      <c r="Y816" s="292"/>
      <c r="Z816" s="292"/>
    </row>
    <row r="817" spans="1:26" ht="15.75" customHeight="1" x14ac:dyDescent="0.2">
      <c r="A817" s="292"/>
      <c r="B817" s="221"/>
      <c r="C817" s="295"/>
      <c r="D817" s="296"/>
      <c r="E817" s="296"/>
      <c r="F817" s="297"/>
      <c r="G817" s="292"/>
      <c r="H817" s="292"/>
      <c r="I817" s="292"/>
      <c r="J817" s="292"/>
      <c r="K817" s="292"/>
      <c r="L817" s="292"/>
      <c r="M817" s="292"/>
      <c r="N817" s="292"/>
      <c r="O817" s="292"/>
      <c r="P817" s="292"/>
      <c r="Q817" s="292"/>
      <c r="R817" s="292"/>
      <c r="S817" s="292"/>
      <c r="T817" s="292"/>
      <c r="U817" s="292"/>
      <c r="V817" s="292"/>
      <c r="W817" s="292"/>
      <c r="X817" s="292"/>
      <c r="Y817" s="292"/>
      <c r="Z817" s="292"/>
    </row>
    <row r="818" spans="1:26" ht="15.75" customHeight="1" x14ac:dyDescent="0.2">
      <c r="A818" s="292"/>
      <c r="B818" s="221"/>
      <c r="C818" s="295"/>
      <c r="D818" s="296"/>
      <c r="E818" s="296"/>
      <c r="F818" s="297"/>
      <c r="G818" s="292"/>
      <c r="H818" s="292"/>
      <c r="I818" s="292"/>
      <c r="J818" s="292"/>
      <c r="K818" s="292"/>
      <c r="L818" s="292"/>
      <c r="M818" s="292"/>
      <c r="N818" s="292"/>
      <c r="O818" s="292"/>
      <c r="P818" s="292"/>
      <c r="Q818" s="292"/>
      <c r="R818" s="292"/>
      <c r="S818" s="292"/>
      <c r="T818" s="292"/>
      <c r="U818" s="292"/>
      <c r="V818" s="292"/>
      <c r="W818" s="292"/>
      <c r="X818" s="292"/>
      <c r="Y818" s="292"/>
      <c r="Z818" s="292"/>
    </row>
    <row r="819" spans="1:26" ht="15.75" customHeight="1" x14ac:dyDescent="0.2">
      <c r="A819" s="292"/>
      <c r="B819" s="221"/>
      <c r="C819" s="295"/>
      <c r="D819" s="296"/>
      <c r="E819" s="296"/>
      <c r="F819" s="297"/>
      <c r="G819" s="292"/>
      <c r="H819" s="292"/>
      <c r="I819" s="292"/>
      <c r="J819" s="292"/>
      <c r="K819" s="292"/>
      <c r="L819" s="292"/>
      <c r="M819" s="292"/>
      <c r="N819" s="292"/>
      <c r="O819" s="292"/>
      <c r="P819" s="292"/>
      <c r="Q819" s="292"/>
      <c r="R819" s="292"/>
      <c r="S819" s="292"/>
      <c r="T819" s="292"/>
      <c r="U819" s="292"/>
      <c r="V819" s="292"/>
      <c r="W819" s="292"/>
      <c r="X819" s="292"/>
      <c r="Y819" s="292"/>
      <c r="Z819" s="292"/>
    </row>
    <row r="820" spans="1:26" ht="15.75" customHeight="1" x14ac:dyDescent="0.2">
      <c r="A820" s="292"/>
      <c r="B820" s="221"/>
      <c r="C820" s="295"/>
      <c r="D820" s="296"/>
      <c r="E820" s="296"/>
      <c r="F820" s="297"/>
      <c r="G820" s="292"/>
      <c r="H820" s="292"/>
      <c r="I820" s="292"/>
      <c r="J820" s="292"/>
      <c r="K820" s="292"/>
      <c r="L820" s="292"/>
      <c r="M820" s="292"/>
      <c r="N820" s="292"/>
      <c r="O820" s="292"/>
      <c r="P820" s="292"/>
      <c r="Q820" s="292"/>
      <c r="R820" s="292"/>
      <c r="S820" s="292"/>
      <c r="T820" s="292"/>
      <c r="U820" s="292"/>
      <c r="V820" s="292"/>
      <c r="W820" s="292"/>
      <c r="X820" s="292"/>
      <c r="Y820" s="292"/>
      <c r="Z820" s="292"/>
    </row>
    <row r="821" spans="1:26" ht="15.75" customHeight="1" x14ac:dyDescent="0.2">
      <c r="A821" s="292"/>
      <c r="B821" s="221"/>
      <c r="C821" s="295"/>
      <c r="D821" s="296"/>
      <c r="E821" s="296"/>
      <c r="F821" s="297"/>
      <c r="G821" s="292"/>
      <c r="H821" s="292"/>
      <c r="I821" s="292"/>
      <c r="J821" s="292"/>
      <c r="K821" s="292"/>
      <c r="L821" s="292"/>
      <c r="M821" s="292"/>
      <c r="N821" s="292"/>
      <c r="O821" s="292"/>
      <c r="P821" s="292"/>
      <c r="Q821" s="292"/>
      <c r="R821" s="292"/>
      <c r="S821" s="292"/>
      <c r="T821" s="292"/>
      <c r="U821" s="292"/>
      <c r="V821" s="292"/>
      <c r="W821" s="292"/>
      <c r="X821" s="292"/>
      <c r="Y821" s="292"/>
      <c r="Z821" s="292"/>
    </row>
    <row r="822" spans="1:26" ht="15.75" customHeight="1" x14ac:dyDescent="0.2">
      <c r="A822" s="292"/>
      <c r="B822" s="221"/>
      <c r="C822" s="295"/>
      <c r="D822" s="296"/>
      <c r="E822" s="296"/>
      <c r="F822" s="297"/>
      <c r="G822" s="292"/>
      <c r="H822" s="292"/>
      <c r="I822" s="292"/>
      <c r="J822" s="292"/>
      <c r="K822" s="292"/>
      <c r="L822" s="292"/>
      <c r="M822" s="292"/>
      <c r="N822" s="292"/>
      <c r="O822" s="292"/>
      <c r="P822" s="292"/>
      <c r="Q822" s="292"/>
      <c r="R822" s="292"/>
      <c r="S822" s="292"/>
      <c r="T822" s="292"/>
      <c r="U822" s="292"/>
      <c r="V822" s="292"/>
      <c r="W822" s="292"/>
      <c r="X822" s="292"/>
      <c r="Y822" s="292"/>
      <c r="Z822" s="292"/>
    </row>
    <row r="823" spans="1:26" ht="15.75" customHeight="1" x14ac:dyDescent="0.2">
      <c r="A823" s="292"/>
      <c r="B823" s="221"/>
      <c r="C823" s="295"/>
      <c r="D823" s="296"/>
      <c r="E823" s="296"/>
      <c r="F823" s="297"/>
      <c r="G823" s="292"/>
      <c r="H823" s="292"/>
      <c r="I823" s="292"/>
      <c r="J823" s="292"/>
      <c r="K823" s="292"/>
      <c r="L823" s="292"/>
      <c r="M823" s="292"/>
      <c r="N823" s="292"/>
      <c r="O823" s="292"/>
      <c r="P823" s="292"/>
      <c r="Q823" s="292"/>
      <c r="R823" s="292"/>
      <c r="S823" s="292"/>
      <c r="T823" s="292"/>
      <c r="U823" s="292"/>
      <c r="V823" s="292"/>
      <c r="W823" s="292"/>
      <c r="X823" s="292"/>
      <c r="Y823" s="292"/>
      <c r="Z823" s="292"/>
    </row>
    <row r="824" spans="1:26" ht="15.75" customHeight="1" x14ac:dyDescent="0.2">
      <c r="A824" s="292"/>
      <c r="B824" s="221"/>
      <c r="C824" s="295"/>
      <c r="D824" s="296"/>
      <c r="E824" s="296"/>
      <c r="F824" s="297"/>
      <c r="G824" s="292"/>
      <c r="H824" s="292"/>
      <c r="I824" s="292"/>
      <c r="J824" s="292"/>
      <c r="K824" s="292"/>
      <c r="L824" s="292"/>
      <c r="M824" s="292"/>
      <c r="N824" s="292"/>
      <c r="O824" s="292"/>
      <c r="P824" s="292"/>
      <c r="Q824" s="292"/>
      <c r="R824" s="292"/>
      <c r="S824" s="292"/>
      <c r="T824" s="292"/>
      <c r="U824" s="292"/>
      <c r="V824" s="292"/>
      <c r="W824" s="292"/>
      <c r="X824" s="292"/>
      <c r="Y824" s="292"/>
      <c r="Z824" s="292"/>
    </row>
    <row r="825" spans="1:26" ht="15.75" customHeight="1" x14ac:dyDescent="0.2">
      <c r="A825" s="292"/>
      <c r="B825" s="221"/>
      <c r="C825" s="295"/>
      <c r="D825" s="296"/>
      <c r="E825" s="296"/>
      <c r="F825" s="297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2"/>
      <c r="Y825" s="292"/>
      <c r="Z825" s="292"/>
    </row>
    <row r="826" spans="1:26" ht="15.75" customHeight="1" x14ac:dyDescent="0.2">
      <c r="A826" s="292"/>
      <c r="B826" s="221"/>
      <c r="C826" s="295"/>
      <c r="D826" s="296"/>
      <c r="E826" s="296"/>
      <c r="F826" s="297"/>
      <c r="G826" s="292"/>
      <c r="H826" s="292"/>
      <c r="I826" s="292"/>
      <c r="J826" s="292"/>
      <c r="K826" s="292"/>
      <c r="L826" s="292"/>
      <c r="M826" s="292"/>
      <c r="N826" s="292"/>
      <c r="O826" s="292"/>
      <c r="P826" s="292"/>
      <c r="Q826" s="292"/>
      <c r="R826" s="292"/>
      <c r="S826" s="292"/>
      <c r="T826" s="292"/>
      <c r="U826" s="292"/>
      <c r="V826" s="292"/>
      <c r="W826" s="292"/>
      <c r="X826" s="292"/>
      <c r="Y826" s="292"/>
      <c r="Z826" s="292"/>
    </row>
    <row r="827" spans="1:26" ht="15.75" customHeight="1" x14ac:dyDescent="0.2">
      <c r="A827" s="292"/>
      <c r="B827" s="221"/>
      <c r="C827" s="295"/>
      <c r="D827" s="296"/>
      <c r="E827" s="296"/>
      <c r="F827" s="297"/>
      <c r="G827" s="292"/>
      <c r="H827" s="292"/>
      <c r="I827" s="292"/>
      <c r="J827" s="292"/>
      <c r="K827" s="292"/>
      <c r="L827" s="292"/>
      <c r="M827" s="292"/>
      <c r="N827" s="292"/>
      <c r="O827" s="292"/>
      <c r="P827" s="292"/>
      <c r="Q827" s="292"/>
      <c r="R827" s="292"/>
      <c r="S827" s="292"/>
      <c r="T827" s="292"/>
      <c r="U827" s="292"/>
      <c r="V827" s="292"/>
      <c r="W827" s="292"/>
      <c r="X827" s="292"/>
      <c r="Y827" s="292"/>
      <c r="Z827" s="292"/>
    </row>
    <row r="828" spans="1:26" ht="15.75" customHeight="1" x14ac:dyDescent="0.2">
      <c r="A828" s="292"/>
      <c r="B828" s="221"/>
      <c r="C828" s="295"/>
      <c r="D828" s="296"/>
      <c r="E828" s="296"/>
      <c r="F828" s="297"/>
      <c r="G828" s="292"/>
      <c r="H828" s="292"/>
      <c r="I828" s="292"/>
      <c r="J828" s="292"/>
      <c r="K828" s="292"/>
      <c r="L828" s="292"/>
      <c r="M828" s="292"/>
      <c r="N828" s="292"/>
      <c r="O828" s="292"/>
      <c r="P828" s="292"/>
      <c r="Q828" s="292"/>
      <c r="R828" s="292"/>
      <c r="S828" s="292"/>
      <c r="T828" s="292"/>
      <c r="U828" s="292"/>
      <c r="V828" s="292"/>
      <c r="W828" s="292"/>
      <c r="X828" s="292"/>
      <c r="Y828" s="292"/>
      <c r="Z828" s="292"/>
    </row>
    <row r="829" spans="1:26" ht="15.75" customHeight="1" x14ac:dyDescent="0.2">
      <c r="A829" s="292"/>
      <c r="B829" s="221"/>
      <c r="C829" s="295"/>
      <c r="D829" s="296"/>
      <c r="E829" s="296"/>
      <c r="F829" s="297"/>
      <c r="G829" s="292"/>
      <c r="H829" s="292"/>
      <c r="I829" s="292"/>
      <c r="J829" s="292"/>
      <c r="K829" s="292"/>
      <c r="L829" s="292"/>
      <c r="M829" s="292"/>
      <c r="N829" s="292"/>
      <c r="O829" s="292"/>
      <c r="P829" s="292"/>
      <c r="Q829" s="292"/>
      <c r="R829" s="292"/>
      <c r="S829" s="292"/>
      <c r="T829" s="292"/>
      <c r="U829" s="292"/>
      <c r="V829" s="292"/>
      <c r="W829" s="292"/>
      <c r="X829" s="292"/>
      <c r="Y829" s="292"/>
      <c r="Z829" s="292"/>
    </row>
    <row r="830" spans="1:26" ht="15.75" customHeight="1" x14ac:dyDescent="0.2">
      <c r="A830" s="292"/>
      <c r="B830" s="221"/>
      <c r="C830" s="295"/>
      <c r="D830" s="296"/>
      <c r="E830" s="296"/>
      <c r="F830" s="297"/>
      <c r="G830" s="292"/>
      <c r="H830" s="292"/>
      <c r="I830" s="292"/>
      <c r="J830" s="292"/>
      <c r="K830" s="292"/>
      <c r="L830" s="292"/>
      <c r="M830" s="292"/>
      <c r="N830" s="292"/>
      <c r="O830" s="292"/>
      <c r="P830" s="292"/>
      <c r="Q830" s="292"/>
      <c r="R830" s="292"/>
      <c r="S830" s="292"/>
      <c r="T830" s="292"/>
      <c r="U830" s="292"/>
      <c r="V830" s="292"/>
      <c r="W830" s="292"/>
      <c r="X830" s="292"/>
      <c r="Y830" s="292"/>
      <c r="Z830" s="292"/>
    </row>
    <row r="831" spans="1:26" ht="15.75" customHeight="1" x14ac:dyDescent="0.2">
      <c r="A831" s="292"/>
      <c r="B831" s="221"/>
      <c r="C831" s="295"/>
      <c r="D831" s="296"/>
      <c r="E831" s="296"/>
      <c r="F831" s="297"/>
      <c r="G831" s="292"/>
      <c r="H831" s="292"/>
      <c r="I831" s="292"/>
      <c r="J831" s="292"/>
      <c r="K831" s="292"/>
      <c r="L831" s="292"/>
      <c r="M831" s="292"/>
      <c r="N831" s="292"/>
      <c r="O831" s="292"/>
      <c r="P831" s="292"/>
      <c r="Q831" s="292"/>
      <c r="R831" s="292"/>
      <c r="S831" s="292"/>
      <c r="T831" s="292"/>
      <c r="U831" s="292"/>
      <c r="V831" s="292"/>
      <c r="W831" s="292"/>
      <c r="X831" s="292"/>
      <c r="Y831" s="292"/>
      <c r="Z831" s="292"/>
    </row>
    <row r="832" spans="1:26" ht="15.75" customHeight="1" x14ac:dyDescent="0.2">
      <c r="A832" s="292"/>
      <c r="B832" s="221"/>
      <c r="C832" s="295"/>
      <c r="D832" s="296"/>
      <c r="E832" s="296"/>
      <c r="F832" s="297"/>
      <c r="G832" s="292"/>
      <c r="H832" s="292"/>
      <c r="I832" s="292"/>
      <c r="J832" s="292"/>
      <c r="K832" s="292"/>
      <c r="L832" s="292"/>
      <c r="M832" s="292"/>
      <c r="N832" s="292"/>
      <c r="O832" s="292"/>
      <c r="P832" s="292"/>
      <c r="Q832" s="292"/>
      <c r="R832" s="292"/>
      <c r="S832" s="292"/>
      <c r="T832" s="292"/>
      <c r="U832" s="292"/>
      <c r="V832" s="292"/>
      <c r="W832" s="292"/>
      <c r="X832" s="292"/>
      <c r="Y832" s="292"/>
      <c r="Z832" s="292"/>
    </row>
    <row r="833" spans="1:26" ht="15.75" customHeight="1" x14ac:dyDescent="0.2">
      <c r="A833" s="292"/>
      <c r="B833" s="221"/>
      <c r="C833" s="295"/>
      <c r="D833" s="296"/>
      <c r="E833" s="296"/>
      <c r="F833" s="297"/>
      <c r="G833" s="292"/>
      <c r="H833" s="292"/>
      <c r="I833" s="292"/>
      <c r="J833" s="292"/>
      <c r="K833" s="292"/>
      <c r="L833" s="292"/>
      <c r="M833" s="292"/>
      <c r="N833" s="292"/>
      <c r="O833" s="292"/>
      <c r="P833" s="292"/>
      <c r="Q833" s="292"/>
      <c r="R833" s="292"/>
      <c r="S833" s="292"/>
      <c r="T833" s="292"/>
      <c r="U833" s="292"/>
      <c r="V833" s="292"/>
      <c r="W833" s="292"/>
      <c r="X833" s="292"/>
      <c r="Y833" s="292"/>
      <c r="Z833" s="292"/>
    </row>
    <row r="834" spans="1:26" ht="15.75" customHeight="1" x14ac:dyDescent="0.2">
      <c r="A834" s="292"/>
      <c r="B834" s="221"/>
      <c r="C834" s="295"/>
      <c r="D834" s="296"/>
      <c r="E834" s="296"/>
      <c r="F834" s="297"/>
      <c r="G834" s="292"/>
      <c r="H834" s="292"/>
      <c r="I834" s="292"/>
      <c r="J834" s="292"/>
      <c r="K834" s="292"/>
      <c r="L834" s="292"/>
      <c r="M834" s="292"/>
      <c r="N834" s="292"/>
      <c r="O834" s="292"/>
      <c r="P834" s="292"/>
      <c r="Q834" s="292"/>
      <c r="R834" s="292"/>
      <c r="S834" s="292"/>
      <c r="T834" s="292"/>
      <c r="U834" s="292"/>
      <c r="V834" s="292"/>
      <c r="W834" s="292"/>
      <c r="X834" s="292"/>
      <c r="Y834" s="292"/>
      <c r="Z834" s="292"/>
    </row>
    <row r="835" spans="1:26" ht="15.75" customHeight="1" x14ac:dyDescent="0.2">
      <c r="A835" s="292"/>
      <c r="B835" s="221"/>
      <c r="C835" s="295"/>
      <c r="D835" s="296"/>
      <c r="E835" s="296"/>
      <c r="F835" s="297"/>
      <c r="G835" s="292"/>
      <c r="H835" s="292"/>
      <c r="I835" s="292"/>
      <c r="J835" s="292"/>
      <c r="K835" s="292"/>
      <c r="L835" s="292"/>
      <c r="M835" s="292"/>
      <c r="N835" s="292"/>
      <c r="O835" s="292"/>
      <c r="P835" s="292"/>
      <c r="Q835" s="292"/>
      <c r="R835" s="292"/>
      <c r="S835" s="292"/>
      <c r="T835" s="292"/>
      <c r="U835" s="292"/>
      <c r="V835" s="292"/>
      <c r="W835" s="292"/>
      <c r="X835" s="292"/>
      <c r="Y835" s="292"/>
      <c r="Z835" s="292"/>
    </row>
    <row r="836" spans="1:26" ht="15.75" customHeight="1" x14ac:dyDescent="0.2">
      <c r="A836" s="292"/>
      <c r="B836" s="221"/>
      <c r="C836" s="295"/>
      <c r="D836" s="296"/>
      <c r="E836" s="296"/>
      <c r="F836" s="297"/>
      <c r="G836" s="292"/>
      <c r="H836" s="292"/>
      <c r="I836" s="292"/>
      <c r="J836" s="292"/>
      <c r="K836" s="292"/>
      <c r="L836" s="292"/>
      <c r="M836" s="292"/>
      <c r="N836" s="292"/>
      <c r="O836" s="292"/>
      <c r="P836" s="292"/>
      <c r="Q836" s="292"/>
      <c r="R836" s="292"/>
      <c r="S836" s="292"/>
      <c r="T836" s="292"/>
      <c r="U836" s="292"/>
      <c r="V836" s="292"/>
      <c r="W836" s="292"/>
      <c r="X836" s="292"/>
      <c r="Y836" s="292"/>
      <c r="Z836" s="292"/>
    </row>
    <row r="837" spans="1:26" ht="15.75" customHeight="1" x14ac:dyDescent="0.2">
      <c r="A837" s="292"/>
      <c r="B837" s="221"/>
      <c r="C837" s="295"/>
      <c r="D837" s="296"/>
      <c r="E837" s="296"/>
      <c r="F837" s="297"/>
      <c r="G837" s="292"/>
      <c r="H837" s="292"/>
      <c r="I837" s="292"/>
      <c r="J837" s="292"/>
      <c r="K837" s="292"/>
      <c r="L837" s="292"/>
      <c r="M837" s="292"/>
      <c r="N837" s="292"/>
      <c r="O837" s="292"/>
      <c r="P837" s="292"/>
      <c r="Q837" s="292"/>
      <c r="R837" s="292"/>
      <c r="S837" s="292"/>
      <c r="T837" s="292"/>
      <c r="U837" s="292"/>
      <c r="V837" s="292"/>
      <c r="W837" s="292"/>
      <c r="X837" s="292"/>
      <c r="Y837" s="292"/>
      <c r="Z837" s="292"/>
    </row>
    <row r="838" spans="1:26" ht="15.75" customHeight="1" x14ac:dyDescent="0.2">
      <c r="A838" s="292"/>
      <c r="B838" s="221"/>
      <c r="C838" s="295"/>
      <c r="D838" s="296"/>
      <c r="E838" s="296"/>
      <c r="F838" s="297"/>
      <c r="G838" s="292"/>
      <c r="H838" s="292"/>
      <c r="I838" s="292"/>
      <c r="J838" s="292"/>
      <c r="K838" s="292"/>
      <c r="L838" s="292"/>
      <c r="M838" s="292"/>
      <c r="N838" s="292"/>
      <c r="O838" s="292"/>
      <c r="P838" s="292"/>
      <c r="Q838" s="292"/>
      <c r="R838" s="292"/>
      <c r="S838" s="292"/>
      <c r="T838" s="292"/>
      <c r="U838" s="292"/>
      <c r="V838" s="292"/>
      <c r="W838" s="292"/>
      <c r="X838" s="292"/>
      <c r="Y838" s="292"/>
      <c r="Z838" s="292"/>
    </row>
    <row r="839" spans="1:26" ht="15.75" customHeight="1" x14ac:dyDescent="0.2">
      <c r="A839" s="292"/>
      <c r="B839" s="221"/>
      <c r="C839" s="295"/>
      <c r="D839" s="296"/>
      <c r="E839" s="296"/>
      <c r="F839" s="297"/>
      <c r="G839" s="292"/>
      <c r="H839" s="292"/>
      <c r="I839" s="292"/>
      <c r="J839" s="292"/>
      <c r="K839" s="292"/>
      <c r="L839" s="292"/>
      <c r="M839" s="292"/>
      <c r="N839" s="292"/>
      <c r="O839" s="292"/>
      <c r="P839" s="292"/>
      <c r="Q839" s="292"/>
      <c r="R839" s="292"/>
      <c r="S839" s="292"/>
      <c r="T839" s="292"/>
      <c r="U839" s="292"/>
      <c r="V839" s="292"/>
      <c r="W839" s="292"/>
      <c r="X839" s="292"/>
      <c r="Y839" s="292"/>
      <c r="Z839" s="292"/>
    </row>
    <row r="840" spans="1:26" ht="15.75" customHeight="1" x14ac:dyDescent="0.2">
      <c r="A840" s="292"/>
      <c r="B840" s="221"/>
      <c r="C840" s="295"/>
      <c r="D840" s="296"/>
      <c r="E840" s="296"/>
      <c r="F840" s="297"/>
      <c r="G840" s="292"/>
      <c r="H840" s="292"/>
      <c r="I840" s="292"/>
      <c r="J840" s="292"/>
      <c r="K840" s="292"/>
      <c r="L840" s="292"/>
      <c r="M840" s="292"/>
      <c r="N840" s="292"/>
      <c r="O840" s="292"/>
      <c r="P840" s="292"/>
      <c r="Q840" s="292"/>
      <c r="R840" s="292"/>
      <c r="S840" s="292"/>
      <c r="T840" s="292"/>
      <c r="U840" s="292"/>
      <c r="V840" s="292"/>
      <c r="W840" s="292"/>
      <c r="X840" s="292"/>
      <c r="Y840" s="292"/>
      <c r="Z840" s="292"/>
    </row>
    <row r="841" spans="1:26" ht="15.75" customHeight="1" x14ac:dyDescent="0.2">
      <c r="A841" s="292"/>
      <c r="B841" s="221"/>
      <c r="C841" s="295"/>
      <c r="D841" s="296"/>
      <c r="E841" s="296"/>
      <c r="F841" s="297"/>
      <c r="G841" s="292"/>
      <c r="H841" s="292"/>
      <c r="I841" s="292"/>
      <c r="J841" s="292"/>
      <c r="K841" s="292"/>
      <c r="L841" s="292"/>
      <c r="M841" s="292"/>
      <c r="N841" s="292"/>
      <c r="O841" s="292"/>
      <c r="P841" s="292"/>
      <c r="Q841" s="292"/>
      <c r="R841" s="292"/>
      <c r="S841" s="292"/>
      <c r="T841" s="292"/>
      <c r="U841" s="292"/>
      <c r="V841" s="292"/>
      <c r="W841" s="292"/>
      <c r="X841" s="292"/>
      <c r="Y841" s="292"/>
      <c r="Z841" s="292"/>
    </row>
    <row r="842" spans="1:26" ht="15.75" customHeight="1" x14ac:dyDescent="0.2">
      <c r="A842" s="292"/>
      <c r="B842" s="221"/>
      <c r="C842" s="295"/>
      <c r="D842" s="296"/>
      <c r="E842" s="296"/>
      <c r="F842" s="297"/>
      <c r="G842" s="292"/>
      <c r="H842" s="292"/>
      <c r="I842" s="292"/>
      <c r="J842" s="292"/>
      <c r="K842" s="292"/>
      <c r="L842" s="292"/>
      <c r="M842" s="292"/>
      <c r="N842" s="292"/>
      <c r="O842" s="292"/>
      <c r="P842" s="292"/>
      <c r="Q842" s="292"/>
      <c r="R842" s="292"/>
      <c r="S842" s="292"/>
      <c r="T842" s="292"/>
      <c r="U842" s="292"/>
      <c r="V842" s="292"/>
      <c r="W842" s="292"/>
      <c r="X842" s="292"/>
      <c r="Y842" s="292"/>
      <c r="Z842" s="292"/>
    </row>
    <row r="843" spans="1:26" ht="15.75" customHeight="1" x14ac:dyDescent="0.2">
      <c r="A843" s="292"/>
      <c r="B843" s="221"/>
      <c r="C843" s="295"/>
      <c r="D843" s="296"/>
      <c r="E843" s="296"/>
      <c r="F843" s="297"/>
      <c r="G843" s="292"/>
      <c r="H843" s="292"/>
      <c r="I843" s="292"/>
      <c r="J843" s="292"/>
      <c r="K843" s="292"/>
      <c r="L843" s="292"/>
      <c r="M843" s="292"/>
      <c r="N843" s="292"/>
      <c r="O843" s="292"/>
      <c r="P843" s="292"/>
      <c r="Q843" s="292"/>
      <c r="R843" s="292"/>
      <c r="S843" s="292"/>
      <c r="T843" s="292"/>
      <c r="U843" s="292"/>
      <c r="V843" s="292"/>
      <c r="W843" s="292"/>
      <c r="X843" s="292"/>
      <c r="Y843" s="292"/>
      <c r="Z843" s="292"/>
    </row>
    <row r="844" spans="1:26" ht="15.75" customHeight="1" x14ac:dyDescent="0.2">
      <c r="A844" s="292"/>
      <c r="B844" s="221"/>
      <c r="C844" s="295"/>
      <c r="D844" s="296"/>
      <c r="E844" s="296"/>
      <c r="F844" s="297"/>
      <c r="G844" s="292"/>
      <c r="H844" s="292"/>
      <c r="I844" s="292"/>
      <c r="J844" s="292"/>
      <c r="K844" s="292"/>
      <c r="L844" s="292"/>
      <c r="M844" s="292"/>
      <c r="N844" s="292"/>
      <c r="O844" s="292"/>
      <c r="P844" s="292"/>
      <c r="Q844" s="292"/>
      <c r="R844" s="292"/>
      <c r="S844" s="292"/>
      <c r="T844" s="292"/>
      <c r="U844" s="292"/>
      <c r="V844" s="292"/>
      <c r="W844" s="292"/>
      <c r="X844" s="292"/>
      <c r="Y844" s="292"/>
      <c r="Z844" s="292"/>
    </row>
    <row r="845" spans="1:26" ht="15.75" customHeight="1" x14ac:dyDescent="0.2">
      <c r="A845" s="292"/>
      <c r="B845" s="221"/>
      <c r="C845" s="295"/>
      <c r="D845" s="296"/>
      <c r="E845" s="296"/>
      <c r="F845" s="297"/>
      <c r="G845" s="292"/>
      <c r="H845" s="292"/>
      <c r="I845" s="292"/>
      <c r="J845" s="292"/>
      <c r="K845" s="292"/>
      <c r="L845" s="292"/>
      <c r="M845" s="292"/>
      <c r="N845" s="292"/>
      <c r="O845" s="292"/>
      <c r="P845" s="292"/>
      <c r="Q845" s="292"/>
      <c r="R845" s="292"/>
      <c r="S845" s="292"/>
      <c r="T845" s="292"/>
      <c r="U845" s="292"/>
      <c r="V845" s="292"/>
      <c r="W845" s="292"/>
      <c r="X845" s="292"/>
      <c r="Y845" s="292"/>
      <c r="Z845" s="292"/>
    </row>
    <row r="846" spans="1:26" ht="15.75" customHeight="1" x14ac:dyDescent="0.2">
      <c r="A846" s="292"/>
      <c r="B846" s="221"/>
      <c r="C846" s="295"/>
      <c r="D846" s="296"/>
      <c r="E846" s="296"/>
      <c r="F846" s="297"/>
      <c r="G846" s="292"/>
      <c r="H846" s="292"/>
      <c r="I846" s="292"/>
      <c r="J846" s="292"/>
      <c r="K846" s="292"/>
      <c r="L846" s="292"/>
      <c r="M846" s="292"/>
      <c r="N846" s="292"/>
      <c r="O846" s="292"/>
      <c r="P846" s="292"/>
      <c r="Q846" s="292"/>
      <c r="R846" s="292"/>
      <c r="S846" s="292"/>
      <c r="T846" s="292"/>
      <c r="U846" s="292"/>
      <c r="V846" s="292"/>
      <c r="W846" s="292"/>
      <c r="X846" s="292"/>
      <c r="Y846" s="292"/>
      <c r="Z846" s="292"/>
    </row>
    <row r="847" spans="1:26" ht="15.75" customHeight="1" x14ac:dyDescent="0.2">
      <c r="A847" s="292"/>
      <c r="B847" s="221"/>
      <c r="C847" s="295"/>
      <c r="D847" s="296"/>
      <c r="E847" s="296"/>
      <c r="F847" s="297"/>
      <c r="G847" s="292"/>
      <c r="H847" s="292"/>
      <c r="I847" s="292"/>
      <c r="J847" s="292"/>
      <c r="K847" s="292"/>
      <c r="L847" s="292"/>
      <c r="M847" s="292"/>
      <c r="N847" s="292"/>
      <c r="O847" s="292"/>
      <c r="P847" s="292"/>
      <c r="Q847" s="292"/>
      <c r="R847" s="292"/>
      <c r="S847" s="292"/>
      <c r="T847" s="292"/>
      <c r="U847" s="292"/>
      <c r="V847" s="292"/>
      <c r="W847" s="292"/>
      <c r="X847" s="292"/>
      <c r="Y847" s="292"/>
      <c r="Z847" s="292"/>
    </row>
    <row r="848" spans="1:26" ht="15.75" customHeight="1" x14ac:dyDescent="0.2">
      <c r="A848" s="292"/>
      <c r="B848" s="221"/>
      <c r="C848" s="295"/>
      <c r="D848" s="296"/>
      <c r="E848" s="296"/>
      <c r="F848" s="297"/>
      <c r="G848" s="292"/>
      <c r="H848" s="292"/>
      <c r="I848" s="292"/>
      <c r="J848" s="292"/>
      <c r="K848" s="292"/>
      <c r="L848" s="292"/>
      <c r="M848" s="292"/>
      <c r="N848" s="292"/>
      <c r="O848" s="292"/>
      <c r="P848" s="292"/>
      <c r="Q848" s="292"/>
      <c r="R848" s="292"/>
      <c r="S848" s="292"/>
      <c r="T848" s="292"/>
      <c r="U848" s="292"/>
      <c r="V848" s="292"/>
      <c r="W848" s="292"/>
      <c r="X848" s="292"/>
      <c r="Y848" s="292"/>
      <c r="Z848" s="292"/>
    </row>
    <row r="849" spans="1:26" ht="15.75" customHeight="1" x14ac:dyDescent="0.2">
      <c r="A849" s="292"/>
      <c r="B849" s="221"/>
      <c r="C849" s="295"/>
      <c r="D849" s="296"/>
      <c r="E849" s="296"/>
      <c r="F849" s="297"/>
      <c r="G849" s="292"/>
      <c r="H849" s="292"/>
      <c r="I849" s="292"/>
      <c r="J849" s="292"/>
      <c r="K849" s="292"/>
      <c r="L849" s="292"/>
      <c r="M849" s="292"/>
      <c r="N849" s="292"/>
      <c r="O849" s="292"/>
      <c r="P849" s="292"/>
      <c r="Q849" s="292"/>
      <c r="R849" s="292"/>
      <c r="S849" s="292"/>
      <c r="T849" s="292"/>
      <c r="U849" s="292"/>
      <c r="V849" s="292"/>
      <c r="W849" s="292"/>
      <c r="X849" s="292"/>
      <c r="Y849" s="292"/>
      <c r="Z849" s="292"/>
    </row>
    <row r="850" spans="1:26" ht="15.75" customHeight="1" x14ac:dyDescent="0.2">
      <c r="A850" s="292"/>
      <c r="B850" s="221"/>
      <c r="C850" s="295"/>
      <c r="D850" s="296"/>
      <c r="E850" s="296"/>
      <c r="F850" s="297"/>
      <c r="G850" s="292"/>
      <c r="H850" s="292"/>
      <c r="I850" s="292"/>
      <c r="J850" s="292"/>
      <c r="K850" s="292"/>
      <c r="L850" s="292"/>
      <c r="M850" s="292"/>
      <c r="N850" s="292"/>
      <c r="O850" s="292"/>
      <c r="P850" s="292"/>
      <c r="Q850" s="292"/>
      <c r="R850" s="292"/>
      <c r="S850" s="292"/>
      <c r="T850" s="292"/>
      <c r="U850" s="292"/>
      <c r="V850" s="292"/>
      <c r="W850" s="292"/>
      <c r="X850" s="292"/>
      <c r="Y850" s="292"/>
      <c r="Z850" s="292"/>
    </row>
    <row r="851" spans="1:26" ht="15.75" customHeight="1" x14ac:dyDescent="0.2">
      <c r="A851" s="292"/>
      <c r="B851" s="221"/>
      <c r="C851" s="295"/>
      <c r="D851" s="296"/>
      <c r="E851" s="296"/>
      <c r="F851" s="297"/>
      <c r="G851" s="292"/>
      <c r="H851" s="292"/>
      <c r="I851" s="292"/>
      <c r="J851" s="292"/>
      <c r="K851" s="292"/>
      <c r="L851" s="292"/>
      <c r="M851" s="292"/>
      <c r="N851" s="292"/>
      <c r="O851" s="292"/>
      <c r="P851" s="292"/>
      <c r="Q851" s="292"/>
      <c r="R851" s="292"/>
      <c r="S851" s="292"/>
      <c r="T851" s="292"/>
      <c r="U851" s="292"/>
      <c r="V851" s="292"/>
      <c r="W851" s="292"/>
      <c r="X851" s="292"/>
      <c r="Y851" s="292"/>
      <c r="Z851" s="292"/>
    </row>
    <row r="852" spans="1:26" ht="15.75" customHeight="1" x14ac:dyDescent="0.2">
      <c r="A852" s="292"/>
      <c r="B852" s="221"/>
      <c r="C852" s="295"/>
      <c r="D852" s="296"/>
      <c r="E852" s="296"/>
      <c r="F852" s="297"/>
      <c r="G852" s="292"/>
      <c r="H852" s="292"/>
      <c r="I852" s="292"/>
      <c r="J852" s="292"/>
      <c r="K852" s="292"/>
      <c r="L852" s="292"/>
      <c r="M852" s="292"/>
      <c r="N852" s="292"/>
      <c r="O852" s="292"/>
      <c r="P852" s="292"/>
      <c r="Q852" s="292"/>
      <c r="R852" s="292"/>
      <c r="S852" s="292"/>
      <c r="T852" s="292"/>
      <c r="U852" s="292"/>
      <c r="V852" s="292"/>
      <c r="W852" s="292"/>
      <c r="X852" s="292"/>
      <c r="Y852" s="292"/>
      <c r="Z852" s="292"/>
    </row>
    <row r="853" spans="1:26" ht="15.75" customHeight="1" x14ac:dyDescent="0.2">
      <c r="A853" s="292"/>
      <c r="B853" s="221"/>
      <c r="C853" s="295"/>
      <c r="D853" s="296"/>
      <c r="E853" s="296"/>
      <c r="F853" s="297"/>
      <c r="G853" s="292"/>
      <c r="H853" s="292"/>
      <c r="I853" s="292"/>
      <c r="J853" s="292"/>
      <c r="K853" s="292"/>
      <c r="L853" s="292"/>
      <c r="M853" s="292"/>
      <c r="N853" s="292"/>
      <c r="O853" s="292"/>
      <c r="P853" s="292"/>
      <c r="Q853" s="292"/>
      <c r="R853" s="292"/>
      <c r="S853" s="292"/>
      <c r="T853" s="292"/>
      <c r="U853" s="292"/>
      <c r="V853" s="292"/>
      <c r="W853" s="292"/>
      <c r="X853" s="292"/>
      <c r="Y853" s="292"/>
      <c r="Z853" s="292"/>
    </row>
    <row r="854" spans="1:26" ht="15.75" customHeight="1" x14ac:dyDescent="0.2">
      <c r="A854" s="292"/>
      <c r="B854" s="221"/>
      <c r="C854" s="295"/>
      <c r="D854" s="296"/>
      <c r="E854" s="296"/>
      <c r="F854" s="297"/>
      <c r="G854" s="292"/>
      <c r="H854" s="292"/>
      <c r="I854" s="292"/>
      <c r="J854" s="292"/>
      <c r="K854" s="292"/>
      <c r="L854" s="292"/>
      <c r="M854" s="292"/>
      <c r="N854" s="292"/>
      <c r="O854" s="292"/>
      <c r="P854" s="292"/>
      <c r="Q854" s="292"/>
      <c r="R854" s="292"/>
      <c r="S854" s="292"/>
      <c r="T854" s="292"/>
      <c r="U854" s="292"/>
      <c r="V854" s="292"/>
      <c r="W854" s="292"/>
      <c r="X854" s="292"/>
      <c r="Y854" s="292"/>
      <c r="Z854" s="292"/>
    </row>
    <row r="855" spans="1:26" ht="15.75" customHeight="1" x14ac:dyDescent="0.2">
      <c r="A855" s="292"/>
      <c r="B855" s="221"/>
      <c r="C855" s="295"/>
      <c r="D855" s="296"/>
      <c r="E855" s="296"/>
      <c r="F855" s="297"/>
      <c r="G855" s="292"/>
      <c r="H855" s="292"/>
      <c r="I855" s="292"/>
      <c r="J855" s="292"/>
      <c r="K855" s="292"/>
      <c r="L855" s="292"/>
      <c r="M855" s="292"/>
      <c r="N855" s="292"/>
      <c r="O855" s="292"/>
      <c r="P855" s="292"/>
      <c r="Q855" s="292"/>
      <c r="R855" s="292"/>
      <c r="S855" s="292"/>
      <c r="T855" s="292"/>
      <c r="U855" s="292"/>
      <c r="V855" s="292"/>
      <c r="W855" s="292"/>
      <c r="X855" s="292"/>
      <c r="Y855" s="292"/>
      <c r="Z855" s="292"/>
    </row>
    <row r="856" spans="1:26" ht="15.75" customHeight="1" x14ac:dyDescent="0.2">
      <c r="A856" s="292"/>
      <c r="B856" s="221"/>
      <c r="C856" s="295"/>
      <c r="D856" s="296"/>
      <c r="E856" s="296"/>
      <c r="F856" s="297"/>
      <c r="G856" s="292"/>
      <c r="H856" s="292"/>
      <c r="I856" s="292"/>
      <c r="J856" s="292"/>
      <c r="K856" s="292"/>
      <c r="L856" s="292"/>
      <c r="M856" s="292"/>
      <c r="N856" s="292"/>
      <c r="O856" s="292"/>
      <c r="P856" s="292"/>
      <c r="Q856" s="292"/>
      <c r="R856" s="292"/>
      <c r="S856" s="292"/>
      <c r="T856" s="292"/>
      <c r="U856" s="292"/>
      <c r="V856" s="292"/>
      <c r="W856" s="292"/>
      <c r="X856" s="292"/>
      <c r="Y856" s="292"/>
      <c r="Z856" s="292"/>
    </row>
    <row r="857" spans="1:26" ht="15.75" customHeight="1" x14ac:dyDescent="0.2">
      <c r="A857" s="292"/>
      <c r="B857" s="221"/>
      <c r="C857" s="295"/>
      <c r="D857" s="296"/>
      <c r="E857" s="296"/>
      <c r="F857" s="297"/>
      <c r="G857" s="292"/>
      <c r="H857" s="292"/>
      <c r="I857" s="292"/>
      <c r="J857" s="292"/>
      <c r="K857" s="292"/>
      <c r="L857" s="292"/>
      <c r="M857" s="292"/>
      <c r="N857" s="292"/>
      <c r="O857" s="292"/>
      <c r="P857" s="292"/>
      <c r="Q857" s="292"/>
      <c r="R857" s="292"/>
      <c r="S857" s="292"/>
      <c r="T857" s="292"/>
      <c r="U857" s="292"/>
      <c r="V857" s="292"/>
      <c r="W857" s="292"/>
      <c r="X857" s="292"/>
      <c r="Y857" s="292"/>
      <c r="Z857" s="292"/>
    </row>
    <row r="858" spans="1:26" ht="15.75" customHeight="1" x14ac:dyDescent="0.2">
      <c r="A858" s="292"/>
      <c r="B858" s="221"/>
      <c r="C858" s="295"/>
      <c r="D858" s="296"/>
      <c r="E858" s="296"/>
      <c r="F858" s="297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2"/>
      <c r="Y858" s="292"/>
      <c r="Z858" s="292"/>
    </row>
    <row r="859" spans="1:26" ht="15.75" customHeight="1" x14ac:dyDescent="0.2">
      <c r="A859" s="292"/>
      <c r="B859" s="221"/>
      <c r="C859" s="295"/>
      <c r="D859" s="296"/>
      <c r="E859" s="296"/>
      <c r="F859" s="297"/>
      <c r="G859" s="292"/>
      <c r="H859" s="292"/>
      <c r="I859" s="292"/>
      <c r="J859" s="292"/>
      <c r="K859" s="292"/>
      <c r="L859" s="292"/>
      <c r="M859" s="292"/>
      <c r="N859" s="292"/>
      <c r="O859" s="292"/>
      <c r="P859" s="292"/>
      <c r="Q859" s="292"/>
      <c r="R859" s="292"/>
      <c r="S859" s="292"/>
      <c r="T859" s="292"/>
      <c r="U859" s="292"/>
      <c r="V859" s="292"/>
      <c r="W859" s="292"/>
      <c r="X859" s="292"/>
      <c r="Y859" s="292"/>
      <c r="Z859" s="292"/>
    </row>
    <row r="860" spans="1:26" ht="15.75" customHeight="1" x14ac:dyDescent="0.2">
      <c r="A860" s="292"/>
      <c r="B860" s="221"/>
      <c r="C860" s="295"/>
      <c r="D860" s="296"/>
      <c r="E860" s="296"/>
      <c r="F860" s="297"/>
      <c r="G860" s="292"/>
      <c r="H860" s="292"/>
      <c r="I860" s="292"/>
      <c r="J860" s="292"/>
      <c r="K860" s="292"/>
      <c r="L860" s="292"/>
      <c r="M860" s="292"/>
      <c r="N860" s="292"/>
      <c r="O860" s="292"/>
      <c r="P860" s="292"/>
      <c r="Q860" s="292"/>
      <c r="R860" s="292"/>
      <c r="S860" s="292"/>
      <c r="T860" s="292"/>
      <c r="U860" s="292"/>
      <c r="V860" s="292"/>
      <c r="W860" s="292"/>
      <c r="X860" s="292"/>
      <c r="Y860" s="292"/>
      <c r="Z860" s="292"/>
    </row>
    <row r="861" spans="1:26" ht="15.75" customHeight="1" x14ac:dyDescent="0.2">
      <c r="A861" s="292"/>
      <c r="B861" s="221"/>
      <c r="C861" s="295"/>
      <c r="D861" s="296"/>
      <c r="E861" s="296"/>
      <c r="F861" s="297"/>
      <c r="G861" s="292"/>
      <c r="H861" s="292"/>
      <c r="I861" s="292"/>
      <c r="J861" s="292"/>
      <c r="K861" s="292"/>
      <c r="L861" s="292"/>
      <c r="M861" s="292"/>
      <c r="N861" s="292"/>
      <c r="O861" s="292"/>
      <c r="P861" s="292"/>
      <c r="Q861" s="292"/>
      <c r="R861" s="292"/>
      <c r="S861" s="292"/>
      <c r="T861" s="292"/>
      <c r="U861" s="292"/>
      <c r="V861" s="292"/>
      <c r="W861" s="292"/>
      <c r="X861" s="292"/>
      <c r="Y861" s="292"/>
      <c r="Z861" s="292"/>
    </row>
    <row r="862" spans="1:26" ht="15.75" customHeight="1" x14ac:dyDescent="0.2">
      <c r="A862" s="292"/>
      <c r="B862" s="221"/>
      <c r="C862" s="295"/>
      <c r="D862" s="296"/>
      <c r="E862" s="296"/>
      <c r="F862" s="297"/>
      <c r="G862" s="292"/>
      <c r="H862" s="292"/>
      <c r="I862" s="292"/>
      <c r="J862" s="292"/>
      <c r="K862" s="292"/>
      <c r="L862" s="292"/>
      <c r="M862" s="292"/>
      <c r="N862" s="292"/>
      <c r="O862" s="292"/>
      <c r="P862" s="292"/>
      <c r="Q862" s="292"/>
      <c r="R862" s="292"/>
      <c r="S862" s="292"/>
      <c r="T862" s="292"/>
      <c r="U862" s="292"/>
      <c r="V862" s="292"/>
      <c r="W862" s="292"/>
      <c r="X862" s="292"/>
      <c r="Y862" s="292"/>
      <c r="Z862" s="292"/>
    </row>
    <row r="863" spans="1:26" ht="15.75" customHeight="1" x14ac:dyDescent="0.2">
      <c r="A863" s="292"/>
      <c r="B863" s="221"/>
      <c r="C863" s="295"/>
      <c r="D863" s="296"/>
      <c r="E863" s="296"/>
      <c r="F863" s="297"/>
      <c r="G863" s="292"/>
      <c r="H863" s="292"/>
      <c r="I863" s="292"/>
      <c r="J863" s="292"/>
      <c r="K863" s="292"/>
      <c r="L863" s="292"/>
      <c r="M863" s="292"/>
      <c r="N863" s="292"/>
      <c r="O863" s="292"/>
      <c r="P863" s="292"/>
      <c r="Q863" s="292"/>
      <c r="R863" s="292"/>
      <c r="S863" s="292"/>
      <c r="T863" s="292"/>
      <c r="U863" s="292"/>
      <c r="V863" s="292"/>
      <c r="W863" s="292"/>
      <c r="X863" s="292"/>
      <c r="Y863" s="292"/>
      <c r="Z863" s="292"/>
    </row>
    <row r="864" spans="1:26" ht="15.75" customHeight="1" x14ac:dyDescent="0.2">
      <c r="A864" s="292"/>
      <c r="B864" s="221"/>
      <c r="C864" s="295"/>
      <c r="D864" s="296"/>
      <c r="E864" s="296"/>
      <c r="F864" s="297"/>
      <c r="G864" s="292"/>
      <c r="H864" s="292"/>
      <c r="I864" s="292"/>
      <c r="J864" s="292"/>
      <c r="K864" s="292"/>
      <c r="L864" s="292"/>
      <c r="M864" s="292"/>
      <c r="N864" s="292"/>
      <c r="O864" s="292"/>
      <c r="P864" s="292"/>
      <c r="Q864" s="292"/>
      <c r="R864" s="292"/>
      <c r="S864" s="292"/>
      <c r="T864" s="292"/>
      <c r="U864" s="292"/>
      <c r="V864" s="292"/>
      <c r="W864" s="292"/>
      <c r="X864" s="292"/>
      <c r="Y864" s="292"/>
      <c r="Z864" s="292"/>
    </row>
    <row r="865" spans="1:26" ht="15.75" customHeight="1" x14ac:dyDescent="0.2">
      <c r="A865" s="292"/>
      <c r="B865" s="221"/>
      <c r="C865" s="295"/>
      <c r="D865" s="296"/>
      <c r="E865" s="296"/>
      <c r="F865" s="297"/>
      <c r="G865" s="292"/>
      <c r="H865" s="292"/>
      <c r="I865" s="292"/>
      <c r="J865" s="292"/>
      <c r="K865" s="292"/>
      <c r="L865" s="292"/>
      <c r="M865" s="292"/>
      <c r="N865" s="292"/>
      <c r="O865" s="292"/>
      <c r="P865" s="292"/>
      <c r="Q865" s="292"/>
      <c r="R865" s="292"/>
      <c r="S865" s="292"/>
      <c r="T865" s="292"/>
      <c r="U865" s="292"/>
      <c r="V865" s="292"/>
      <c r="W865" s="292"/>
      <c r="X865" s="292"/>
      <c r="Y865" s="292"/>
      <c r="Z865" s="292"/>
    </row>
    <row r="866" spans="1:26" ht="15.75" customHeight="1" x14ac:dyDescent="0.2">
      <c r="A866" s="292"/>
      <c r="B866" s="221"/>
      <c r="C866" s="295"/>
      <c r="D866" s="296"/>
      <c r="E866" s="296"/>
      <c r="F866" s="297"/>
      <c r="G866" s="292"/>
      <c r="H866" s="292"/>
      <c r="I866" s="292"/>
      <c r="J866" s="292"/>
      <c r="K866" s="292"/>
      <c r="L866" s="292"/>
      <c r="M866" s="292"/>
      <c r="N866" s="292"/>
      <c r="O866" s="292"/>
      <c r="P866" s="292"/>
      <c r="Q866" s="292"/>
      <c r="R866" s="292"/>
      <c r="S866" s="292"/>
      <c r="T866" s="292"/>
      <c r="U866" s="292"/>
      <c r="V866" s="292"/>
      <c r="W866" s="292"/>
      <c r="X866" s="292"/>
      <c r="Y866" s="292"/>
      <c r="Z866" s="292"/>
    </row>
    <row r="867" spans="1:26" ht="15.75" customHeight="1" x14ac:dyDescent="0.2">
      <c r="A867" s="292"/>
      <c r="B867" s="221"/>
      <c r="C867" s="295"/>
      <c r="D867" s="296"/>
      <c r="E867" s="296"/>
      <c r="F867" s="297"/>
      <c r="G867" s="292"/>
      <c r="H867" s="292"/>
      <c r="I867" s="292"/>
      <c r="J867" s="292"/>
      <c r="K867" s="292"/>
      <c r="L867" s="292"/>
      <c r="M867" s="292"/>
      <c r="N867" s="292"/>
      <c r="O867" s="292"/>
      <c r="P867" s="292"/>
      <c r="Q867" s="292"/>
      <c r="R867" s="292"/>
      <c r="S867" s="292"/>
      <c r="T867" s="292"/>
      <c r="U867" s="292"/>
      <c r="V867" s="292"/>
      <c r="W867" s="292"/>
      <c r="X867" s="292"/>
      <c r="Y867" s="292"/>
      <c r="Z867" s="292"/>
    </row>
    <row r="868" spans="1:26" ht="15.75" customHeight="1" x14ac:dyDescent="0.2">
      <c r="A868" s="292"/>
      <c r="B868" s="221"/>
      <c r="C868" s="295"/>
      <c r="D868" s="296"/>
      <c r="E868" s="296"/>
      <c r="F868" s="297"/>
      <c r="G868" s="292"/>
      <c r="H868" s="292"/>
      <c r="I868" s="292"/>
      <c r="J868" s="292"/>
      <c r="K868" s="292"/>
      <c r="L868" s="292"/>
      <c r="M868" s="292"/>
      <c r="N868" s="292"/>
      <c r="O868" s="292"/>
      <c r="P868" s="292"/>
      <c r="Q868" s="292"/>
      <c r="R868" s="292"/>
      <c r="S868" s="292"/>
      <c r="T868" s="292"/>
      <c r="U868" s="292"/>
      <c r="V868" s="292"/>
      <c r="W868" s="292"/>
      <c r="X868" s="292"/>
      <c r="Y868" s="292"/>
      <c r="Z868" s="292"/>
    </row>
    <row r="869" spans="1:26" ht="15.75" customHeight="1" x14ac:dyDescent="0.2">
      <c r="A869" s="292"/>
      <c r="B869" s="221"/>
      <c r="C869" s="295"/>
      <c r="D869" s="296"/>
      <c r="E869" s="296"/>
      <c r="F869" s="297"/>
      <c r="G869" s="292"/>
      <c r="H869" s="292"/>
      <c r="I869" s="292"/>
      <c r="J869" s="292"/>
      <c r="K869" s="292"/>
      <c r="L869" s="292"/>
      <c r="M869" s="292"/>
      <c r="N869" s="292"/>
      <c r="O869" s="292"/>
      <c r="P869" s="292"/>
      <c r="Q869" s="292"/>
      <c r="R869" s="292"/>
      <c r="S869" s="292"/>
      <c r="T869" s="292"/>
      <c r="U869" s="292"/>
      <c r="V869" s="292"/>
      <c r="W869" s="292"/>
      <c r="X869" s="292"/>
      <c r="Y869" s="292"/>
      <c r="Z869" s="292"/>
    </row>
    <row r="870" spans="1:26" ht="15.75" customHeight="1" x14ac:dyDescent="0.2">
      <c r="A870" s="292"/>
      <c r="B870" s="221"/>
      <c r="C870" s="295"/>
      <c r="D870" s="296"/>
      <c r="E870" s="296"/>
      <c r="F870" s="297"/>
      <c r="G870" s="292"/>
      <c r="H870" s="292"/>
      <c r="I870" s="292"/>
      <c r="J870" s="292"/>
      <c r="K870" s="292"/>
      <c r="L870" s="292"/>
      <c r="M870" s="292"/>
      <c r="N870" s="292"/>
      <c r="O870" s="292"/>
      <c r="P870" s="292"/>
      <c r="Q870" s="292"/>
      <c r="R870" s="292"/>
      <c r="S870" s="292"/>
      <c r="T870" s="292"/>
      <c r="U870" s="292"/>
      <c r="V870" s="292"/>
      <c r="W870" s="292"/>
      <c r="X870" s="292"/>
      <c r="Y870" s="292"/>
      <c r="Z870" s="292"/>
    </row>
    <row r="871" spans="1:26" ht="15.75" customHeight="1" x14ac:dyDescent="0.2">
      <c r="A871" s="292"/>
      <c r="B871" s="221"/>
      <c r="C871" s="295"/>
      <c r="D871" s="296"/>
      <c r="E871" s="296"/>
      <c r="F871" s="297"/>
      <c r="G871" s="292"/>
      <c r="H871" s="292"/>
      <c r="I871" s="292"/>
      <c r="J871" s="292"/>
      <c r="K871" s="292"/>
      <c r="L871" s="292"/>
      <c r="M871" s="292"/>
      <c r="N871" s="292"/>
      <c r="O871" s="292"/>
      <c r="P871" s="292"/>
      <c r="Q871" s="292"/>
      <c r="R871" s="292"/>
      <c r="S871" s="292"/>
      <c r="T871" s="292"/>
      <c r="U871" s="292"/>
      <c r="V871" s="292"/>
      <c r="W871" s="292"/>
      <c r="X871" s="292"/>
      <c r="Y871" s="292"/>
      <c r="Z871" s="292"/>
    </row>
    <row r="872" spans="1:26" ht="15.75" customHeight="1" x14ac:dyDescent="0.2">
      <c r="A872" s="292"/>
      <c r="B872" s="221"/>
      <c r="C872" s="295"/>
      <c r="D872" s="296"/>
      <c r="E872" s="296"/>
      <c r="F872" s="297"/>
      <c r="G872" s="292"/>
      <c r="H872" s="292"/>
      <c r="I872" s="292"/>
      <c r="J872" s="292"/>
      <c r="K872" s="292"/>
      <c r="L872" s="292"/>
      <c r="M872" s="292"/>
      <c r="N872" s="292"/>
      <c r="O872" s="292"/>
      <c r="P872" s="292"/>
      <c r="Q872" s="292"/>
      <c r="R872" s="292"/>
      <c r="S872" s="292"/>
      <c r="T872" s="292"/>
      <c r="U872" s="292"/>
      <c r="V872" s="292"/>
      <c r="W872" s="292"/>
      <c r="X872" s="292"/>
      <c r="Y872" s="292"/>
      <c r="Z872" s="292"/>
    </row>
    <row r="873" spans="1:26" ht="15.75" customHeight="1" x14ac:dyDescent="0.2">
      <c r="A873" s="292"/>
      <c r="B873" s="221"/>
      <c r="C873" s="295"/>
      <c r="D873" s="296"/>
      <c r="E873" s="296"/>
      <c r="F873" s="297"/>
      <c r="G873" s="292"/>
      <c r="H873" s="292"/>
      <c r="I873" s="292"/>
      <c r="J873" s="292"/>
      <c r="K873" s="292"/>
      <c r="L873" s="292"/>
      <c r="M873" s="292"/>
      <c r="N873" s="292"/>
      <c r="O873" s="292"/>
      <c r="P873" s="292"/>
      <c r="Q873" s="292"/>
      <c r="R873" s="292"/>
      <c r="S873" s="292"/>
      <c r="T873" s="292"/>
      <c r="U873" s="292"/>
      <c r="V873" s="292"/>
      <c r="W873" s="292"/>
      <c r="X873" s="292"/>
      <c r="Y873" s="292"/>
      <c r="Z873" s="292"/>
    </row>
    <row r="874" spans="1:26" ht="15.75" customHeight="1" x14ac:dyDescent="0.2">
      <c r="A874" s="292"/>
      <c r="B874" s="221"/>
      <c r="C874" s="295"/>
      <c r="D874" s="296"/>
      <c r="E874" s="296"/>
      <c r="F874" s="297"/>
      <c r="G874" s="292"/>
      <c r="H874" s="292"/>
      <c r="I874" s="292"/>
      <c r="J874" s="292"/>
      <c r="K874" s="292"/>
      <c r="L874" s="292"/>
      <c r="M874" s="292"/>
      <c r="N874" s="292"/>
      <c r="O874" s="292"/>
      <c r="P874" s="292"/>
      <c r="Q874" s="292"/>
      <c r="R874" s="292"/>
      <c r="S874" s="292"/>
      <c r="T874" s="292"/>
      <c r="U874" s="292"/>
      <c r="V874" s="292"/>
      <c r="W874" s="292"/>
      <c r="X874" s="292"/>
      <c r="Y874" s="292"/>
      <c r="Z874" s="292"/>
    </row>
    <row r="875" spans="1:26" ht="15.75" customHeight="1" x14ac:dyDescent="0.2">
      <c r="A875" s="292"/>
      <c r="B875" s="221"/>
      <c r="C875" s="295"/>
      <c r="D875" s="296"/>
      <c r="E875" s="296"/>
      <c r="F875" s="297"/>
      <c r="G875" s="292"/>
      <c r="H875" s="292"/>
      <c r="I875" s="292"/>
      <c r="J875" s="292"/>
      <c r="K875" s="292"/>
      <c r="L875" s="292"/>
      <c r="M875" s="292"/>
      <c r="N875" s="292"/>
      <c r="O875" s="292"/>
      <c r="P875" s="292"/>
      <c r="Q875" s="292"/>
      <c r="R875" s="292"/>
      <c r="S875" s="292"/>
      <c r="T875" s="292"/>
      <c r="U875" s="292"/>
      <c r="V875" s="292"/>
      <c r="W875" s="292"/>
      <c r="X875" s="292"/>
      <c r="Y875" s="292"/>
      <c r="Z875" s="292"/>
    </row>
    <row r="876" spans="1:26" ht="15.75" customHeight="1" x14ac:dyDescent="0.2">
      <c r="A876" s="292"/>
      <c r="B876" s="221"/>
      <c r="C876" s="295"/>
      <c r="D876" s="296"/>
      <c r="E876" s="296"/>
      <c r="F876" s="297"/>
      <c r="G876" s="292"/>
      <c r="H876" s="292"/>
      <c r="I876" s="292"/>
      <c r="J876" s="292"/>
      <c r="K876" s="292"/>
      <c r="L876" s="292"/>
      <c r="M876" s="292"/>
      <c r="N876" s="292"/>
      <c r="O876" s="292"/>
      <c r="P876" s="292"/>
      <c r="Q876" s="292"/>
      <c r="R876" s="292"/>
      <c r="S876" s="292"/>
      <c r="T876" s="292"/>
      <c r="U876" s="292"/>
      <c r="V876" s="292"/>
      <c r="W876" s="292"/>
      <c r="X876" s="292"/>
      <c r="Y876" s="292"/>
      <c r="Z876" s="292"/>
    </row>
    <row r="877" spans="1:26" ht="15.75" customHeight="1" x14ac:dyDescent="0.2">
      <c r="A877" s="292"/>
      <c r="B877" s="221"/>
      <c r="C877" s="295"/>
      <c r="D877" s="296"/>
      <c r="E877" s="296"/>
      <c r="F877" s="297"/>
      <c r="G877" s="292"/>
      <c r="H877" s="292"/>
      <c r="I877" s="292"/>
      <c r="J877" s="292"/>
      <c r="K877" s="292"/>
      <c r="L877" s="292"/>
      <c r="M877" s="292"/>
      <c r="N877" s="292"/>
      <c r="O877" s="292"/>
      <c r="P877" s="292"/>
      <c r="Q877" s="292"/>
      <c r="R877" s="292"/>
      <c r="S877" s="292"/>
      <c r="T877" s="292"/>
      <c r="U877" s="292"/>
      <c r="V877" s="292"/>
      <c r="W877" s="292"/>
      <c r="X877" s="292"/>
      <c r="Y877" s="292"/>
      <c r="Z877" s="292"/>
    </row>
    <row r="878" spans="1:26" ht="15.75" customHeight="1" x14ac:dyDescent="0.2">
      <c r="A878" s="292"/>
      <c r="B878" s="221"/>
      <c r="C878" s="295"/>
      <c r="D878" s="296"/>
      <c r="E878" s="296"/>
      <c r="F878" s="297"/>
      <c r="G878" s="292"/>
      <c r="H878" s="292"/>
      <c r="I878" s="292"/>
      <c r="J878" s="292"/>
      <c r="K878" s="292"/>
      <c r="L878" s="292"/>
      <c r="M878" s="292"/>
      <c r="N878" s="292"/>
      <c r="O878" s="292"/>
      <c r="P878" s="292"/>
      <c r="Q878" s="292"/>
      <c r="R878" s="292"/>
      <c r="S878" s="292"/>
      <c r="T878" s="292"/>
      <c r="U878" s="292"/>
      <c r="V878" s="292"/>
      <c r="W878" s="292"/>
      <c r="X878" s="292"/>
      <c r="Y878" s="292"/>
      <c r="Z878" s="292"/>
    </row>
    <row r="879" spans="1:26" ht="15.75" customHeight="1" x14ac:dyDescent="0.2">
      <c r="A879" s="292"/>
      <c r="B879" s="221"/>
      <c r="C879" s="295"/>
      <c r="D879" s="296"/>
      <c r="E879" s="296"/>
      <c r="F879" s="297"/>
      <c r="G879" s="292"/>
      <c r="H879" s="292"/>
      <c r="I879" s="292"/>
      <c r="J879" s="292"/>
      <c r="K879" s="292"/>
      <c r="L879" s="292"/>
      <c r="M879" s="292"/>
      <c r="N879" s="292"/>
      <c r="O879" s="292"/>
      <c r="P879" s="292"/>
      <c r="Q879" s="292"/>
      <c r="R879" s="292"/>
      <c r="S879" s="292"/>
      <c r="T879" s="292"/>
      <c r="U879" s="292"/>
      <c r="V879" s="292"/>
      <c r="W879" s="292"/>
      <c r="X879" s="292"/>
      <c r="Y879" s="292"/>
      <c r="Z879" s="292"/>
    </row>
    <row r="880" spans="1:26" ht="15.75" customHeight="1" x14ac:dyDescent="0.2">
      <c r="A880" s="292"/>
      <c r="B880" s="221"/>
      <c r="C880" s="295"/>
      <c r="D880" s="296"/>
      <c r="E880" s="296"/>
      <c r="F880" s="297"/>
      <c r="G880" s="292"/>
      <c r="H880" s="292"/>
      <c r="I880" s="292"/>
      <c r="J880" s="292"/>
      <c r="K880" s="292"/>
      <c r="L880" s="292"/>
      <c r="M880" s="292"/>
      <c r="N880" s="292"/>
      <c r="O880" s="292"/>
      <c r="P880" s="292"/>
      <c r="Q880" s="292"/>
      <c r="R880" s="292"/>
      <c r="S880" s="292"/>
      <c r="T880" s="292"/>
      <c r="U880" s="292"/>
      <c r="V880" s="292"/>
      <c r="W880" s="292"/>
      <c r="X880" s="292"/>
      <c r="Y880" s="292"/>
      <c r="Z880" s="292"/>
    </row>
    <row r="881" spans="1:26" ht="15.75" customHeight="1" x14ac:dyDescent="0.2">
      <c r="A881" s="292"/>
      <c r="B881" s="221"/>
      <c r="C881" s="295"/>
      <c r="D881" s="296"/>
      <c r="E881" s="296"/>
      <c r="F881" s="297"/>
      <c r="G881" s="292"/>
      <c r="H881" s="292"/>
      <c r="I881" s="292"/>
      <c r="J881" s="292"/>
      <c r="K881" s="292"/>
      <c r="L881" s="292"/>
      <c r="M881" s="292"/>
      <c r="N881" s="292"/>
      <c r="O881" s="292"/>
      <c r="P881" s="292"/>
      <c r="Q881" s="292"/>
      <c r="R881" s="292"/>
      <c r="S881" s="292"/>
      <c r="T881" s="292"/>
      <c r="U881" s="292"/>
      <c r="V881" s="292"/>
      <c r="W881" s="292"/>
      <c r="X881" s="292"/>
      <c r="Y881" s="292"/>
      <c r="Z881" s="292"/>
    </row>
    <row r="882" spans="1:26" ht="15.75" customHeight="1" x14ac:dyDescent="0.2">
      <c r="A882" s="292"/>
      <c r="B882" s="221"/>
      <c r="C882" s="295"/>
      <c r="D882" s="296"/>
      <c r="E882" s="296"/>
      <c r="F882" s="297"/>
      <c r="G882" s="292"/>
      <c r="H882" s="292"/>
      <c r="I882" s="292"/>
      <c r="J882" s="292"/>
      <c r="K882" s="292"/>
      <c r="L882" s="292"/>
      <c r="M882" s="292"/>
      <c r="N882" s="292"/>
      <c r="O882" s="292"/>
      <c r="P882" s="292"/>
      <c r="Q882" s="292"/>
      <c r="R882" s="292"/>
      <c r="S882" s="292"/>
      <c r="T882" s="292"/>
      <c r="U882" s="292"/>
      <c r="V882" s="292"/>
      <c r="W882" s="292"/>
      <c r="X882" s="292"/>
      <c r="Y882" s="292"/>
      <c r="Z882" s="292"/>
    </row>
    <row r="883" spans="1:26" ht="15.75" customHeight="1" x14ac:dyDescent="0.2">
      <c r="A883" s="292"/>
      <c r="B883" s="221"/>
      <c r="C883" s="295"/>
      <c r="D883" s="296"/>
      <c r="E883" s="296"/>
      <c r="F883" s="297"/>
      <c r="G883" s="292"/>
      <c r="H883" s="292"/>
      <c r="I883" s="292"/>
      <c r="J883" s="292"/>
      <c r="K883" s="292"/>
      <c r="L883" s="292"/>
      <c r="M883" s="292"/>
      <c r="N883" s="292"/>
      <c r="O883" s="292"/>
      <c r="P883" s="292"/>
      <c r="Q883" s="292"/>
      <c r="R883" s="292"/>
      <c r="S883" s="292"/>
      <c r="T883" s="292"/>
      <c r="U883" s="292"/>
      <c r="V883" s="292"/>
      <c r="W883" s="292"/>
      <c r="X883" s="292"/>
      <c r="Y883" s="292"/>
      <c r="Z883" s="292"/>
    </row>
    <row r="884" spans="1:26" ht="15.75" customHeight="1" x14ac:dyDescent="0.2">
      <c r="A884" s="292"/>
      <c r="B884" s="221"/>
      <c r="C884" s="295"/>
      <c r="D884" s="296"/>
      <c r="E884" s="296"/>
      <c r="F884" s="297"/>
      <c r="G884" s="292"/>
      <c r="H884" s="292"/>
      <c r="I884" s="292"/>
      <c r="J884" s="292"/>
      <c r="K884" s="292"/>
      <c r="L884" s="292"/>
      <c r="M884" s="292"/>
      <c r="N884" s="292"/>
      <c r="O884" s="292"/>
      <c r="P884" s="292"/>
      <c r="Q884" s="292"/>
      <c r="R884" s="292"/>
      <c r="S884" s="292"/>
      <c r="T884" s="292"/>
      <c r="U884" s="292"/>
      <c r="V884" s="292"/>
      <c r="W884" s="292"/>
      <c r="X884" s="292"/>
      <c r="Y884" s="292"/>
      <c r="Z884" s="292"/>
    </row>
    <row r="885" spans="1:26" ht="15.75" customHeight="1" x14ac:dyDescent="0.2">
      <c r="A885" s="292"/>
      <c r="B885" s="221"/>
      <c r="C885" s="295"/>
      <c r="D885" s="296"/>
      <c r="E885" s="296"/>
      <c r="F885" s="297"/>
      <c r="G885" s="292"/>
      <c r="H885" s="292"/>
      <c r="I885" s="292"/>
      <c r="J885" s="292"/>
      <c r="K885" s="292"/>
      <c r="L885" s="292"/>
      <c r="M885" s="292"/>
      <c r="N885" s="292"/>
      <c r="O885" s="292"/>
      <c r="P885" s="292"/>
      <c r="Q885" s="292"/>
      <c r="R885" s="292"/>
      <c r="S885" s="292"/>
      <c r="T885" s="292"/>
      <c r="U885" s="292"/>
      <c r="V885" s="292"/>
      <c r="W885" s="292"/>
      <c r="X885" s="292"/>
      <c r="Y885" s="292"/>
      <c r="Z885" s="292"/>
    </row>
    <row r="886" spans="1:26" ht="15.75" customHeight="1" x14ac:dyDescent="0.2">
      <c r="A886" s="292"/>
      <c r="B886" s="221"/>
      <c r="C886" s="295"/>
      <c r="D886" s="296"/>
      <c r="E886" s="296"/>
      <c r="F886" s="297"/>
      <c r="G886" s="292"/>
      <c r="H886" s="292"/>
      <c r="I886" s="292"/>
      <c r="J886" s="292"/>
      <c r="K886" s="292"/>
      <c r="L886" s="292"/>
      <c r="M886" s="292"/>
      <c r="N886" s="292"/>
      <c r="O886" s="292"/>
      <c r="P886" s="292"/>
      <c r="Q886" s="292"/>
      <c r="R886" s="292"/>
      <c r="S886" s="292"/>
      <c r="T886" s="292"/>
      <c r="U886" s="292"/>
      <c r="V886" s="292"/>
      <c r="W886" s="292"/>
      <c r="X886" s="292"/>
      <c r="Y886" s="292"/>
      <c r="Z886" s="292"/>
    </row>
    <row r="887" spans="1:26" ht="15.75" customHeight="1" x14ac:dyDescent="0.2">
      <c r="A887" s="292"/>
      <c r="B887" s="221"/>
      <c r="C887" s="295"/>
      <c r="D887" s="296"/>
      <c r="E887" s="296"/>
      <c r="F887" s="297"/>
      <c r="G887" s="292"/>
      <c r="H887" s="292"/>
      <c r="I887" s="292"/>
      <c r="J887" s="292"/>
      <c r="K887" s="292"/>
      <c r="L887" s="292"/>
      <c r="M887" s="292"/>
      <c r="N887" s="292"/>
      <c r="O887" s="292"/>
      <c r="P887" s="292"/>
      <c r="Q887" s="292"/>
      <c r="R887" s="292"/>
      <c r="S887" s="292"/>
      <c r="T887" s="292"/>
      <c r="U887" s="292"/>
      <c r="V887" s="292"/>
      <c r="W887" s="292"/>
      <c r="X887" s="292"/>
      <c r="Y887" s="292"/>
      <c r="Z887" s="292"/>
    </row>
    <row r="888" spans="1:26" ht="15.75" customHeight="1" x14ac:dyDescent="0.2">
      <c r="A888" s="292"/>
      <c r="B888" s="221"/>
      <c r="C888" s="295"/>
      <c r="D888" s="296"/>
      <c r="E888" s="296"/>
      <c r="F888" s="297"/>
      <c r="G888" s="292"/>
      <c r="H888" s="292"/>
      <c r="I888" s="292"/>
      <c r="J888" s="292"/>
      <c r="K888" s="292"/>
      <c r="L888" s="292"/>
      <c r="M888" s="292"/>
      <c r="N888" s="292"/>
      <c r="O888" s="292"/>
      <c r="P888" s="292"/>
      <c r="Q888" s="292"/>
      <c r="R888" s="292"/>
      <c r="S888" s="292"/>
      <c r="T888" s="292"/>
      <c r="U888" s="292"/>
      <c r="V888" s="292"/>
      <c r="W888" s="292"/>
      <c r="X888" s="292"/>
      <c r="Y888" s="292"/>
      <c r="Z888" s="292"/>
    </row>
    <row r="889" spans="1:26" ht="15.75" customHeight="1" x14ac:dyDescent="0.2">
      <c r="A889" s="292"/>
      <c r="B889" s="221"/>
      <c r="C889" s="295"/>
      <c r="D889" s="296"/>
      <c r="E889" s="296"/>
      <c r="F889" s="297"/>
      <c r="G889" s="292"/>
      <c r="H889" s="292"/>
      <c r="I889" s="292"/>
      <c r="J889" s="292"/>
      <c r="K889" s="292"/>
      <c r="L889" s="292"/>
      <c r="M889" s="292"/>
      <c r="N889" s="292"/>
      <c r="O889" s="292"/>
      <c r="P889" s="292"/>
      <c r="Q889" s="292"/>
      <c r="R889" s="292"/>
      <c r="S889" s="292"/>
      <c r="T889" s="292"/>
      <c r="U889" s="292"/>
      <c r="V889" s="292"/>
      <c r="W889" s="292"/>
      <c r="X889" s="292"/>
      <c r="Y889" s="292"/>
      <c r="Z889" s="292"/>
    </row>
    <row r="890" spans="1:26" ht="15.75" customHeight="1" x14ac:dyDescent="0.2">
      <c r="A890" s="292"/>
      <c r="B890" s="221"/>
      <c r="C890" s="295"/>
      <c r="D890" s="296"/>
      <c r="E890" s="296"/>
      <c r="F890" s="297"/>
      <c r="G890" s="292"/>
      <c r="H890" s="292"/>
      <c r="I890" s="292"/>
      <c r="J890" s="292"/>
      <c r="K890" s="292"/>
      <c r="L890" s="292"/>
      <c r="M890" s="292"/>
      <c r="N890" s="292"/>
      <c r="O890" s="292"/>
      <c r="P890" s="292"/>
      <c r="Q890" s="292"/>
      <c r="R890" s="292"/>
      <c r="S890" s="292"/>
      <c r="T890" s="292"/>
      <c r="U890" s="292"/>
      <c r="V890" s="292"/>
      <c r="W890" s="292"/>
      <c r="X890" s="292"/>
      <c r="Y890" s="292"/>
      <c r="Z890" s="292"/>
    </row>
    <row r="891" spans="1:26" ht="15.75" customHeight="1" x14ac:dyDescent="0.2">
      <c r="A891" s="292"/>
      <c r="B891" s="221"/>
      <c r="C891" s="295"/>
      <c r="D891" s="296"/>
      <c r="E891" s="296"/>
      <c r="F891" s="297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2"/>
      <c r="Y891" s="292"/>
      <c r="Z891" s="292"/>
    </row>
    <row r="892" spans="1:26" ht="15.75" customHeight="1" x14ac:dyDescent="0.2">
      <c r="A892" s="292"/>
      <c r="B892" s="221"/>
      <c r="C892" s="295"/>
      <c r="D892" s="296"/>
      <c r="E892" s="296"/>
      <c r="F892" s="297"/>
      <c r="G892" s="292"/>
      <c r="H892" s="292"/>
      <c r="I892" s="292"/>
      <c r="J892" s="292"/>
      <c r="K892" s="292"/>
      <c r="L892" s="292"/>
      <c r="M892" s="292"/>
      <c r="N892" s="292"/>
      <c r="O892" s="292"/>
      <c r="P892" s="292"/>
      <c r="Q892" s="292"/>
      <c r="R892" s="292"/>
      <c r="S892" s="292"/>
      <c r="T892" s="292"/>
      <c r="U892" s="292"/>
      <c r="V892" s="292"/>
      <c r="W892" s="292"/>
      <c r="X892" s="292"/>
      <c r="Y892" s="292"/>
      <c r="Z892" s="292"/>
    </row>
    <row r="893" spans="1:26" ht="15.75" customHeight="1" x14ac:dyDescent="0.2">
      <c r="A893" s="292"/>
      <c r="B893" s="221"/>
      <c r="C893" s="295"/>
      <c r="D893" s="296"/>
      <c r="E893" s="296"/>
      <c r="F893" s="297"/>
      <c r="G893" s="292"/>
      <c r="H893" s="292"/>
      <c r="I893" s="292"/>
      <c r="J893" s="292"/>
      <c r="K893" s="292"/>
      <c r="L893" s="292"/>
      <c r="M893" s="292"/>
      <c r="N893" s="292"/>
      <c r="O893" s="292"/>
      <c r="P893" s="292"/>
      <c r="Q893" s="292"/>
      <c r="R893" s="292"/>
      <c r="S893" s="292"/>
      <c r="T893" s="292"/>
      <c r="U893" s="292"/>
      <c r="V893" s="292"/>
      <c r="W893" s="292"/>
      <c r="X893" s="292"/>
      <c r="Y893" s="292"/>
      <c r="Z893" s="292"/>
    </row>
    <row r="894" spans="1:26" ht="15.75" customHeight="1" x14ac:dyDescent="0.2">
      <c r="A894" s="292"/>
      <c r="B894" s="221"/>
      <c r="C894" s="295"/>
      <c r="D894" s="296"/>
      <c r="E894" s="296"/>
      <c r="F894" s="297"/>
      <c r="G894" s="292"/>
      <c r="H894" s="292"/>
      <c r="I894" s="292"/>
      <c r="J894" s="292"/>
      <c r="K894" s="292"/>
      <c r="L894" s="292"/>
      <c r="M894" s="292"/>
      <c r="N894" s="292"/>
      <c r="O894" s="292"/>
      <c r="P894" s="292"/>
      <c r="Q894" s="292"/>
      <c r="R894" s="292"/>
      <c r="S894" s="292"/>
      <c r="T894" s="292"/>
      <c r="U894" s="292"/>
      <c r="V894" s="292"/>
      <c r="W894" s="292"/>
      <c r="X894" s="292"/>
      <c r="Y894" s="292"/>
      <c r="Z894" s="292"/>
    </row>
    <row r="895" spans="1:26" ht="15.75" customHeight="1" x14ac:dyDescent="0.2">
      <c r="A895" s="292"/>
      <c r="B895" s="221"/>
      <c r="C895" s="295"/>
      <c r="D895" s="296"/>
      <c r="E895" s="296"/>
      <c r="F895" s="297"/>
      <c r="G895" s="292"/>
      <c r="H895" s="292"/>
      <c r="I895" s="292"/>
      <c r="J895" s="292"/>
      <c r="K895" s="292"/>
      <c r="L895" s="292"/>
      <c r="M895" s="292"/>
      <c r="N895" s="292"/>
      <c r="O895" s="292"/>
      <c r="P895" s="292"/>
      <c r="Q895" s="292"/>
      <c r="R895" s="292"/>
      <c r="S895" s="292"/>
      <c r="T895" s="292"/>
      <c r="U895" s="292"/>
      <c r="V895" s="292"/>
      <c r="W895" s="292"/>
      <c r="X895" s="292"/>
      <c r="Y895" s="292"/>
      <c r="Z895" s="292"/>
    </row>
    <row r="896" spans="1:26" ht="15.75" customHeight="1" x14ac:dyDescent="0.2">
      <c r="A896" s="292"/>
      <c r="B896" s="221"/>
      <c r="C896" s="295"/>
      <c r="D896" s="296"/>
      <c r="E896" s="296"/>
      <c r="F896" s="297"/>
      <c r="G896" s="292"/>
      <c r="H896" s="292"/>
      <c r="I896" s="292"/>
      <c r="J896" s="292"/>
      <c r="K896" s="292"/>
      <c r="L896" s="292"/>
      <c r="M896" s="292"/>
      <c r="N896" s="292"/>
      <c r="O896" s="292"/>
      <c r="P896" s="292"/>
      <c r="Q896" s="292"/>
      <c r="R896" s="292"/>
      <c r="S896" s="292"/>
      <c r="T896" s="292"/>
      <c r="U896" s="292"/>
      <c r="V896" s="292"/>
      <c r="W896" s="292"/>
      <c r="X896" s="292"/>
      <c r="Y896" s="292"/>
      <c r="Z896" s="292"/>
    </row>
    <row r="897" spans="1:26" ht="15.75" customHeight="1" x14ac:dyDescent="0.2">
      <c r="A897" s="292"/>
      <c r="B897" s="221"/>
      <c r="C897" s="295"/>
      <c r="D897" s="296"/>
      <c r="E897" s="296"/>
      <c r="F897" s="297"/>
      <c r="G897" s="292"/>
      <c r="H897" s="292"/>
      <c r="I897" s="292"/>
      <c r="J897" s="292"/>
      <c r="K897" s="292"/>
      <c r="L897" s="292"/>
      <c r="M897" s="292"/>
      <c r="N897" s="292"/>
      <c r="O897" s="292"/>
      <c r="P897" s="292"/>
      <c r="Q897" s="292"/>
      <c r="R897" s="292"/>
      <c r="S897" s="292"/>
      <c r="T897" s="292"/>
      <c r="U897" s="292"/>
      <c r="V897" s="292"/>
      <c r="W897" s="292"/>
      <c r="X897" s="292"/>
      <c r="Y897" s="292"/>
      <c r="Z897" s="292"/>
    </row>
    <row r="898" spans="1:26" ht="15.75" customHeight="1" x14ac:dyDescent="0.2">
      <c r="A898" s="292"/>
      <c r="B898" s="221"/>
      <c r="C898" s="295"/>
      <c r="D898" s="296"/>
      <c r="E898" s="296"/>
      <c r="F898" s="297"/>
      <c r="G898" s="292"/>
      <c r="H898" s="292"/>
      <c r="I898" s="292"/>
      <c r="J898" s="292"/>
      <c r="K898" s="292"/>
      <c r="L898" s="292"/>
      <c r="M898" s="292"/>
      <c r="N898" s="292"/>
      <c r="O898" s="292"/>
      <c r="P898" s="292"/>
      <c r="Q898" s="292"/>
      <c r="R898" s="292"/>
      <c r="S898" s="292"/>
      <c r="T898" s="292"/>
      <c r="U898" s="292"/>
      <c r="V898" s="292"/>
      <c r="W898" s="292"/>
      <c r="X898" s="292"/>
      <c r="Y898" s="292"/>
      <c r="Z898" s="292"/>
    </row>
    <row r="899" spans="1:26" ht="15.75" customHeight="1" x14ac:dyDescent="0.2">
      <c r="A899" s="292"/>
      <c r="B899" s="221"/>
      <c r="C899" s="295"/>
      <c r="D899" s="296"/>
      <c r="E899" s="296"/>
      <c r="F899" s="297"/>
      <c r="G899" s="292"/>
      <c r="H899" s="292"/>
      <c r="I899" s="292"/>
      <c r="J899" s="292"/>
      <c r="K899" s="292"/>
      <c r="L899" s="292"/>
      <c r="M899" s="292"/>
      <c r="N899" s="292"/>
      <c r="O899" s="292"/>
      <c r="P899" s="292"/>
      <c r="Q899" s="292"/>
      <c r="R899" s="292"/>
      <c r="S899" s="292"/>
      <c r="T899" s="292"/>
      <c r="U899" s="292"/>
      <c r="V899" s="292"/>
      <c r="W899" s="292"/>
      <c r="X899" s="292"/>
      <c r="Y899" s="292"/>
      <c r="Z899" s="292"/>
    </row>
    <row r="900" spans="1:26" ht="15.75" customHeight="1" x14ac:dyDescent="0.2">
      <c r="A900" s="292"/>
      <c r="B900" s="221"/>
      <c r="C900" s="295"/>
      <c r="D900" s="296"/>
      <c r="E900" s="296"/>
      <c r="F900" s="297"/>
      <c r="G900" s="292"/>
      <c r="H900" s="292"/>
      <c r="I900" s="292"/>
      <c r="J900" s="292"/>
      <c r="K900" s="292"/>
      <c r="L900" s="292"/>
      <c r="M900" s="292"/>
      <c r="N900" s="292"/>
      <c r="O900" s="292"/>
      <c r="P900" s="292"/>
      <c r="Q900" s="292"/>
      <c r="R900" s="292"/>
      <c r="S900" s="292"/>
      <c r="T900" s="292"/>
      <c r="U900" s="292"/>
      <c r="V900" s="292"/>
      <c r="W900" s="292"/>
      <c r="X900" s="292"/>
      <c r="Y900" s="292"/>
      <c r="Z900" s="292"/>
    </row>
    <row r="901" spans="1:26" ht="15.75" customHeight="1" x14ac:dyDescent="0.2">
      <c r="A901" s="292"/>
      <c r="B901" s="221"/>
      <c r="C901" s="295"/>
      <c r="D901" s="296"/>
      <c r="E901" s="296"/>
      <c r="F901" s="297"/>
      <c r="G901" s="292"/>
      <c r="H901" s="292"/>
      <c r="I901" s="292"/>
      <c r="J901" s="292"/>
      <c r="K901" s="292"/>
      <c r="L901" s="292"/>
      <c r="M901" s="292"/>
      <c r="N901" s="292"/>
      <c r="O901" s="292"/>
      <c r="P901" s="292"/>
      <c r="Q901" s="292"/>
      <c r="R901" s="292"/>
      <c r="S901" s="292"/>
      <c r="T901" s="292"/>
      <c r="U901" s="292"/>
      <c r="V901" s="292"/>
      <c r="W901" s="292"/>
      <c r="X901" s="292"/>
      <c r="Y901" s="292"/>
      <c r="Z901" s="292"/>
    </row>
    <row r="902" spans="1:26" ht="15.75" customHeight="1" x14ac:dyDescent="0.2">
      <c r="A902" s="292"/>
      <c r="B902" s="221"/>
      <c r="C902" s="295"/>
      <c r="D902" s="296"/>
      <c r="E902" s="296"/>
      <c r="F902" s="297"/>
      <c r="G902" s="292"/>
      <c r="H902" s="292"/>
      <c r="I902" s="292"/>
      <c r="J902" s="292"/>
      <c r="K902" s="292"/>
      <c r="L902" s="292"/>
      <c r="M902" s="292"/>
      <c r="N902" s="292"/>
      <c r="O902" s="292"/>
      <c r="P902" s="292"/>
      <c r="Q902" s="292"/>
      <c r="R902" s="292"/>
      <c r="S902" s="292"/>
      <c r="T902" s="292"/>
      <c r="U902" s="292"/>
      <c r="V902" s="292"/>
      <c r="W902" s="292"/>
      <c r="X902" s="292"/>
      <c r="Y902" s="292"/>
      <c r="Z902" s="292"/>
    </row>
    <row r="903" spans="1:26" ht="15.75" customHeight="1" x14ac:dyDescent="0.2">
      <c r="A903" s="292"/>
      <c r="B903" s="221"/>
      <c r="C903" s="295"/>
      <c r="D903" s="296"/>
      <c r="E903" s="296"/>
      <c r="F903" s="297"/>
      <c r="G903" s="292"/>
      <c r="H903" s="292"/>
      <c r="I903" s="292"/>
      <c r="J903" s="292"/>
      <c r="K903" s="292"/>
      <c r="L903" s="292"/>
      <c r="M903" s="292"/>
      <c r="N903" s="292"/>
      <c r="O903" s="292"/>
      <c r="P903" s="292"/>
      <c r="Q903" s="292"/>
      <c r="R903" s="292"/>
      <c r="S903" s="292"/>
      <c r="T903" s="292"/>
      <c r="U903" s="292"/>
      <c r="V903" s="292"/>
      <c r="W903" s="292"/>
      <c r="X903" s="292"/>
      <c r="Y903" s="292"/>
      <c r="Z903" s="292"/>
    </row>
    <row r="904" spans="1:26" ht="15.75" customHeight="1" x14ac:dyDescent="0.2">
      <c r="A904" s="292"/>
      <c r="B904" s="221"/>
      <c r="C904" s="295"/>
      <c r="D904" s="296"/>
      <c r="E904" s="296"/>
      <c r="F904" s="297"/>
      <c r="G904" s="292"/>
      <c r="H904" s="292"/>
      <c r="I904" s="292"/>
      <c r="J904" s="292"/>
      <c r="K904" s="292"/>
      <c r="L904" s="292"/>
      <c r="M904" s="292"/>
      <c r="N904" s="292"/>
      <c r="O904" s="292"/>
      <c r="P904" s="292"/>
      <c r="Q904" s="292"/>
      <c r="R904" s="292"/>
      <c r="S904" s="292"/>
      <c r="T904" s="292"/>
      <c r="U904" s="292"/>
      <c r="V904" s="292"/>
      <c r="W904" s="292"/>
      <c r="X904" s="292"/>
      <c r="Y904" s="292"/>
      <c r="Z904" s="292"/>
    </row>
    <row r="905" spans="1:26" ht="15.75" customHeight="1" x14ac:dyDescent="0.2">
      <c r="A905" s="292"/>
      <c r="B905" s="221"/>
      <c r="C905" s="295"/>
      <c r="D905" s="296"/>
      <c r="E905" s="296"/>
      <c r="F905" s="297"/>
      <c r="G905" s="292"/>
      <c r="H905" s="292"/>
      <c r="I905" s="292"/>
      <c r="J905" s="292"/>
      <c r="K905" s="292"/>
      <c r="L905" s="292"/>
      <c r="M905" s="292"/>
      <c r="N905" s="292"/>
      <c r="O905" s="292"/>
      <c r="P905" s="292"/>
      <c r="Q905" s="292"/>
      <c r="R905" s="292"/>
      <c r="S905" s="292"/>
      <c r="T905" s="292"/>
      <c r="U905" s="292"/>
      <c r="V905" s="292"/>
      <c r="W905" s="292"/>
      <c r="X905" s="292"/>
      <c r="Y905" s="292"/>
      <c r="Z905" s="292"/>
    </row>
    <row r="906" spans="1:26" ht="15.75" customHeight="1" x14ac:dyDescent="0.2">
      <c r="A906" s="292"/>
      <c r="B906" s="221"/>
      <c r="C906" s="295"/>
      <c r="D906" s="296"/>
      <c r="E906" s="296"/>
      <c r="F906" s="297"/>
      <c r="G906" s="292"/>
      <c r="H906" s="292"/>
      <c r="I906" s="292"/>
      <c r="J906" s="292"/>
      <c r="K906" s="292"/>
      <c r="L906" s="292"/>
      <c r="M906" s="292"/>
      <c r="N906" s="292"/>
      <c r="O906" s="292"/>
      <c r="P906" s="292"/>
      <c r="Q906" s="292"/>
      <c r="R906" s="292"/>
      <c r="S906" s="292"/>
      <c r="T906" s="292"/>
      <c r="U906" s="292"/>
      <c r="V906" s="292"/>
      <c r="W906" s="292"/>
      <c r="X906" s="292"/>
      <c r="Y906" s="292"/>
      <c r="Z906" s="292"/>
    </row>
    <row r="907" spans="1:26" ht="15.75" customHeight="1" x14ac:dyDescent="0.2">
      <c r="A907" s="292"/>
      <c r="B907" s="221"/>
      <c r="C907" s="295"/>
      <c r="D907" s="296"/>
      <c r="E907" s="296"/>
      <c r="F907" s="297"/>
      <c r="G907" s="292"/>
      <c r="H907" s="292"/>
      <c r="I907" s="292"/>
      <c r="J907" s="292"/>
      <c r="K907" s="292"/>
      <c r="L907" s="292"/>
      <c r="M907" s="292"/>
      <c r="N907" s="292"/>
      <c r="O907" s="292"/>
      <c r="P907" s="292"/>
      <c r="Q907" s="292"/>
      <c r="R907" s="292"/>
      <c r="S907" s="292"/>
      <c r="T907" s="292"/>
      <c r="U907" s="292"/>
      <c r="V907" s="292"/>
      <c r="W907" s="292"/>
      <c r="X907" s="292"/>
      <c r="Y907" s="292"/>
      <c r="Z907" s="292"/>
    </row>
    <row r="908" spans="1:26" ht="15.75" customHeight="1" x14ac:dyDescent="0.2">
      <c r="A908" s="292"/>
      <c r="B908" s="221"/>
      <c r="C908" s="295"/>
      <c r="D908" s="296"/>
      <c r="E908" s="296"/>
      <c r="F908" s="297"/>
      <c r="G908" s="292"/>
      <c r="H908" s="292"/>
      <c r="I908" s="292"/>
      <c r="J908" s="292"/>
      <c r="K908" s="292"/>
      <c r="L908" s="292"/>
      <c r="M908" s="292"/>
      <c r="N908" s="292"/>
      <c r="O908" s="292"/>
      <c r="P908" s="292"/>
      <c r="Q908" s="292"/>
      <c r="R908" s="292"/>
      <c r="S908" s="292"/>
      <c r="T908" s="292"/>
      <c r="U908" s="292"/>
      <c r="V908" s="292"/>
      <c r="W908" s="292"/>
      <c r="X908" s="292"/>
      <c r="Y908" s="292"/>
      <c r="Z908" s="292"/>
    </row>
    <row r="909" spans="1:26" ht="15.75" customHeight="1" x14ac:dyDescent="0.2">
      <c r="A909" s="292"/>
      <c r="B909" s="221"/>
      <c r="C909" s="295"/>
      <c r="D909" s="296"/>
      <c r="E909" s="296"/>
      <c r="F909" s="297"/>
      <c r="G909" s="292"/>
      <c r="H909" s="292"/>
      <c r="I909" s="292"/>
      <c r="J909" s="292"/>
      <c r="K909" s="292"/>
      <c r="L909" s="292"/>
      <c r="M909" s="292"/>
      <c r="N909" s="292"/>
      <c r="O909" s="292"/>
      <c r="P909" s="292"/>
      <c r="Q909" s="292"/>
      <c r="R909" s="292"/>
      <c r="S909" s="292"/>
      <c r="T909" s="292"/>
      <c r="U909" s="292"/>
      <c r="V909" s="292"/>
      <c r="W909" s="292"/>
      <c r="X909" s="292"/>
      <c r="Y909" s="292"/>
      <c r="Z909" s="292"/>
    </row>
    <row r="910" spans="1:26" ht="15.75" customHeight="1" x14ac:dyDescent="0.2">
      <c r="A910" s="292"/>
      <c r="B910" s="221"/>
      <c r="C910" s="295"/>
      <c r="D910" s="296"/>
      <c r="E910" s="296"/>
      <c r="F910" s="297"/>
      <c r="G910" s="292"/>
      <c r="H910" s="292"/>
      <c r="I910" s="292"/>
      <c r="J910" s="292"/>
      <c r="K910" s="292"/>
      <c r="L910" s="292"/>
      <c r="M910" s="292"/>
      <c r="N910" s="292"/>
      <c r="O910" s="292"/>
      <c r="P910" s="292"/>
      <c r="Q910" s="292"/>
      <c r="R910" s="292"/>
      <c r="S910" s="292"/>
      <c r="T910" s="292"/>
      <c r="U910" s="292"/>
      <c r="V910" s="292"/>
      <c r="W910" s="292"/>
      <c r="X910" s="292"/>
      <c r="Y910" s="292"/>
      <c r="Z910" s="292"/>
    </row>
    <row r="911" spans="1:26" ht="15.75" customHeight="1" x14ac:dyDescent="0.2">
      <c r="A911" s="292"/>
      <c r="B911" s="221"/>
      <c r="C911" s="295"/>
      <c r="D911" s="296"/>
      <c r="E911" s="296"/>
      <c r="F911" s="297"/>
      <c r="G911" s="292"/>
      <c r="H911" s="292"/>
      <c r="I911" s="292"/>
      <c r="J911" s="292"/>
      <c r="K911" s="292"/>
      <c r="L911" s="292"/>
      <c r="M911" s="292"/>
      <c r="N911" s="292"/>
      <c r="O911" s="292"/>
      <c r="P911" s="292"/>
      <c r="Q911" s="292"/>
      <c r="R911" s="292"/>
      <c r="S911" s="292"/>
      <c r="T911" s="292"/>
      <c r="U911" s="292"/>
      <c r="V911" s="292"/>
      <c r="W911" s="292"/>
      <c r="X911" s="292"/>
      <c r="Y911" s="292"/>
      <c r="Z911" s="292"/>
    </row>
    <row r="912" spans="1:26" ht="15.75" customHeight="1" x14ac:dyDescent="0.2">
      <c r="A912" s="292"/>
      <c r="B912" s="221"/>
      <c r="C912" s="295"/>
      <c r="D912" s="296"/>
      <c r="E912" s="296"/>
      <c r="F912" s="297"/>
      <c r="G912" s="292"/>
      <c r="H912" s="292"/>
      <c r="I912" s="292"/>
      <c r="J912" s="292"/>
      <c r="K912" s="292"/>
      <c r="L912" s="292"/>
      <c r="M912" s="292"/>
      <c r="N912" s="292"/>
      <c r="O912" s="292"/>
      <c r="P912" s="292"/>
      <c r="Q912" s="292"/>
      <c r="R912" s="292"/>
      <c r="S912" s="292"/>
      <c r="T912" s="292"/>
      <c r="U912" s="292"/>
      <c r="V912" s="292"/>
      <c r="W912" s="292"/>
      <c r="X912" s="292"/>
      <c r="Y912" s="292"/>
      <c r="Z912" s="292"/>
    </row>
    <row r="913" spans="1:26" ht="15.75" customHeight="1" x14ac:dyDescent="0.2">
      <c r="A913" s="292"/>
      <c r="B913" s="221"/>
      <c r="C913" s="295"/>
      <c r="D913" s="296"/>
      <c r="E913" s="296"/>
      <c r="F913" s="297"/>
      <c r="G913" s="292"/>
      <c r="H913" s="292"/>
      <c r="I913" s="292"/>
      <c r="J913" s="292"/>
      <c r="K913" s="292"/>
      <c r="L913" s="292"/>
      <c r="M913" s="292"/>
      <c r="N913" s="292"/>
      <c r="O913" s="292"/>
      <c r="P913" s="292"/>
      <c r="Q913" s="292"/>
      <c r="R913" s="292"/>
      <c r="S913" s="292"/>
      <c r="T913" s="292"/>
      <c r="U913" s="292"/>
      <c r="V913" s="292"/>
      <c r="W913" s="292"/>
      <c r="X913" s="292"/>
      <c r="Y913" s="292"/>
      <c r="Z913" s="292"/>
    </row>
    <row r="914" spans="1:26" ht="15.75" customHeight="1" x14ac:dyDescent="0.2">
      <c r="A914" s="292"/>
      <c r="B914" s="221"/>
      <c r="C914" s="295"/>
      <c r="D914" s="296"/>
      <c r="E914" s="296"/>
      <c r="F914" s="297"/>
      <c r="G914" s="292"/>
      <c r="H914" s="292"/>
      <c r="I914" s="292"/>
      <c r="J914" s="292"/>
      <c r="K914" s="292"/>
      <c r="L914" s="292"/>
      <c r="M914" s="292"/>
      <c r="N914" s="292"/>
      <c r="O914" s="292"/>
      <c r="P914" s="292"/>
      <c r="Q914" s="292"/>
      <c r="R914" s="292"/>
      <c r="S914" s="292"/>
      <c r="T914" s="292"/>
      <c r="U914" s="292"/>
      <c r="V914" s="292"/>
      <c r="W914" s="292"/>
      <c r="X914" s="292"/>
      <c r="Y914" s="292"/>
      <c r="Z914" s="292"/>
    </row>
    <row r="915" spans="1:26" ht="15.75" customHeight="1" x14ac:dyDescent="0.2">
      <c r="A915" s="292"/>
      <c r="B915" s="221"/>
      <c r="C915" s="295"/>
      <c r="D915" s="296"/>
      <c r="E915" s="296"/>
      <c r="F915" s="297"/>
      <c r="G915" s="292"/>
      <c r="H915" s="292"/>
      <c r="I915" s="292"/>
      <c r="J915" s="292"/>
      <c r="K915" s="292"/>
      <c r="L915" s="292"/>
      <c r="M915" s="292"/>
      <c r="N915" s="292"/>
      <c r="O915" s="292"/>
      <c r="P915" s="292"/>
      <c r="Q915" s="292"/>
      <c r="R915" s="292"/>
      <c r="S915" s="292"/>
      <c r="T915" s="292"/>
      <c r="U915" s="292"/>
      <c r="V915" s="292"/>
      <c r="W915" s="292"/>
      <c r="X915" s="292"/>
      <c r="Y915" s="292"/>
      <c r="Z915" s="292"/>
    </row>
    <row r="916" spans="1:26" ht="15.75" customHeight="1" x14ac:dyDescent="0.2">
      <c r="A916" s="292"/>
      <c r="B916" s="221"/>
      <c r="C916" s="295"/>
      <c r="D916" s="296"/>
      <c r="E916" s="296"/>
      <c r="F916" s="297"/>
      <c r="G916" s="292"/>
      <c r="H916" s="292"/>
      <c r="I916" s="292"/>
      <c r="J916" s="292"/>
      <c r="K916" s="292"/>
      <c r="L916" s="292"/>
      <c r="M916" s="292"/>
      <c r="N916" s="292"/>
      <c r="O916" s="292"/>
      <c r="P916" s="292"/>
      <c r="Q916" s="292"/>
      <c r="R916" s="292"/>
      <c r="S916" s="292"/>
      <c r="T916" s="292"/>
      <c r="U916" s="292"/>
      <c r="V916" s="292"/>
      <c r="W916" s="292"/>
      <c r="X916" s="292"/>
      <c r="Y916" s="292"/>
      <c r="Z916" s="292"/>
    </row>
    <row r="917" spans="1:26" ht="15.75" customHeight="1" x14ac:dyDescent="0.2">
      <c r="A917" s="292"/>
      <c r="B917" s="221"/>
      <c r="C917" s="295"/>
      <c r="D917" s="296"/>
      <c r="E917" s="296"/>
      <c r="F917" s="297"/>
      <c r="G917" s="292"/>
      <c r="H917" s="292"/>
      <c r="I917" s="292"/>
      <c r="J917" s="292"/>
      <c r="K917" s="292"/>
      <c r="L917" s="292"/>
      <c r="M917" s="292"/>
      <c r="N917" s="292"/>
      <c r="O917" s="292"/>
      <c r="P917" s="292"/>
      <c r="Q917" s="292"/>
      <c r="R917" s="292"/>
      <c r="S917" s="292"/>
      <c r="T917" s="292"/>
      <c r="U917" s="292"/>
      <c r="V917" s="292"/>
      <c r="W917" s="292"/>
      <c r="X917" s="292"/>
      <c r="Y917" s="292"/>
      <c r="Z917" s="292"/>
    </row>
    <row r="918" spans="1:26" ht="15.75" customHeight="1" x14ac:dyDescent="0.2">
      <c r="A918" s="292"/>
      <c r="B918" s="221"/>
      <c r="C918" s="295"/>
      <c r="D918" s="296"/>
      <c r="E918" s="296"/>
      <c r="F918" s="297"/>
      <c r="G918" s="292"/>
      <c r="H918" s="292"/>
      <c r="I918" s="292"/>
      <c r="J918" s="292"/>
      <c r="K918" s="292"/>
      <c r="L918" s="292"/>
      <c r="M918" s="292"/>
      <c r="N918" s="292"/>
      <c r="O918" s="292"/>
      <c r="P918" s="292"/>
      <c r="Q918" s="292"/>
      <c r="R918" s="292"/>
      <c r="S918" s="292"/>
      <c r="T918" s="292"/>
      <c r="U918" s="292"/>
      <c r="V918" s="292"/>
      <c r="W918" s="292"/>
      <c r="X918" s="292"/>
      <c r="Y918" s="292"/>
      <c r="Z918" s="292"/>
    </row>
    <row r="919" spans="1:26" ht="15.75" customHeight="1" x14ac:dyDescent="0.2">
      <c r="A919" s="292"/>
      <c r="B919" s="221"/>
      <c r="C919" s="295"/>
      <c r="D919" s="296"/>
      <c r="E919" s="296"/>
      <c r="F919" s="297"/>
      <c r="G919" s="292"/>
      <c r="H919" s="292"/>
      <c r="I919" s="292"/>
      <c r="J919" s="292"/>
      <c r="K919" s="292"/>
      <c r="L919" s="292"/>
      <c r="M919" s="292"/>
      <c r="N919" s="292"/>
      <c r="O919" s="292"/>
      <c r="P919" s="292"/>
      <c r="Q919" s="292"/>
      <c r="R919" s="292"/>
      <c r="S919" s="292"/>
      <c r="T919" s="292"/>
      <c r="U919" s="292"/>
      <c r="V919" s="292"/>
      <c r="W919" s="292"/>
      <c r="X919" s="292"/>
      <c r="Y919" s="292"/>
      <c r="Z919" s="292"/>
    </row>
    <row r="920" spans="1:26" ht="15.75" customHeight="1" x14ac:dyDescent="0.2">
      <c r="A920" s="292"/>
      <c r="B920" s="221"/>
      <c r="C920" s="295"/>
      <c r="D920" s="296"/>
      <c r="E920" s="296"/>
      <c r="F920" s="297"/>
      <c r="G920" s="292"/>
      <c r="H920" s="292"/>
      <c r="I920" s="292"/>
      <c r="J920" s="292"/>
      <c r="K920" s="292"/>
      <c r="L920" s="292"/>
      <c r="M920" s="292"/>
      <c r="N920" s="292"/>
      <c r="O920" s="292"/>
      <c r="P920" s="292"/>
      <c r="Q920" s="292"/>
      <c r="R920" s="292"/>
      <c r="S920" s="292"/>
      <c r="T920" s="292"/>
      <c r="U920" s="292"/>
      <c r="V920" s="292"/>
      <c r="W920" s="292"/>
      <c r="X920" s="292"/>
      <c r="Y920" s="292"/>
      <c r="Z920" s="292"/>
    </row>
    <row r="921" spans="1:26" ht="15.75" customHeight="1" x14ac:dyDescent="0.2">
      <c r="A921" s="292"/>
      <c r="B921" s="221"/>
      <c r="C921" s="295"/>
      <c r="D921" s="296"/>
      <c r="E921" s="296"/>
      <c r="F921" s="297"/>
      <c r="G921" s="292"/>
      <c r="H921" s="292"/>
      <c r="I921" s="292"/>
      <c r="J921" s="292"/>
      <c r="K921" s="292"/>
      <c r="L921" s="292"/>
      <c r="M921" s="292"/>
      <c r="N921" s="292"/>
      <c r="O921" s="292"/>
      <c r="P921" s="292"/>
      <c r="Q921" s="292"/>
      <c r="R921" s="292"/>
      <c r="S921" s="292"/>
      <c r="T921" s="292"/>
      <c r="U921" s="292"/>
      <c r="V921" s="292"/>
      <c r="W921" s="292"/>
      <c r="X921" s="292"/>
      <c r="Y921" s="292"/>
      <c r="Z921" s="292"/>
    </row>
    <row r="922" spans="1:26" ht="15.75" customHeight="1" x14ac:dyDescent="0.2">
      <c r="A922" s="292"/>
      <c r="B922" s="221"/>
      <c r="C922" s="295"/>
      <c r="D922" s="296"/>
      <c r="E922" s="296"/>
      <c r="F922" s="297"/>
      <c r="G922" s="292"/>
      <c r="H922" s="292"/>
      <c r="I922" s="292"/>
      <c r="J922" s="292"/>
      <c r="K922" s="292"/>
      <c r="L922" s="292"/>
      <c r="M922" s="292"/>
      <c r="N922" s="292"/>
      <c r="O922" s="292"/>
      <c r="P922" s="292"/>
      <c r="Q922" s="292"/>
      <c r="R922" s="292"/>
      <c r="S922" s="292"/>
      <c r="T922" s="292"/>
      <c r="U922" s="292"/>
      <c r="V922" s="292"/>
      <c r="W922" s="292"/>
      <c r="X922" s="292"/>
      <c r="Y922" s="292"/>
      <c r="Z922" s="292"/>
    </row>
    <row r="923" spans="1:26" ht="15.75" customHeight="1" x14ac:dyDescent="0.2">
      <c r="A923" s="292"/>
      <c r="B923" s="221"/>
      <c r="C923" s="295"/>
      <c r="D923" s="296"/>
      <c r="E923" s="296"/>
      <c r="F923" s="297"/>
      <c r="G923" s="292"/>
      <c r="H923" s="292"/>
      <c r="I923" s="292"/>
      <c r="J923" s="292"/>
      <c r="K923" s="292"/>
      <c r="L923" s="292"/>
      <c r="M923" s="292"/>
      <c r="N923" s="292"/>
      <c r="O923" s="292"/>
      <c r="P923" s="292"/>
      <c r="Q923" s="292"/>
      <c r="R923" s="292"/>
      <c r="S923" s="292"/>
      <c r="T923" s="292"/>
      <c r="U923" s="292"/>
      <c r="V923" s="292"/>
      <c r="W923" s="292"/>
      <c r="X923" s="292"/>
      <c r="Y923" s="292"/>
      <c r="Z923" s="292"/>
    </row>
    <row r="924" spans="1:26" ht="15.75" customHeight="1" x14ac:dyDescent="0.2">
      <c r="A924" s="292"/>
      <c r="B924" s="221"/>
      <c r="C924" s="295"/>
      <c r="D924" s="296"/>
      <c r="E924" s="296"/>
      <c r="F924" s="297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2"/>
      <c r="Y924" s="292"/>
      <c r="Z924" s="292"/>
    </row>
    <row r="925" spans="1:26" ht="15.75" customHeight="1" x14ac:dyDescent="0.2">
      <c r="A925" s="292"/>
      <c r="B925" s="221"/>
      <c r="C925" s="295"/>
      <c r="D925" s="296"/>
      <c r="E925" s="296"/>
      <c r="F925" s="297"/>
      <c r="G925" s="292"/>
      <c r="H925" s="292"/>
      <c r="I925" s="292"/>
      <c r="J925" s="292"/>
      <c r="K925" s="292"/>
      <c r="L925" s="292"/>
      <c r="M925" s="292"/>
      <c r="N925" s="292"/>
      <c r="O925" s="292"/>
      <c r="P925" s="292"/>
      <c r="Q925" s="292"/>
      <c r="R925" s="292"/>
      <c r="S925" s="292"/>
      <c r="T925" s="292"/>
      <c r="U925" s="292"/>
      <c r="V925" s="292"/>
      <c r="W925" s="292"/>
      <c r="X925" s="292"/>
      <c r="Y925" s="292"/>
      <c r="Z925" s="292"/>
    </row>
    <row r="926" spans="1:26" ht="15.75" customHeight="1" x14ac:dyDescent="0.2">
      <c r="A926" s="292"/>
      <c r="B926" s="221"/>
      <c r="C926" s="295"/>
      <c r="D926" s="296"/>
      <c r="E926" s="296"/>
      <c r="F926" s="297"/>
      <c r="G926" s="292"/>
      <c r="H926" s="292"/>
      <c r="I926" s="292"/>
      <c r="J926" s="292"/>
      <c r="K926" s="292"/>
      <c r="L926" s="292"/>
      <c r="M926" s="292"/>
      <c r="N926" s="292"/>
      <c r="O926" s="292"/>
      <c r="P926" s="292"/>
      <c r="Q926" s="292"/>
      <c r="R926" s="292"/>
      <c r="S926" s="292"/>
      <c r="T926" s="292"/>
      <c r="U926" s="292"/>
      <c r="V926" s="292"/>
      <c r="W926" s="292"/>
      <c r="X926" s="292"/>
      <c r="Y926" s="292"/>
      <c r="Z926" s="292"/>
    </row>
    <row r="927" spans="1:26" ht="15.75" customHeight="1" x14ac:dyDescent="0.2">
      <c r="A927" s="292"/>
      <c r="B927" s="221"/>
      <c r="C927" s="295"/>
      <c r="D927" s="296"/>
      <c r="E927" s="296"/>
      <c r="F927" s="297"/>
      <c r="G927" s="292"/>
      <c r="H927" s="292"/>
      <c r="I927" s="292"/>
      <c r="J927" s="292"/>
      <c r="K927" s="292"/>
      <c r="L927" s="292"/>
      <c r="M927" s="292"/>
      <c r="N927" s="292"/>
      <c r="O927" s="292"/>
      <c r="P927" s="292"/>
      <c r="Q927" s="292"/>
      <c r="R927" s="292"/>
      <c r="S927" s="292"/>
      <c r="T927" s="292"/>
      <c r="U927" s="292"/>
      <c r="V927" s="292"/>
      <c r="W927" s="292"/>
      <c r="X927" s="292"/>
      <c r="Y927" s="292"/>
      <c r="Z927" s="292"/>
    </row>
    <row r="928" spans="1:26" ht="15.75" customHeight="1" x14ac:dyDescent="0.2">
      <c r="A928" s="292"/>
      <c r="B928" s="221"/>
      <c r="C928" s="295"/>
      <c r="D928" s="296"/>
      <c r="E928" s="296"/>
      <c r="F928" s="297"/>
      <c r="G928" s="292"/>
      <c r="H928" s="292"/>
      <c r="I928" s="292"/>
      <c r="J928" s="292"/>
      <c r="K928" s="292"/>
      <c r="L928" s="292"/>
      <c r="M928" s="292"/>
      <c r="N928" s="292"/>
      <c r="O928" s="292"/>
      <c r="P928" s="292"/>
      <c r="Q928" s="292"/>
      <c r="R928" s="292"/>
      <c r="S928" s="292"/>
      <c r="T928" s="292"/>
      <c r="U928" s="292"/>
      <c r="V928" s="292"/>
      <c r="W928" s="292"/>
      <c r="X928" s="292"/>
      <c r="Y928" s="292"/>
      <c r="Z928" s="292"/>
    </row>
    <row r="929" spans="1:26" ht="15.75" customHeight="1" x14ac:dyDescent="0.2">
      <c r="A929" s="292"/>
      <c r="B929" s="221"/>
      <c r="C929" s="295"/>
      <c r="D929" s="296"/>
      <c r="E929" s="296"/>
      <c r="F929" s="297"/>
      <c r="G929" s="292"/>
      <c r="H929" s="292"/>
      <c r="I929" s="292"/>
      <c r="J929" s="292"/>
      <c r="K929" s="292"/>
      <c r="L929" s="292"/>
      <c r="M929" s="292"/>
      <c r="N929" s="292"/>
      <c r="O929" s="292"/>
      <c r="P929" s="292"/>
      <c r="Q929" s="292"/>
      <c r="R929" s="292"/>
      <c r="S929" s="292"/>
      <c r="T929" s="292"/>
      <c r="U929" s="292"/>
      <c r="V929" s="292"/>
      <c r="W929" s="292"/>
      <c r="X929" s="292"/>
      <c r="Y929" s="292"/>
      <c r="Z929" s="292"/>
    </row>
    <row r="930" spans="1:26" ht="15.75" customHeight="1" x14ac:dyDescent="0.2">
      <c r="A930" s="292"/>
      <c r="B930" s="221"/>
      <c r="C930" s="295"/>
      <c r="D930" s="296"/>
      <c r="E930" s="296"/>
      <c r="F930" s="297"/>
      <c r="G930" s="292"/>
      <c r="H930" s="292"/>
      <c r="I930" s="292"/>
      <c r="J930" s="292"/>
      <c r="K930" s="292"/>
      <c r="L930" s="292"/>
      <c r="M930" s="292"/>
      <c r="N930" s="292"/>
      <c r="O930" s="292"/>
      <c r="P930" s="292"/>
      <c r="Q930" s="292"/>
      <c r="R930" s="292"/>
      <c r="S930" s="292"/>
      <c r="T930" s="292"/>
      <c r="U930" s="292"/>
      <c r="V930" s="292"/>
      <c r="W930" s="292"/>
      <c r="X930" s="292"/>
      <c r="Y930" s="292"/>
      <c r="Z930" s="292"/>
    </row>
    <row r="931" spans="1:26" ht="15.75" customHeight="1" x14ac:dyDescent="0.2">
      <c r="A931" s="292"/>
      <c r="B931" s="221"/>
      <c r="C931" s="295"/>
      <c r="D931" s="296"/>
      <c r="E931" s="296"/>
      <c r="F931" s="297"/>
      <c r="G931" s="292"/>
      <c r="H931" s="292"/>
      <c r="I931" s="292"/>
      <c r="J931" s="292"/>
      <c r="K931" s="292"/>
      <c r="L931" s="292"/>
      <c r="M931" s="292"/>
      <c r="N931" s="292"/>
      <c r="O931" s="292"/>
      <c r="P931" s="292"/>
      <c r="Q931" s="292"/>
      <c r="R931" s="292"/>
      <c r="S931" s="292"/>
      <c r="T931" s="292"/>
      <c r="U931" s="292"/>
      <c r="V931" s="292"/>
      <c r="W931" s="292"/>
      <c r="X931" s="292"/>
      <c r="Y931" s="292"/>
      <c r="Z931" s="292"/>
    </row>
    <row r="932" spans="1:26" ht="15.75" customHeight="1" x14ac:dyDescent="0.2">
      <c r="A932" s="292"/>
      <c r="B932" s="221"/>
      <c r="C932" s="295"/>
      <c r="D932" s="296"/>
      <c r="E932" s="296"/>
      <c r="F932" s="297"/>
      <c r="G932" s="292"/>
      <c r="H932" s="292"/>
      <c r="I932" s="292"/>
      <c r="J932" s="292"/>
      <c r="K932" s="292"/>
      <c r="L932" s="292"/>
      <c r="M932" s="292"/>
      <c r="N932" s="292"/>
      <c r="O932" s="292"/>
      <c r="P932" s="292"/>
      <c r="Q932" s="292"/>
      <c r="R932" s="292"/>
      <c r="S932" s="292"/>
      <c r="T932" s="292"/>
      <c r="U932" s="292"/>
      <c r="V932" s="292"/>
      <c r="W932" s="292"/>
      <c r="X932" s="292"/>
      <c r="Y932" s="292"/>
      <c r="Z932" s="292"/>
    </row>
    <row r="933" spans="1:26" ht="15.75" customHeight="1" x14ac:dyDescent="0.2">
      <c r="A933" s="292"/>
      <c r="B933" s="221"/>
      <c r="C933" s="295"/>
      <c r="D933" s="296"/>
      <c r="E933" s="296"/>
      <c r="F933" s="297"/>
      <c r="G933" s="292"/>
      <c r="H933" s="292"/>
      <c r="I933" s="292"/>
      <c r="J933" s="292"/>
      <c r="K933" s="292"/>
      <c r="L933" s="292"/>
      <c r="M933" s="292"/>
      <c r="N933" s="292"/>
      <c r="O933" s="292"/>
      <c r="P933" s="292"/>
      <c r="Q933" s="292"/>
      <c r="R933" s="292"/>
      <c r="S933" s="292"/>
      <c r="T933" s="292"/>
      <c r="U933" s="292"/>
      <c r="V933" s="292"/>
      <c r="W933" s="292"/>
      <c r="X933" s="292"/>
      <c r="Y933" s="292"/>
      <c r="Z933" s="292"/>
    </row>
    <row r="934" spans="1:26" ht="15.75" customHeight="1" x14ac:dyDescent="0.2">
      <c r="A934" s="292"/>
      <c r="B934" s="221"/>
      <c r="C934" s="295"/>
      <c r="D934" s="296"/>
      <c r="E934" s="296"/>
      <c r="F934" s="297"/>
      <c r="G934" s="292"/>
      <c r="H934" s="292"/>
      <c r="I934" s="292"/>
      <c r="J934" s="292"/>
      <c r="K934" s="292"/>
      <c r="L934" s="292"/>
      <c r="M934" s="292"/>
      <c r="N934" s="292"/>
      <c r="O934" s="292"/>
      <c r="P934" s="292"/>
      <c r="Q934" s="292"/>
      <c r="R934" s="292"/>
      <c r="S934" s="292"/>
      <c r="T934" s="292"/>
      <c r="U934" s="292"/>
      <c r="V934" s="292"/>
      <c r="W934" s="292"/>
      <c r="X934" s="292"/>
      <c r="Y934" s="292"/>
      <c r="Z934" s="292"/>
    </row>
    <row r="935" spans="1:26" ht="15.75" customHeight="1" x14ac:dyDescent="0.2">
      <c r="A935" s="292"/>
      <c r="B935" s="221"/>
      <c r="C935" s="295"/>
      <c r="D935" s="296"/>
      <c r="E935" s="296"/>
      <c r="F935" s="297"/>
      <c r="G935" s="292"/>
      <c r="H935" s="292"/>
      <c r="I935" s="292"/>
      <c r="J935" s="292"/>
      <c r="K935" s="292"/>
      <c r="L935" s="292"/>
      <c r="M935" s="292"/>
      <c r="N935" s="292"/>
      <c r="O935" s="292"/>
      <c r="P935" s="292"/>
      <c r="Q935" s="292"/>
      <c r="R935" s="292"/>
      <c r="S935" s="292"/>
      <c r="T935" s="292"/>
      <c r="U935" s="292"/>
      <c r="V935" s="292"/>
      <c r="W935" s="292"/>
      <c r="X935" s="292"/>
      <c r="Y935" s="292"/>
      <c r="Z935" s="292"/>
    </row>
    <row r="936" spans="1:26" ht="15.75" customHeight="1" x14ac:dyDescent="0.2">
      <c r="A936" s="292"/>
      <c r="B936" s="221"/>
      <c r="C936" s="295"/>
      <c r="D936" s="296"/>
      <c r="E936" s="296"/>
      <c r="F936" s="297"/>
      <c r="G936" s="292"/>
      <c r="H936" s="292"/>
      <c r="I936" s="292"/>
      <c r="J936" s="292"/>
      <c r="K936" s="292"/>
      <c r="L936" s="292"/>
      <c r="M936" s="292"/>
      <c r="N936" s="292"/>
      <c r="O936" s="292"/>
      <c r="P936" s="292"/>
      <c r="Q936" s="292"/>
      <c r="R936" s="292"/>
      <c r="S936" s="292"/>
      <c r="T936" s="292"/>
      <c r="U936" s="292"/>
      <c r="V936" s="292"/>
      <c r="W936" s="292"/>
      <c r="X936" s="292"/>
      <c r="Y936" s="292"/>
      <c r="Z936" s="292"/>
    </row>
    <row r="937" spans="1:26" ht="15.75" customHeight="1" x14ac:dyDescent="0.2">
      <c r="A937" s="292"/>
      <c r="B937" s="221"/>
      <c r="C937" s="295"/>
      <c r="D937" s="296"/>
      <c r="E937" s="296"/>
      <c r="F937" s="297"/>
      <c r="G937" s="292"/>
      <c r="H937" s="292"/>
      <c r="I937" s="292"/>
      <c r="J937" s="292"/>
      <c r="K937" s="292"/>
      <c r="L937" s="292"/>
      <c r="M937" s="292"/>
      <c r="N937" s="292"/>
      <c r="O937" s="292"/>
      <c r="P937" s="292"/>
      <c r="Q937" s="292"/>
      <c r="R937" s="292"/>
      <c r="S937" s="292"/>
      <c r="T937" s="292"/>
      <c r="U937" s="292"/>
      <c r="V937" s="292"/>
      <c r="W937" s="292"/>
      <c r="X937" s="292"/>
      <c r="Y937" s="292"/>
      <c r="Z937" s="292"/>
    </row>
    <row r="938" spans="1:26" ht="15.75" customHeight="1" x14ac:dyDescent="0.2">
      <c r="A938" s="292"/>
      <c r="B938" s="221"/>
      <c r="C938" s="295"/>
      <c r="D938" s="296"/>
      <c r="E938" s="296"/>
      <c r="F938" s="297"/>
      <c r="G938" s="292"/>
      <c r="H938" s="292"/>
      <c r="I938" s="292"/>
      <c r="J938" s="292"/>
      <c r="K938" s="292"/>
      <c r="L938" s="292"/>
      <c r="M938" s="292"/>
      <c r="N938" s="292"/>
      <c r="O938" s="292"/>
      <c r="P938" s="292"/>
      <c r="Q938" s="292"/>
      <c r="R938" s="292"/>
      <c r="S938" s="292"/>
      <c r="T938" s="292"/>
      <c r="U938" s="292"/>
      <c r="V938" s="292"/>
      <c r="W938" s="292"/>
      <c r="X938" s="292"/>
      <c r="Y938" s="292"/>
      <c r="Z938" s="292"/>
    </row>
    <row r="939" spans="1:26" ht="15.75" customHeight="1" x14ac:dyDescent="0.2">
      <c r="A939" s="292"/>
      <c r="B939" s="221"/>
      <c r="C939" s="295"/>
      <c r="D939" s="296"/>
      <c r="E939" s="296"/>
      <c r="F939" s="297"/>
      <c r="G939" s="292"/>
      <c r="H939" s="292"/>
      <c r="I939" s="292"/>
      <c r="J939" s="292"/>
      <c r="K939" s="292"/>
      <c r="L939" s="292"/>
      <c r="M939" s="292"/>
      <c r="N939" s="292"/>
      <c r="O939" s="292"/>
      <c r="P939" s="292"/>
      <c r="Q939" s="292"/>
      <c r="R939" s="292"/>
      <c r="S939" s="292"/>
      <c r="T939" s="292"/>
      <c r="U939" s="292"/>
      <c r="V939" s="292"/>
      <c r="W939" s="292"/>
      <c r="X939" s="292"/>
      <c r="Y939" s="292"/>
      <c r="Z939" s="292"/>
    </row>
    <row r="940" spans="1:26" ht="15.75" customHeight="1" x14ac:dyDescent="0.2">
      <c r="A940" s="292"/>
      <c r="B940" s="221"/>
      <c r="C940" s="295"/>
      <c r="D940" s="296"/>
      <c r="E940" s="296"/>
      <c r="F940" s="297"/>
      <c r="G940" s="292"/>
      <c r="H940" s="292"/>
      <c r="I940" s="292"/>
      <c r="J940" s="292"/>
      <c r="K940" s="292"/>
      <c r="L940" s="292"/>
      <c r="M940" s="292"/>
      <c r="N940" s="292"/>
      <c r="O940" s="292"/>
      <c r="P940" s="292"/>
      <c r="Q940" s="292"/>
      <c r="R940" s="292"/>
      <c r="S940" s="292"/>
      <c r="T940" s="292"/>
      <c r="U940" s="292"/>
      <c r="V940" s="292"/>
      <c r="W940" s="292"/>
      <c r="X940" s="292"/>
      <c r="Y940" s="292"/>
      <c r="Z940" s="292"/>
    </row>
    <row r="941" spans="1:26" ht="15.75" customHeight="1" x14ac:dyDescent="0.2">
      <c r="A941" s="292"/>
      <c r="B941" s="221"/>
      <c r="C941" s="295"/>
      <c r="D941" s="296"/>
      <c r="E941" s="296"/>
      <c r="F941" s="297"/>
      <c r="G941" s="292"/>
      <c r="H941" s="292"/>
      <c r="I941" s="292"/>
      <c r="J941" s="292"/>
      <c r="K941" s="292"/>
      <c r="L941" s="292"/>
      <c r="M941" s="292"/>
      <c r="N941" s="292"/>
      <c r="O941" s="292"/>
      <c r="P941" s="292"/>
      <c r="Q941" s="292"/>
      <c r="R941" s="292"/>
      <c r="S941" s="292"/>
      <c r="T941" s="292"/>
      <c r="U941" s="292"/>
      <c r="V941" s="292"/>
      <c r="W941" s="292"/>
      <c r="X941" s="292"/>
      <c r="Y941" s="292"/>
      <c r="Z941" s="292"/>
    </row>
    <row r="942" spans="1:26" ht="15.75" customHeight="1" x14ac:dyDescent="0.2">
      <c r="A942" s="292"/>
      <c r="B942" s="221"/>
      <c r="C942" s="295"/>
      <c r="D942" s="296"/>
      <c r="E942" s="296"/>
      <c r="F942" s="297"/>
      <c r="G942" s="292"/>
      <c r="H942" s="292"/>
      <c r="I942" s="292"/>
      <c r="J942" s="292"/>
      <c r="K942" s="292"/>
      <c r="L942" s="292"/>
      <c r="M942" s="292"/>
      <c r="N942" s="292"/>
      <c r="O942" s="292"/>
      <c r="P942" s="292"/>
      <c r="Q942" s="292"/>
      <c r="R942" s="292"/>
      <c r="S942" s="292"/>
      <c r="T942" s="292"/>
      <c r="U942" s="292"/>
      <c r="V942" s="292"/>
      <c r="W942" s="292"/>
      <c r="X942" s="292"/>
      <c r="Y942" s="292"/>
      <c r="Z942" s="292"/>
    </row>
    <row r="943" spans="1:26" ht="15.75" customHeight="1" x14ac:dyDescent="0.2">
      <c r="A943" s="292"/>
      <c r="B943" s="221"/>
      <c r="C943" s="295"/>
      <c r="D943" s="296"/>
      <c r="E943" s="296"/>
      <c r="F943" s="297"/>
      <c r="G943" s="292"/>
      <c r="H943" s="292"/>
      <c r="I943" s="292"/>
      <c r="J943" s="292"/>
      <c r="K943" s="292"/>
      <c r="L943" s="292"/>
      <c r="M943" s="292"/>
      <c r="N943" s="292"/>
      <c r="O943" s="292"/>
      <c r="P943" s="292"/>
      <c r="Q943" s="292"/>
      <c r="R943" s="292"/>
      <c r="S943" s="292"/>
      <c r="T943" s="292"/>
      <c r="U943" s="292"/>
      <c r="V943" s="292"/>
      <c r="W943" s="292"/>
      <c r="X943" s="292"/>
      <c r="Y943" s="292"/>
      <c r="Z943" s="292"/>
    </row>
    <row r="944" spans="1:26" ht="15.75" customHeight="1" x14ac:dyDescent="0.2">
      <c r="A944" s="292"/>
      <c r="B944" s="221"/>
      <c r="C944" s="295"/>
      <c r="D944" s="296"/>
      <c r="E944" s="296"/>
      <c r="F944" s="297"/>
      <c r="G944" s="292"/>
      <c r="H944" s="292"/>
      <c r="I944" s="292"/>
      <c r="J944" s="292"/>
      <c r="K944" s="292"/>
      <c r="L944" s="292"/>
      <c r="M944" s="292"/>
      <c r="N944" s="292"/>
      <c r="O944" s="292"/>
      <c r="P944" s="292"/>
      <c r="Q944" s="292"/>
      <c r="R944" s="292"/>
      <c r="S944" s="292"/>
      <c r="T944" s="292"/>
      <c r="U944" s="292"/>
      <c r="V944" s="292"/>
      <c r="W944" s="292"/>
      <c r="X944" s="292"/>
      <c r="Y944" s="292"/>
      <c r="Z944" s="292"/>
    </row>
    <row r="945" spans="1:26" ht="15.75" customHeight="1" x14ac:dyDescent="0.2">
      <c r="A945" s="292"/>
      <c r="B945" s="221"/>
      <c r="C945" s="295"/>
      <c r="D945" s="296"/>
      <c r="E945" s="296"/>
      <c r="F945" s="297"/>
      <c r="G945" s="292"/>
      <c r="H945" s="292"/>
      <c r="I945" s="292"/>
      <c r="J945" s="292"/>
      <c r="K945" s="292"/>
      <c r="L945" s="292"/>
      <c r="M945" s="292"/>
      <c r="N945" s="292"/>
      <c r="O945" s="292"/>
      <c r="P945" s="292"/>
      <c r="Q945" s="292"/>
      <c r="R945" s="292"/>
      <c r="S945" s="292"/>
      <c r="T945" s="292"/>
      <c r="U945" s="292"/>
      <c r="V945" s="292"/>
      <c r="W945" s="292"/>
      <c r="X945" s="292"/>
      <c r="Y945" s="292"/>
      <c r="Z945" s="292"/>
    </row>
    <row r="946" spans="1:26" ht="15.75" customHeight="1" x14ac:dyDescent="0.2">
      <c r="A946" s="292"/>
      <c r="B946" s="221"/>
      <c r="C946" s="295"/>
      <c r="D946" s="296"/>
      <c r="E946" s="296"/>
      <c r="F946" s="297"/>
      <c r="G946" s="292"/>
      <c r="H946" s="292"/>
      <c r="I946" s="292"/>
      <c r="J946" s="292"/>
      <c r="K946" s="292"/>
      <c r="L946" s="292"/>
      <c r="M946" s="292"/>
      <c r="N946" s="292"/>
      <c r="O946" s="292"/>
      <c r="P946" s="292"/>
      <c r="Q946" s="292"/>
      <c r="R946" s="292"/>
      <c r="S946" s="292"/>
      <c r="T946" s="292"/>
      <c r="U946" s="292"/>
      <c r="V946" s="292"/>
      <c r="W946" s="292"/>
      <c r="X946" s="292"/>
      <c r="Y946" s="292"/>
      <c r="Z946" s="292"/>
    </row>
    <row r="947" spans="1:26" ht="15.75" customHeight="1" x14ac:dyDescent="0.2">
      <c r="A947" s="292"/>
      <c r="B947" s="221"/>
      <c r="C947" s="295"/>
      <c r="D947" s="296"/>
      <c r="E947" s="296"/>
      <c r="F947" s="297"/>
      <c r="G947" s="292"/>
      <c r="H947" s="292"/>
      <c r="I947" s="292"/>
      <c r="J947" s="292"/>
      <c r="K947" s="292"/>
      <c r="L947" s="292"/>
      <c r="M947" s="292"/>
      <c r="N947" s="292"/>
      <c r="O947" s="292"/>
      <c r="P947" s="292"/>
      <c r="Q947" s="292"/>
      <c r="R947" s="292"/>
      <c r="S947" s="292"/>
      <c r="T947" s="292"/>
      <c r="U947" s="292"/>
      <c r="V947" s="292"/>
      <c r="W947" s="292"/>
      <c r="X947" s="292"/>
      <c r="Y947" s="292"/>
      <c r="Z947" s="292"/>
    </row>
    <row r="948" spans="1:26" ht="15.75" customHeight="1" x14ac:dyDescent="0.2">
      <c r="A948" s="292"/>
      <c r="B948" s="221"/>
      <c r="C948" s="295"/>
      <c r="D948" s="296"/>
      <c r="E948" s="296"/>
      <c r="F948" s="297"/>
      <c r="G948" s="292"/>
      <c r="H948" s="292"/>
      <c r="I948" s="292"/>
      <c r="J948" s="292"/>
      <c r="K948" s="292"/>
      <c r="L948" s="292"/>
      <c r="M948" s="292"/>
      <c r="N948" s="292"/>
      <c r="O948" s="292"/>
      <c r="P948" s="292"/>
      <c r="Q948" s="292"/>
      <c r="R948" s="292"/>
      <c r="S948" s="292"/>
      <c r="T948" s="292"/>
      <c r="U948" s="292"/>
      <c r="V948" s="292"/>
      <c r="W948" s="292"/>
      <c r="X948" s="292"/>
      <c r="Y948" s="292"/>
      <c r="Z948" s="292"/>
    </row>
    <row r="949" spans="1:26" ht="15.75" customHeight="1" x14ac:dyDescent="0.2">
      <c r="A949" s="292"/>
      <c r="B949" s="221"/>
      <c r="C949" s="295"/>
      <c r="D949" s="296"/>
      <c r="E949" s="296"/>
      <c r="F949" s="297"/>
      <c r="G949" s="292"/>
      <c r="H949" s="292"/>
      <c r="I949" s="292"/>
      <c r="J949" s="292"/>
      <c r="K949" s="292"/>
      <c r="L949" s="292"/>
      <c r="M949" s="292"/>
      <c r="N949" s="292"/>
      <c r="O949" s="292"/>
      <c r="P949" s="292"/>
      <c r="Q949" s="292"/>
      <c r="R949" s="292"/>
      <c r="S949" s="292"/>
      <c r="T949" s="292"/>
      <c r="U949" s="292"/>
      <c r="V949" s="292"/>
      <c r="W949" s="292"/>
      <c r="X949" s="292"/>
      <c r="Y949" s="292"/>
      <c r="Z949" s="292"/>
    </row>
    <row r="950" spans="1:26" ht="15.75" customHeight="1" x14ac:dyDescent="0.2">
      <c r="A950" s="292"/>
      <c r="B950" s="221"/>
      <c r="C950" s="295"/>
      <c r="D950" s="296"/>
      <c r="E950" s="296"/>
      <c r="F950" s="297"/>
      <c r="G950" s="292"/>
      <c r="H950" s="292"/>
      <c r="I950" s="292"/>
      <c r="J950" s="292"/>
      <c r="K950" s="292"/>
      <c r="L950" s="292"/>
      <c r="M950" s="292"/>
      <c r="N950" s="292"/>
      <c r="O950" s="292"/>
      <c r="P950" s="292"/>
      <c r="Q950" s="292"/>
      <c r="R950" s="292"/>
      <c r="S950" s="292"/>
      <c r="T950" s="292"/>
      <c r="U950" s="292"/>
      <c r="V950" s="292"/>
      <c r="W950" s="292"/>
      <c r="X950" s="292"/>
      <c r="Y950" s="292"/>
      <c r="Z950" s="292"/>
    </row>
    <row r="951" spans="1:26" ht="15.75" customHeight="1" x14ac:dyDescent="0.2">
      <c r="A951" s="292"/>
      <c r="B951" s="221"/>
      <c r="C951" s="295"/>
      <c r="D951" s="296"/>
      <c r="E951" s="296"/>
      <c r="F951" s="297"/>
      <c r="G951" s="292"/>
      <c r="H951" s="292"/>
      <c r="I951" s="292"/>
      <c r="J951" s="292"/>
      <c r="K951" s="292"/>
      <c r="L951" s="292"/>
      <c r="M951" s="292"/>
      <c r="N951" s="292"/>
      <c r="O951" s="292"/>
      <c r="P951" s="292"/>
      <c r="Q951" s="292"/>
      <c r="R951" s="292"/>
      <c r="S951" s="292"/>
      <c r="T951" s="292"/>
      <c r="U951" s="292"/>
      <c r="V951" s="292"/>
      <c r="W951" s="292"/>
      <c r="X951" s="292"/>
      <c r="Y951" s="292"/>
      <c r="Z951" s="292"/>
    </row>
    <row r="952" spans="1:26" ht="15.75" customHeight="1" x14ac:dyDescent="0.2">
      <c r="A952" s="292"/>
      <c r="B952" s="221"/>
      <c r="C952" s="295"/>
      <c r="D952" s="296"/>
      <c r="E952" s="296"/>
      <c r="F952" s="297"/>
      <c r="G952" s="292"/>
      <c r="H952" s="292"/>
      <c r="I952" s="292"/>
      <c r="J952" s="292"/>
      <c r="K952" s="292"/>
      <c r="L952" s="292"/>
      <c r="M952" s="292"/>
      <c r="N952" s="292"/>
      <c r="O952" s="292"/>
      <c r="P952" s="292"/>
      <c r="Q952" s="292"/>
      <c r="R952" s="292"/>
      <c r="S952" s="292"/>
      <c r="T952" s="292"/>
      <c r="U952" s="292"/>
      <c r="V952" s="292"/>
      <c r="W952" s="292"/>
      <c r="X952" s="292"/>
      <c r="Y952" s="292"/>
      <c r="Z952" s="292"/>
    </row>
    <row r="953" spans="1:26" ht="15.75" customHeight="1" x14ac:dyDescent="0.2">
      <c r="A953" s="292"/>
      <c r="B953" s="221"/>
      <c r="C953" s="295"/>
      <c r="D953" s="296"/>
      <c r="E953" s="296"/>
      <c r="F953" s="297"/>
      <c r="G953" s="292"/>
      <c r="H953" s="292"/>
      <c r="I953" s="292"/>
      <c r="J953" s="292"/>
      <c r="K953" s="292"/>
      <c r="L953" s="292"/>
      <c r="M953" s="292"/>
      <c r="N953" s="292"/>
      <c r="O953" s="292"/>
      <c r="P953" s="292"/>
      <c r="Q953" s="292"/>
      <c r="R953" s="292"/>
      <c r="S953" s="292"/>
      <c r="T953" s="292"/>
      <c r="U953" s="292"/>
      <c r="V953" s="292"/>
      <c r="W953" s="292"/>
      <c r="X953" s="292"/>
      <c r="Y953" s="292"/>
      <c r="Z953" s="292"/>
    </row>
    <row r="954" spans="1:26" ht="15.75" customHeight="1" x14ac:dyDescent="0.2">
      <c r="A954" s="292"/>
      <c r="B954" s="221"/>
      <c r="C954" s="295"/>
      <c r="D954" s="296"/>
      <c r="E954" s="296"/>
      <c r="F954" s="297"/>
      <c r="G954" s="292"/>
      <c r="H954" s="292"/>
      <c r="I954" s="292"/>
      <c r="J954" s="292"/>
      <c r="K954" s="292"/>
      <c r="L954" s="292"/>
      <c r="M954" s="292"/>
      <c r="N954" s="292"/>
      <c r="O954" s="292"/>
      <c r="P954" s="292"/>
      <c r="Q954" s="292"/>
      <c r="R954" s="292"/>
      <c r="S954" s="292"/>
      <c r="T954" s="292"/>
      <c r="U954" s="292"/>
      <c r="V954" s="292"/>
      <c r="W954" s="292"/>
      <c r="X954" s="292"/>
      <c r="Y954" s="292"/>
      <c r="Z954" s="292"/>
    </row>
    <row r="955" spans="1:26" ht="15.75" customHeight="1" x14ac:dyDescent="0.2">
      <c r="A955" s="292"/>
      <c r="B955" s="221"/>
      <c r="C955" s="295"/>
      <c r="D955" s="296"/>
      <c r="E955" s="296"/>
      <c r="F955" s="297"/>
      <c r="G955" s="292"/>
      <c r="H955" s="292"/>
      <c r="I955" s="292"/>
      <c r="J955" s="292"/>
      <c r="K955" s="292"/>
      <c r="L955" s="292"/>
      <c r="M955" s="292"/>
      <c r="N955" s="292"/>
      <c r="O955" s="292"/>
      <c r="P955" s="292"/>
      <c r="Q955" s="292"/>
      <c r="R955" s="292"/>
      <c r="S955" s="292"/>
      <c r="T955" s="292"/>
      <c r="U955" s="292"/>
      <c r="V955" s="292"/>
      <c r="W955" s="292"/>
      <c r="X955" s="292"/>
      <c r="Y955" s="292"/>
      <c r="Z955" s="292"/>
    </row>
    <row r="956" spans="1:26" ht="15.75" customHeight="1" x14ac:dyDescent="0.2">
      <c r="A956" s="292"/>
      <c r="B956" s="221"/>
      <c r="C956" s="295"/>
      <c r="D956" s="296"/>
      <c r="E956" s="296"/>
      <c r="F956" s="297"/>
      <c r="G956" s="292"/>
      <c r="H956" s="292"/>
      <c r="I956" s="292"/>
      <c r="J956" s="292"/>
      <c r="K956" s="292"/>
      <c r="L956" s="292"/>
      <c r="M956" s="292"/>
      <c r="N956" s="292"/>
      <c r="O956" s="292"/>
      <c r="P956" s="292"/>
      <c r="Q956" s="292"/>
      <c r="R956" s="292"/>
      <c r="S956" s="292"/>
      <c r="T956" s="292"/>
      <c r="U956" s="292"/>
      <c r="V956" s="292"/>
      <c r="W956" s="292"/>
      <c r="X956" s="292"/>
      <c r="Y956" s="292"/>
      <c r="Z956" s="292"/>
    </row>
    <row r="957" spans="1:26" ht="15.75" customHeight="1" x14ac:dyDescent="0.2">
      <c r="A957" s="292"/>
      <c r="B957" s="221"/>
      <c r="C957" s="295"/>
      <c r="D957" s="296"/>
      <c r="E957" s="296"/>
      <c r="F957" s="297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2"/>
      <c r="Y957" s="292"/>
      <c r="Z957" s="292"/>
    </row>
    <row r="958" spans="1:26" ht="15.75" customHeight="1" x14ac:dyDescent="0.2">
      <c r="A958" s="292"/>
      <c r="B958" s="221"/>
      <c r="C958" s="295"/>
      <c r="D958" s="296"/>
      <c r="E958" s="296"/>
      <c r="F958" s="297"/>
      <c r="G958" s="292"/>
      <c r="H958" s="292"/>
      <c r="I958" s="292"/>
      <c r="J958" s="292"/>
      <c r="K958" s="292"/>
      <c r="L958" s="292"/>
      <c r="M958" s="292"/>
      <c r="N958" s="292"/>
      <c r="O958" s="292"/>
      <c r="P958" s="292"/>
      <c r="Q958" s="292"/>
      <c r="R958" s="292"/>
      <c r="S958" s="292"/>
      <c r="T958" s="292"/>
      <c r="U958" s="292"/>
      <c r="V958" s="292"/>
      <c r="W958" s="292"/>
      <c r="X958" s="292"/>
      <c r="Y958" s="292"/>
      <c r="Z958" s="292"/>
    </row>
    <row r="959" spans="1:26" ht="15.75" customHeight="1" x14ac:dyDescent="0.2">
      <c r="A959" s="292"/>
      <c r="B959" s="221"/>
      <c r="C959" s="295"/>
      <c r="D959" s="296"/>
      <c r="E959" s="296"/>
      <c r="F959" s="297"/>
      <c r="G959" s="292"/>
      <c r="H959" s="292"/>
      <c r="I959" s="292"/>
      <c r="J959" s="292"/>
      <c r="K959" s="292"/>
      <c r="L959" s="292"/>
      <c r="M959" s="292"/>
      <c r="N959" s="292"/>
      <c r="O959" s="292"/>
      <c r="P959" s="292"/>
      <c r="Q959" s="292"/>
      <c r="R959" s="292"/>
      <c r="S959" s="292"/>
      <c r="T959" s="292"/>
      <c r="U959" s="292"/>
      <c r="V959" s="292"/>
      <c r="W959" s="292"/>
      <c r="X959" s="292"/>
      <c r="Y959" s="292"/>
      <c r="Z959" s="292"/>
    </row>
    <row r="960" spans="1:26" ht="15.75" customHeight="1" x14ac:dyDescent="0.2">
      <c r="A960" s="292"/>
      <c r="B960" s="221"/>
      <c r="C960" s="295"/>
      <c r="D960" s="296"/>
      <c r="E960" s="296"/>
      <c r="F960" s="297"/>
      <c r="G960" s="292"/>
      <c r="H960" s="292"/>
      <c r="I960" s="292"/>
      <c r="J960" s="292"/>
      <c r="K960" s="292"/>
      <c r="L960" s="292"/>
      <c r="M960" s="292"/>
      <c r="N960" s="292"/>
      <c r="O960" s="292"/>
      <c r="P960" s="292"/>
      <c r="Q960" s="292"/>
      <c r="R960" s="292"/>
      <c r="S960" s="292"/>
      <c r="T960" s="292"/>
      <c r="U960" s="292"/>
      <c r="V960" s="292"/>
      <c r="W960" s="292"/>
      <c r="X960" s="292"/>
      <c r="Y960" s="292"/>
      <c r="Z960" s="292"/>
    </row>
    <row r="961" spans="1:26" ht="15.75" customHeight="1" x14ac:dyDescent="0.2">
      <c r="A961" s="292"/>
      <c r="B961" s="221"/>
      <c r="C961" s="295"/>
      <c r="D961" s="296"/>
      <c r="E961" s="296"/>
      <c r="F961" s="297"/>
      <c r="G961" s="292"/>
      <c r="H961" s="292"/>
      <c r="I961" s="292"/>
      <c r="J961" s="292"/>
      <c r="K961" s="292"/>
      <c r="L961" s="292"/>
      <c r="M961" s="292"/>
      <c r="N961" s="292"/>
      <c r="O961" s="292"/>
      <c r="P961" s="292"/>
      <c r="Q961" s="292"/>
      <c r="R961" s="292"/>
      <c r="S961" s="292"/>
      <c r="T961" s="292"/>
      <c r="U961" s="292"/>
      <c r="V961" s="292"/>
      <c r="W961" s="292"/>
      <c r="X961" s="292"/>
      <c r="Y961" s="292"/>
      <c r="Z961" s="292"/>
    </row>
    <row r="962" spans="1:26" ht="15.75" customHeight="1" x14ac:dyDescent="0.2">
      <c r="A962" s="292"/>
      <c r="B962" s="221"/>
      <c r="C962" s="295"/>
      <c r="D962" s="296"/>
      <c r="E962" s="296"/>
      <c r="F962" s="297"/>
      <c r="G962" s="292"/>
      <c r="H962" s="292"/>
      <c r="I962" s="292"/>
      <c r="J962" s="292"/>
      <c r="K962" s="292"/>
      <c r="L962" s="292"/>
      <c r="M962" s="292"/>
      <c r="N962" s="292"/>
      <c r="O962" s="292"/>
      <c r="P962" s="292"/>
      <c r="Q962" s="292"/>
      <c r="R962" s="292"/>
      <c r="S962" s="292"/>
      <c r="T962" s="292"/>
      <c r="U962" s="292"/>
      <c r="V962" s="292"/>
      <c r="W962" s="292"/>
      <c r="X962" s="292"/>
      <c r="Y962" s="292"/>
      <c r="Z962" s="292"/>
    </row>
    <row r="963" spans="1:26" ht="15.75" customHeight="1" x14ac:dyDescent="0.2">
      <c r="A963" s="292"/>
      <c r="B963" s="221"/>
      <c r="C963" s="295"/>
      <c r="D963" s="296"/>
      <c r="E963" s="296"/>
      <c r="F963" s="297"/>
      <c r="G963" s="292"/>
      <c r="H963" s="292"/>
      <c r="I963" s="292"/>
      <c r="J963" s="292"/>
      <c r="K963" s="292"/>
      <c r="L963" s="292"/>
      <c r="M963" s="292"/>
      <c r="N963" s="292"/>
      <c r="O963" s="292"/>
      <c r="P963" s="292"/>
      <c r="Q963" s="292"/>
      <c r="R963" s="292"/>
      <c r="S963" s="292"/>
      <c r="T963" s="292"/>
      <c r="U963" s="292"/>
      <c r="V963" s="292"/>
      <c r="W963" s="292"/>
      <c r="X963" s="292"/>
      <c r="Y963" s="292"/>
      <c r="Z963" s="292"/>
    </row>
    <row r="964" spans="1:26" ht="15.75" customHeight="1" x14ac:dyDescent="0.2">
      <c r="A964" s="292"/>
      <c r="B964" s="221"/>
      <c r="C964" s="295"/>
      <c r="D964" s="296"/>
      <c r="E964" s="296"/>
      <c r="F964" s="297"/>
      <c r="G964" s="292"/>
      <c r="H964" s="292"/>
      <c r="I964" s="292"/>
      <c r="J964" s="292"/>
      <c r="K964" s="292"/>
      <c r="L964" s="292"/>
      <c r="M964" s="292"/>
      <c r="N964" s="292"/>
      <c r="O964" s="292"/>
      <c r="P964" s="292"/>
      <c r="Q964" s="292"/>
      <c r="R964" s="292"/>
      <c r="S964" s="292"/>
      <c r="T964" s="292"/>
      <c r="U964" s="292"/>
      <c r="V964" s="292"/>
      <c r="W964" s="292"/>
      <c r="X964" s="292"/>
      <c r="Y964" s="292"/>
      <c r="Z964" s="292"/>
    </row>
    <row r="965" spans="1:26" ht="15.75" customHeight="1" x14ac:dyDescent="0.2">
      <c r="A965" s="292"/>
      <c r="B965" s="221"/>
      <c r="C965" s="295"/>
      <c r="D965" s="296"/>
      <c r="E965" s="296"/>
      <c r="F965" s="297"/>
      <c r="G965" s="292"/>
      <c r="H965" s="292"/>
      <c r="I965" s="292"/>
      <c r="J965" s="292"/>
      <c r="K965" s="292"/>
      <c r="L965" s="292"/>
      <c r="M965" s="292"/>
      <c r="N965" s="292"/>
      <c r="O965" s="292"/>
      <c r="P965" s="292"/>
      <c r="Q965" s="292"/>
      <c r="R965" s="292"/>
      <c r="S965" s="292"/>
      <c r="T965" s="292"/>
      <c r="U965" s="292"/>
      <c r="V965" s="292"/>
      <c r="W965" s="292"/>
      <c r="X965" s="292"/>
      <c r="Y965" s="292"/>
      <c r="Z965" s="292"/>
    </row>
    <row r="966" spans="1:26" ht="15.75" customHeight="1" x14ac:dyDescent="0.2">
      <c r="A966" s="292"/>
      <c r="B966" s="221"/>
      <c r="C966" s="295"/>
      <c r="D966" s="296"/>
      <c r="E966" s="296"/>
      <c r="F966" s="297"/>
      <c r="G966" s="292"/>
      <c r="H966" s="292"/>
      <c r="I966" s="292"/>
      <c r="J966" s="292"/>
      <c r="K966" s="292"/>
      <c r="L966" s="292"/>
      <c r="M966" s="292"/>
      <c r="N966" s="292"/>
      <c r="O966" s="292"/>
      <c r="P966" s="292"/>
      <c r="Q966" s="292"/>
      <c r="R966" s="292"/>
      <c r="S966" s="292"/>
      <c r="T966" s="292"/>
      <c r="U966" s="292"/>
      <c r="V966" s="292"/>
      <c r="W966" s="292"/>
      <c r="X966" s="292"/>
      <c r="Y966" s="292"/>
      <c r="Z966" s="292"/>
    </row>
    <row r="967" spans="1:26" ht="15.75" customHeight="1" x14ac:dyDescent="0.2">
      <c r="A967" s="292"/>
      <c r="B967" s="221"/>
      <c r="C967" s="295"/>
      <c r="D967" s="296"/>
      <c r="E967" s="296"/>
      <c r="F967" s="297"/>
      <c r="G967" s="292"/>
      <c r="H967" s="292"/>
      <c r="I967" s="292"/>
      <c r="J967" s="292"/>
      <c r="K967" s="292"/>
      <c r="L967" s="292"/>
      <c r="M967" s="292"/>
      <c r="N967" s="292"/>
      <c r="O967" s="292"/>
      <c r="P967" s="292"/>
      <c r="Q967" s="292"/>
      <c r="R967" s="292"/>
      <c r="S967" s="292"/>
      <c r="T967" s="292"/>
      <c r="U967" s="292"/>
      <c r="V967" s="292"/>
      <c r="W967" s="292"/>
      <c r="X967" s="292"/>
      <c r="Y967" s="292"/>
      <c r="Z967" s="292"/>
    </row>
    <row r="968" spans="1:26" ht="15.75" customHeight="1" x14ac:dyDescent="0.2">
      <c r="A968" s="292"/>
      <c r="B968" s="221"/>
      <c r="C968" s="295"/>
      <c r="D968" s="296"/>
      <c r="E968" s="296"/>
      <c r="F968" s="297"/>
      <c r="G968" s="292"/>
      <c r="H968" s="292"/>
      <c r="I968" s="292"/>
      <c r="J968" s="292"/>
      <c r="K968" s="292"/>
      <c r="L968" s="292"/>
      <c r="M968" s="292"/>
      <c r="N968" s="292"/>
      <c r="O968" s="292"/>
      <c r="P968" s="292"/>
      <c r="Q968" s="292"/>
      <c r="R968" s="292"/>
      <c r="S968" s="292"/>
      <c r="T968" s="292"/>
      <c r="U968" s="292"/>
      <c r="V968" s="292"/>
      <c r="W968" s="292"/>
      <c r="X968" s="292"/>
      <c r="Y968" s="292"/>
      <c r="Z968" s="292"/>
    </row>
    <row r="969" spans="1:26" ht="15.75" customHeight="1" x14ac:dyDescent="0.2">
      <c r="A969" s="292"/>
      <c r="B969" s="221"/>
      <c r="C969" s="295"/>
      <c r="D969" s="296"/>
      <c r="E969" s="296"/>
      <c r="F969" s="297"/>
      <c r="G969" s="292"/>
      <c r="H969" s="292"/>
      <c r="I969" s="292"/>
      <c r="J969" s="292"/>
      <c r="K969" s="292"/>
      <c r="L969" s="292"/>
      <c r="M969" s="292"/>
      <c r="N969" s="292"/>
      <c r="O969" s="292"/>
      <c r="P969" s="292"/>
      <c r="Q969" s="292"/>
      <c r="R969" s="292"/>
      <c r="S969" s="292"/>
      <c r="T969" s="292"/>
      <c r="U969" s="292"/>
      <c r="V969" s="292"/>
      <c r="W969" s="292"/>
      <c r="X969" s="292"/>
      <c r="Y969" s="292"/>
      <c r="Z969" s="292"/>
    </row>
    <row r="970" spans="1:26" ht="15.75" customHeight="1" x14ac:dyDescent="0.2">
      <c r="A970" s="292"/>
      <c r="B970" s="221"/>
      <c r="C970" s="295"/>
      <c r="D970" s="296"/>
      <c r="E970" s="296"/>
      <c r="F970" s="297"/>
      <c r="G970" s="292"/>
      <c r="H970" s="292"/>
      <c r="I970" s="292"/>
      <c r="J970" s="292"/>
      <c r="K970" s="292"/>
      <c r="L970" s="292"/>
      <c r="M970" s="292"/>
      <c r="N970" s="292"/>
      <c r="O970" s="292"/>
      <c r="P970" s="292"/>
      <c r="Q970" s="292"/>
      <c r="R970" s="292"/>
      <c r="S970" s="292"/>
      <c r="T970" s="292"/>
      <c r="U970" s="292"/>
      <c r="V970" s="292"/>
      <c r="W970" s="292"/>
      <c r="X970" s="292"/>
      <c r="Y970" s="292"/>
      <c r="Z970" s="292"/>
    </row>
    <row r="971" spans="1:26" ht="15.75" customHeight="1" x14ac:dyDescent="0.2">
      <c r="A971" s="292"/>
      <c r="B971" s="221"/>
      <c r="C971" s="295"/>
      <c r="D971" s="296"/>
      <c r="E971" s="296"/>
      <c r="F971" s="297"/>
      <c r="G971" s="292"/>
      <c r="H971" s="292"/>
      <c r="I971" s="292"/>
      <c r="J971" s="292"/>
      <c r="K971" s="292"/>
      <c r="L971" s="292"/>
      <c r="M971" s="292"/>
      <c r="N971" s="292"/>
      <c r="O971" s="292"/>
      <c r="P971" s="292"/>
      <c r="Q971" s="292"/>
      <c r="R971" s="292"/>
      <c r="S971" s="292"/>
      <c r="T971" s="292"/>
      <c r="U971" s="292"/>
      <c r="V971" s="292"/>
      <c r="W971" s="292"/>
      <c r="X971" s="292"/>
      <c r="Y971" s="292"/>
      <c r="Z971" s="292"/>
    </row>
    <row r="972" spans="1:26" ht="15.75" customHeight="1" x14ac:dyDescent="0.2">
      <c r="A972" s="292"/>
      <c r="B972" s="221"/>
      <c r="C972" s="295"/>
      <c r="D972" s="296"/>
      <c r="E972" s="296"/>
      <c r="F972" s="297"/>
      <c r="G972" s="292"/>
      <c r="H972" s="292"/>
      <c r="I972" s="292"/>
      <c r="J972" s="292"/>
      <c r="K972" s="292"/>
      <c r="L972" s="292"/>
      <c r="M972" s="292"/>
      <c r="N972" s="292"/>
      <c r="O972" s="292"/>
      <c r="P972" s="292"/>
      <c r="Q972" s="292"/>
      <c r="R972" s="292"/>
      <c r="S972" s="292"/>
      <c r="T972" s="292"/>
      <c r="U972" s="292"/>
      <c r="V972" s="292"/>
      <c r="W972" s="292"/>
      <c r="X972" s="292"/>
      <c r="Y972" s="292"/>
      <c r="Z972" s="292"/>
    </row>
    <row r="973" spans="1:26" ht="15.75" customHeight="1" x14ac:dyDescent="0.2">
      <c r="A973" s="292"/>
      <c r="B973" s="221"/>
      <c r="C973" s="295"/>
      <c r="D973" s="296"/>
      <c r="E973" s="296"/>
      <c r="F973" s="297"/>
      <c r="G973" s="292"/>
      <c r="H973" s="292"/>
      <c r="I973" s="292"/>
      <c r="J973" s="292"/>
      <c r="K973" s="292"/>
      <c r="L973" s="292"/>
      <c r="M973" s="292"/>
      <c r="N973" s="292"/>
      <c r="O973" s="292"/>
      <c r="P973" s="292"/>
      <c r="Q973" s="292"/>
      <c r="R973" s="292"/>
      <c r="S973" s="292"/>
      <c r="T973" s="292"/>
      <c r="U973" s="292"/>
      <c r="V973" s="292"/>
      <c r="W973" s="292"/>
      <c r="X973" s="292"/>
      <c r="Y973" s="292"/>
      <c r="Z973" s="292"/>
    </row>
    <row r="974" spans="1:26" ht="15.75" customHeight="1" x14ac:dyDescent="0.2">
      <c r="A974" s="292"/>
      <c r="B974" s="221"/>
      <c r="C974" s="295"/>
      <c r="D974" s="296"/>
      <c r="E974" s="296"/>
      <c r="F974" s="297"/>
      <c r="G974" s="292"/>
      <c r="H974" s="292"/>
      <c r="I974" s="292"/>
      <c r="J974" s="292"/>
      <c r="K974" s="292"/>
      <c r="L974" s="292"/>
      <c r="M974" s="292"/>
      <c r="N974" s="292"/>
      <c r="O974" s="292"/>
      <c r="P974" s="292"/>
      <c r="Q974" s="292"/>
      <c r="R974" s="292"/>
      <c r="S974" s="292"/>
      <c r="T974" s="292"/>
      <c r="U974" s="292"/>
      <c r="V974" s="292"/>
      <c r="W974" s="292"/>
      <c r="X974" s="292"/>
      <c r="Y974" s="292"/>
      <c r="Z974" s="292"/>
    </row>
    <row r="975" spans="1:26" ht="15.75" customHeight="1" x14ac:dyDescent="0.2">
      <c r="A975" s="292"/>
      <c r="B975" s="221"/>
      <c r="C975" s="295"/>
      <c r="D975" s="296"/>
      <c r="E975" s="296"/>
      <c r="F975" s="297"/>
      <c r="G975" s="292"/>
      <c r="H975" s="292"/>
      <c r="I975" s="292"/>
      <c r="J975" s="292"/>
      <c r="K975" s="292"/>
      <c r="L975" s="292"/>
      <c r="M975" s="292"/>
      <c r="N975" s="292"/>
      <c r="O975" s="292"/>
      <c r="P975" s="292"/>
      <c r="Q975" s="292"/>
      <c r="R975" s="292"/>
      <c r="S975" s="292"/>
      <c r="T975" s="292"/>
      <c r="U975" s="292"/>
      <c r="V975" s="292"/>
      <c r="W975" s="292"/>
      <c r="X975" s="292"/>
      <c r="Y975" s="292"/>
      <c r="Z975" s="292"/>
    </row>
    <row r="976" spans="1:26" ht="15.75" customHeight="1" x14ac:dyDescent="0.2">
      <c r="A976" s="292"/>
      <c r="B976" s="221"/>
      <c r="C976" s="295"/>
      <c r="D976" s="296"/>
      <c r="E976" s="296"/>
      <c r="F976" s="297"/>
      <c r="G976" s="292"/>
      <c r="H976" s="292"/>
      <c r="I976" s="292"/>
      <c r="J976" s="292"/>
      <c r="K976" s="292"/>
      <c r="L976" s="292"/>
      <c r="M976" s="292"/>
      <c r="N976" s="292"/>
      <c r="O976" s="292"/>
      <c r="P976" s="292"/>
      <c r="Q976" s="292"/>
      <c r="R976" s="292"/>
      <c r="S976" s="292"/>
      <c r="T976" s="292"/>
      <c r="U976" s="292"/>
      <c r="V976" s="292"/>
      <c r="W976" s="292"/>
      <c r="X976" s="292"/>
      <c r="Y976" s="292"/>
      <c r="Z976" s="292"/>
    </row>
    <row r="977" spans="1:26" ht="15.75" customHeight="1" x14ac:dyDescent="0.2">
      <c r="A977" s="292"/>
      <c r="B977" s="221"/>
      <c r="C977" s="295"/>
      <c r="D977" s="296"/>
      <c r="E977" s="296"/>
      <c r="F977" s="297"/>
      <c r="G977" s="292"/>
      <c r="H977" s="292"/>
      <c r="I977" s="292"/>
      <c r="J977" s="292"/>
      <c r="K977" s="292"/>
      <c r="L977" s="292"/>
      <c r="M977" s="292"/>
      <c r="N977" s="292"/>
      <c r="O977" s="292"/>
      <c r="P977" s="292"/>
      <c r="Q977" s="292"/>
      <c r="R977" s="292"/>
      <c r="S977" s="292"/>
      <c r="T977" s="292"/>
      <c r="U977" s="292"/>
      <c r="V977" s="292"/>
      <c r="W977" s="292"/>
      <c r="X977" s="292"/>
      <c r="Y977" s="292"/>
      <c r="Z977" s="292"/>
    </row>
    <row r="978" spans="1:26" ht="15.75" customHeight="1" x14ac:dyDescent="0.2">
      <c r="A978" s="292"/>
      <c r="B978" s="221"/>
      <c r="C978" s="295"/>
      <c r="D978" s="296"/>
      <c r="E978" s="296"/>
      <c r="F978" s="297"/>
      <c r="G978" s="292"/>
      <c r="H978" s="292"/>
      <c r="I978" s="292"/>
      <c r="J978" s="292"/>
      <c r="K978" s="292"/>
      <c r="L978" s="292"/>
      <c r="M978" s="292"/>
      <c r="N978" s="292"/>
      <c r="O978" s="292"/>
      <c r="P978" s="292"/>
      <c r="Q978" s="292"/>
      <c r="R978" s="292"/>
      <c r="S978" s="292"/>
      <c r="T978" s="292"/>
      <c r="U978" s="292"/>
      <c r="V978" s="292"/>
      <c r="W978" s="292"/>
      <c r="X978" s="292"/>
      <c r="Y978" s="292"/>
      <c r="Z978" s="292"/>
    </row>
    <row r="979" spans="1:26" ht="15.75" customHeight="1" x14ac:dyDescent="0.2">
      <c r="A979" s="292"/>
      <c r="B979" s="221"/>
      <c r="C979" s="295"/>
      <c r="D979" s="296"/>
      <c r="E979" s="296"/>
      <c r="F979" s="297"/>
      <c r="G979" s="292"/>
      <c r="H979" s="292"/>
      <c r="I979" s="292"/>
      <c r="J979" s="292"/>
      <c r="K979" s="292"/>
      <c r="L979" s="292"/>
      <c r="M979" s="292"/>
      <c r="N979" s="292"/>
      <c r="O979" s="292"/>
      <c r="P979" s="292"/>
      <c r="Q979" s="292"/>
      <c r="R979" s="292"/>
      <c r="S979" s="292"/>
      <c r="T979" s="292"/>
      <c r="U979" s="292"/>
      <c r="V979" s="292"/>
      <c r="W979" s="292"/>
      <c r="X979" s="292"/>
      <c r="Y979" s="292"/>
      <c r="Z979" s="292"/>
    </row>
    <row r="980" spans="1:26" ht="15.75" customHeight="1" x14ac:dyDescent="0.2">
      <c r="A980" s="292"/>
      <c r="B980" s="221"/>
      <c r="C980" s="295"/>
      <c r="D980" s="296"/>
      <c r="E980" s="296"/>
      <c r="F980" s="297"/>
      <c r="G980" s="292"/>
      <c r="H980" s="292"/>
      <c r="I980" s="292"/>
      <c r="J980" s="292"/>
      <c r="K980" s="292"/>
      <c r="L980" s="292"/>
      <c r="M980" s="292"/>
      <c r="N980" s="292"/>
      <c r="O980" s="292"/>
      <c r="P980" s="292"/>
      <c r="Q980" s="292"/>
      <c r="R980" s="292"/>
      <c r="S980" s="292"/>
      <c r="T980" s="292"/>
      <c r="U980" s="292"/>
      <c r="V980" s="292"/>
      <c r="W980" s="292"/>
      <c r="X980" s="292"/>
      <c r="Y980" s="292"/>
      <c r="Z980" s="292"/>
    </row>
    <row r="981" spans="1:26" ht="15.75" customHeight="1" x14ac:dyDescent="0.2">
      <c r="A981" s="292"/>
      <c r="B981" s="221"/>
      <c r="C981" s="295"/>
      <c r="D981" s="296"/>
      <c r="E981" s="296"/>
      <c r="F981" s="297"/>
      <c r="G981" s="292"/>
      <c r="H981" s="292"/>
      <c r="I981" s="292"/>
      <c r="J981" s="292"/>
      <c r="K981" s="292"/>
      <c r="L981" s="292"/>
      <c r="M981" s="292"/>
      <c r="N981" s="292"/>
      <c r="O981" s="292"/>
      <c r="P981" s="292"/>
      <c r="Q981" s="292"/>
      <c r="R981" s="292"/>
      <c r="S981" s="292"/>
      <c r="T981" s="292"/>
      <c r="U981" s="292"/>
      <c r="V981" s="292"/>
      <c r="W981" s="292"/>
      <c r="X981" s="292"/>
      <c r="Y981" s="292"/>
      <c r="Z981" s="292"/>
    </row>
    <row r="982" spans="1:26" ht="15.75" customHeight="1" x14ac:dyDescent="0.2">
      <c r="A982" s="292"/>
      <c r="B982" s="221"/>
      <c r="C982" s="295"/>
      <c r="D982" s="296"/>
      <c r="E982" s="296"/>
      <c r="F982" s="297"/>
      <c r="G982" s="292"/>
      <c r="H982" s="292"/>
      <c r="I982" s="292"/>
      <c r="J982" s="292"/>
      <c r="K982" s="292"/>
      <c r="L982" s="292"/>
      <c r="M982" s="292"/>
      <c r="N982" s="292"/>
      <c r="O982" s="292"/>
      <c r="P982" s="292"/>
      <c r="Q982" s="292"/>
      <c r="R982" s="292"/>
      <c r="S982" s="292"/>
      <c r="T982" s="292"/>
      <c r="U982" s="292"/>
      <c r="V982" s="292"/>
      <c r="W982" s="292"/>
      <c r="X982" s="292"/>
      <c r="Y982" s="292"/>
      <c r="Z982" s="292"/>
    </row>
    <row r="983" spans="1:26" ht="15.75" customHeight="1" x14ac:dyDescent="0.2">
      <c r="A983" s="292"/>
      <c r="B983" s="221"/>
      <c r="C983" s="295"/>
      <c r="D983" s="296"/>
      <c r="E983" s="296"/>
      <c r="F983" s="297"/>
      <c r="G983" s="292"/>
      <c r="H983" s="292"/>
      <c r="I983" s="292"/>
      <c r="J983" s="292"/>
      <c r="K983" s="292"/>
      <c r="L983" s="292"/>
      <c r="M983" s="292"/>
      <c r="N983" s="292"/>
      <c r="O983" s="292"/>
      <c r="P983" s="292"/>
      <c r="Q983" s="292"/>
      <c r="R983" s="292"/>
      <c r="S983" s="292"/>
      <c r="T983" s="292"/>
      <c r="U983" s="292"/>
      <c r="V983" s="292"/>
      <c r="W983" s="292"/>
      <c r="X983" s="292"/>
      <c r="Y983" s="292"/>
      <c r="Z983" s="292"/>
    </row>
    <row r="984" spans="1:26" ht="15.75" customHeight="1" x14ac:dyDescent="0.2">
      <c r="A984" s="292"/>
      <c r="B984" s="221"/>
      <c r="C984" s="295"/>
      <c r="D984" s="296"/>
      <c r="E984" s="296"/>
      <c r="F984" s="297"/>
      <c r="G984" s="292"/>
      <c r="H984" s="292"/>
      <c r="I984" s="292"/>
      <c r="J984" s="292"/>
      <c r="K984" s="292"/>
      <c r="L984" s="292"/>
      <c r="M984" s="292"/>
      <c r="N984" s="292"/>
      <c r="O984" s="292"/>
      <c r="P984" s="292"/>
      <c r="Q984" s="292"/>
      <c r="R984" s="292"/>
      <c r="S984" s="292"/>
      <c r="T984" s="292"/>
      <c r="U984" s="292"/>
      <c r="V984" s="292"/>
      <c r="W984" s="292"/>
      <c r="X984" s="292"/>
      <c r="Y984" s="292"/>
      <c r="Z984" s="292"/>
    </row>
    <row r="985" spans="1:26" ht="15.75" customHeight="1" x14ac:dyDescent="0.2">
      <c r="A985" s="292"/>
      <c r="B985" s="221"/>
      <c r="C985" s="295"/>
      <c r="D985" s="296"/>
      <c r="E985" s="296"/>
      <c r="F985" s="297"/>
      <c r="G985" s="292"/>
      <c r="H985" s="292"/>
      <c r="I985" s="292"/>
      <c r="J985" s="292"/>
      <c r="K985" s="292"/>
      <c r="L985" s="292"/>
      <c r="M985" s="292"/>
      <c r="N985" s="292"/>
      <c r="O985" s="292"/>
      <c r="P985" s="292"/>
      <c r="Q985" s="292"/>
      <c r="R985" s="292"/>
      <c r="S985" s="292"/>
      <c r="T985" s="292"/>
      <c r="U985" s="292"/>
      <c r="V985" s="292"/>
      <c r="W985" s="292"/>
      <c r="X985" s="292"/>
      <c r="Y985" s="292"/>
      <c r="Z985" s="292"/>
    </row>
    <row r="986" spans="1:26" ht="15.75" customHeight="1" x14ac:dyDescent="0.2">
      <c r="A986" s="292"/>
      <c r="B986" s="221"/>
      <c r="C986" s="295"/>
      <c r="D986" s="296"/>
      <c r="E986" s="296"/>
      <c r="F986" s="297"/>
      <c r="G986" s="292"/>
      <c r="H986" s="292"/>
      <c r="I986" s="292"/>
      <c r="J986" s="292"/>
      <c r="K986" s="292"/>
      <c r="L986" s="292"/>
      <c r="M986" s="292"/>
      <c r="N986" s="292"/>
      <c r="O986" s="292"/>
      <c r="P986" s="292"/>
      <c r="Q986" s="292"/>
      <c r="R986" s="292"/>
      <c r="S986" s="292"/>
      <c r="T986" s="292"/>
      <c r="U986" s="292"/>
      <c r="V986" s="292"/>
      <c r="W986" s="292"/>
      <c r="X986" s="292"/>
      <c r="Y986" s="292"/>
      <c r="Z986" s="292"/>
    </row>
    <row r="987" spans="1:26" ht="15.75" customHeight="1" x14ac:dyDescent="0.2">
      <c r="A987" s="292"/>
      <c r="B987" s="221"/>
      <c r="C987" s="295"/>
      <c r="D987" s="296"/>
      <c r="E987" s="296"/>
      <c r="F987" s="297"/>
      <c r="G987" s="292"/>
      <c r="H987" s="292"/>
      <c r="I987" s="292"/>
      <c r="J987" s="292"/>
      <c r="K987" s="292"/>
      <c r="L987" s="292"/>
      <c r="M987" s="292"/>
      <c r="N987" s="292"/>
      <c r="O987" s="292"/>
      <c r="P987" s="292"/>
      <c r="Q987" s="292"/>
      <c r="R987" s="292"/>
      <c r="S987" s="292"/>
      <c r="T987" s="292"/>
      <c r="U987" s="292"/>
      <c r="V987" s="292"/>
      <c r="W987" s="292"/>
      <c r="X987" s="292"/>
      <c r="Y987" s="292"/>
      <c r="Z987" s="292"/>
    </row>
    <row r="988" spans="1:26" ht="15.75" customHeight="1" x14ac:dyDescent="0.2">
      <c r="A988" s="292"/>
      <c r="B988" s="221"/>
      <c r="C988" s="295"/>
      <c r="D988" s="296"/>
      <c r="E988" s="296"/>
      <c r="F988" s="297"/>
      <c r="G988" s="292"/>
      <c r="H988" s="292"/>
      <c r="I988" s="292"/>
      <c r="J988" s="292"/>
      <c r="K988" s="292"/>
      <c r="L988" s="292"/>
      <c r="M988" s="292"/>
      <c r="N988" s="292"/>
      <c r="O988" s="292"/>
      <c r="P988" s="292"/>
      <c r="Q988" s="292"/>
      <c r="R988" s="292"/>
      <c r="S988" s="292"/>
      <c r="T988" s="292"/>
      <c r="U988" s="292"/>
      <c r="V988" s="292"/>
      <c r="W988" s="292"/>
      <c r="X988" s="292"/>
      <c r="Y988" s="292"/>
      <c r="Z988" s="292"/>
    </row>
    <row r="989" spans="1:26" ht="15.75" customHeight="1" x14ac:dyDescent="0.2">
      <c r="A989" s="292"/>
      <c r="B989" s="221"/>
      <c r="C989" s="295"/>
      <c r="D989" s="296"/>
      <c r="E989" s="296"/>
      <c r="F989" s="297"/>
      <c r="G989" s="292"/>
      <c r="H989" s="292"/>
      <c r="I989" s="292"/>
      <c r="J989" s="292"/>
      <c r="K989" s="292"/>
      <c r="L989" s="292"/>
      <c r="M989" s="292"/>
      <c r="N989" s="292"/>
      <c r="O989" s="292"/>
      <c r="P989" s="292"/>
      <c r="Q989" s="292"/>
      <c r="R989" s="292"/>
      <c r="S989" s="292"/>
      <c r="T989" s="292"/>
      <c r="U989" s="292"/>
      <c r="V989" s="292"/>
      <c r="W989" s="292"/>
      <c r="X989" s="292"/>
      <c r="Y989" s="292"/>
      <c r="Z989" s="292"/>
    </row>
    <row r="990" spans="1:26" ht="15.75" customHeight="1" x14ac:dyDescent="0.2">
      <c r="A990" s="292"/>
      <c r="B990" s="221"/>
      <c r="C990" s="295"/>
      <c r="D990" s="296"/>
      <c r="E990" s="296"/>
      <c r="F990" s="297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2"/>
      <c r="Y990" s="292"/>
      <c r="Z990" s="292"/>
    </row>
    <row r="991" spans="1:26" ht="15.75" customHeight="1" x14ac:dyDescent="0.2">
      <c r="A991" s="292"/>
      <c r="B991" s="221"/>
      <c r="C991" s="295"/>
      <c r="D991" s="296"/>
      <c r="E991" s="296"/>
      <c r="F991" s="297"/>
      <c r="G991" s="292"/>
      <c r="H991" s="292"/>
      <c r="I991" s="292"/>
      <c r="J991" s="292"/>
      <c r="K991" s="292"/>
      <c r="L991" s="292"/>
      <c r="M991" s="292"/>
      <c r="N991" s="292"/>
      <c r="O991" s="292"/>
      <c r="P991" s="292"/>
      <c r="Q991" s="292"/>
      <c r="R991" s="292"/>
      <c r="S991" s="292"/>
      <c r="T991" s="292"/>
      <c r="U991" s="292"/>
      <c r="V991" s="292"/>
      <c r="W991" s="292"/>
      <c r="X991" s="292"/>
      <c r="Y991" s="292"/>
      <c r="Z991" s="292"/>
    </row>
    <row r="992" spans="1:26" ht="15.75" customHeight="1" x14ac:dyDescent="0.2">
      <c r="A992" s="292"/>
      <c r="B992" s="221"/>
      <c r="C992" s="295"/>
      <c r="D992" s="296"/>
      <c r="E992" s="296"/>
      <c r="F992" s="297"/>
      <c r="G992" s="292"/>
      <c r="H992" s="292"/>
      <c r="I992" s="292"/>
      <c r="J992" s="292"/>
      <c r="K992" s="292"/>
      <c r="L992" s="292"/>
      <c r="M992" s="292"/>
      <c r="N992" s="292"/>
      <c r="O992" s="292"/>
      <c r="P992" s="292"/>
      <c r="Q992" s="292"/>
      <c r="R992" s="292"/>
      <c r="S992" s="292"/>
      <c r="T992" s="292"/>
      <c r="U992" s="292"/>
      <c r="V992" s="292"/>
      <c r="W992" s="292"/>
      <c r="X992" s="292"/>
      <c r="Y992" s="292"/>
      <c r="Z992" s="292"/>
    </row>
    <row r="993" spans="1:26" ht="15.75" customHeight="1" x14ac:dyDescent="0.2">
      <c r="A993" s="292"/>
      <c r="B993" s="221"/>
      <c r="C993" s="295"/>
      <c r="D993" s="296"/>
      <c r="E993" s="296"/>
      <c r="F993" s="297"/>
      <c r="G993" s="292"/>
      <c r="H993" s="292"/>
      <c r="I993" s="292"/>
      <c r="J993" s="292"/>
      <c r="K993" s="292"/>
      <c r="L993" s="292"/>
      <c r="M993" s="292"/>
      <c r="N993" s="292"/>
      <c r="O993" s="292"/>
      <c r="P993" s="292"/>
      <c r="Q993" s="292"/>
      <c r="R993" s="292"/>
      <c r="S993" s="292"/>
      <c r="T993" s="292"/>
      <c r="U993" s="292"/>
      <c r="V993" s="292"/>
      <c r="W993" s="292"/>
      <c r="X993" s="292"/>
      <c r="Y993" s="292"/>
      <c r="Z993" s="292"/>
    </row>
    <row r="994" spans="1:26" ht="15.75" customHeight="1" x14ac:dyDescent="0.2">
      <c r="A994" s="292"/>
      <c r="B994" s="221"/>
      <c r="C994" s="295"/>
      <c r="D994" s="296"/>
      <c r="E994" s="296"/>
      <c r="F994" s="297"/>
      <c r="G994" s="292"/>
      <c r="H994" s="292"/>
      <c r="I994" s="292"/>
      <c r="J994" s="292"/>
      <c r="K994" s="292"/>
      <c r="L994" s="292"/>
      <c r="M994" s="292"/>
      <c r="N994" s="292"/>
      <c r="O994" s="292"/>
      <c r="P994" s="292"/>
      <c r="Q994" s="292"/>
      <c r="R994" s="292"/>
      <c r="S994" s="292"/>
      <c r="T994" s="292"/>
      <c r="U994" s="292"/>
      <c r="V994" s="292"/>
      <c r="W994" s="292"/>
      <c r="X994" s="292"/>
      <c r="Y994" s="292"/>
      <c r="Z994" s="292"/>
    </row>
    <row r="995" spans="1:26" ht="15.75" customHeight="1" x14ac:dyDescent="0.2">
      <c r="A995" s="292"/>
      <c r="B995" s="221"/>
      <c r="C995" s="295"/>
      <c r="D995" s="296"/>
      <c r="E995" s="296"/>
      <c r="F995" s="297"/>
      <c r="G995" s="292"/>
      <c r="H995" s="292"/>
      <c r="I995" s="292"/>
      <c r="J995" s="292"/>
      <c r="K995" s="292"/>
      <c r="L995" s="292"/>
      <c r="M995" s="292"/>
      <c r="N995" s="292"/>
      <c r="O995" s="292"/>
      <c r="P995" s="292"/>
      <c r="Q995" s="292"/>
      <c r="R995" s="292"/>
      <c r="S995" s="292"/>
      <c r="T995" s="292"/>
      <c r="U995" s="292"/>
      <c r="V995" s="292"/>
      <c r="W995" s="292"/>
      <c r="X995" s="292"/>
      <c r="Y995" s="292"/>
      <c r="Z995" s="292"/>
    </row>
    <row r="996" spans="1:26" ht="15.75" customHeight="1" x14ac:dyDescent="0.2">
      <c r="A996" s="292"/>
      <c r="B996" s="221"/>
      <c r="C996" s="295"/>
      <c r="D996" s="296"/>
      <c r="E996" s="296"/>
      <c r="F996" s="297"/>
      <c r="G996" s="292"/>
      <c r="H996" s="292"/>
      <c r="I996" s="292"/>
      <c r="J996" s="292"/>
      <c r="K996" s="292"/>
      <c r="L996" s="292"/>
      <c r="M996" s="292"/>
      <c r="N996" s="292"/>
      <c r="O996" s="292"/>
      <c r="P996" s="292"/>
      <c r="Q996" s="292"/>
      <c r="R996" s="292"/>
      <c r="S996" s="292"/>
      <c r="T996" s="292"/>
      <c r="U996" s="292"/>
      <c r="V996" s="292"/>
      <c r="W996" s="292"/>
      <c r="X996" s="292"/>
      <c r="Y996" s="292"/>
      <c r="Z996" s="292"/>
    </row>
    <row r="997" spans="1:26" ht="15.75" customHeight="1" x14ac:dyDescent="0.2">
      <c r="A997" s="292"/>
      <c r="B997" s="221"/>
      <c r="C997" s="295"/>
      <c r="D997" s="296"/>
      <c r="E997" s="296"/>
      <c r="F997" s="297"/>
      <c r="G997" s="292"/>
      <c r="H997" s="292"/>
      <c r="I997" s="292"/>
      <c r="J997" s="292"/>
      <c r="K997" s="292"/>
      <c r="L997" s="292"/>
      <c r="M997" s="292"/>
      <c r="N997" s="292"/>
      <c r="O997" s="292"/>
      <c r="P997" s="292"/>
      <c r="Q997" s="292"/>
      <c r="R997" s="292"/>
      <c r="S997" s="292"/>
      <c r="T997" s="292"/>
      <c r="U997" s="292"/>
      <c r="V997" s="292"/>
      <c r="W997" s="292"/>
      <c r="X997" s="292"/>
      <c r="Y997" s="292"/>
      <c r="Z997" s="292"/>
    </row>
    <row r="998" spans="1:26" ht="15.75" customHeight="1" x14ac:dyDescent="0.2">
      <c r="A998" s="292"/>
      <c r="B998" s="221"/>
      <c r="C998" s="295"/>
      <c r="D998" s="296"/>
      <c r="E998" s="296"/>
      <c r="F998" s="297"/>
      <c r="G998" s="292"/>
      <c r="H998" s="292"/>
      <c r="I998" s="292"/>
      <c r="J998" s="292"/>
      <c r="K998" s="292"/>
      <c r="L998" s="292"/>
      <c r="M998" s="292"/>
      <c r="N998" s="292"/>
      <c r="O998" s="292"/>
      <c r="P998" s="292"/>
      <c r="Q998" s="292"/>
      <c r="R998" s="292"/>
      <c r="S998" s="292"/>
      <c r="T998" s="292"/>
      <c r="U998" s="292"/>
      <c r="V998" s="292"/>
      <c r="W998" s="292"/>
      <c r="X998" s="292"/>
      <c r="Y998" s="292"/>
      <c r="Z998" s="292"/>
    </row>
    <row r="999" spans="1:26" ht="15.75" customHeight="1" x14ac:dyDescent="0.2">
      <c r="A999" s="292"/>
      <c r="B999" s="221"/>
      <c r="C999" s="295"/>
      <c r="D999" s="296"/>
      <c r="E999" s="296"/>
      <c r="F999" s="297"/>
      <c r="G999" s="292"/>
      <c r="H999" s="292"/>
      <c r="I999" s="292"/>
      <c r="J999" s="292"/>
      <c r="K999" s="292"/>
      <c r="L999" s="292"/>
      <c r="M999" s="292"/>
      <c r="N999" s="292"/>
      <c r="O999" s="292"/>
      <c r="P999" s="292"/>
      <c r="Q999" s="292"/>
      <c r="R999" s="292"/>
      <c r="S999" s="292"/>
      <c r="T999" s="292"/>
      <c r="U999" s="292"/>
      <c r="V999" s="292"/>
      <c r="W999" s="292"/>
      <c r="X999" s="292"/>
      <c r="Y999" s="292"/>
      <c r="Z999" s="292"/>
    </row>
    <row r="1000" spans="1:26" ht="15.75" customHeight="1" x14ac:dyDescent="0.2">
      <c r="A1000" s="292"/>
      <c r="B1000" s="221"/>
      <c r="C1000" s="295"/>
      <c r="D1000" s="296"/>
      <c r="E1000" s="296"/>
      <c r="F1000" s="297"/>
      <c r="G1000" s="292"/>
      <c r="H1000" s="292"/>
      <c r="I1000" s="292"/>
      <c r="J1000" s="292"/>
      <c r="K1000" s="292"/>
      <c r="L1000" s="292"/>
      <c r="M1000" s="292"/>
      <c r="N1000" s="292"/>
      <c r="O1000" s="292"/>
      <c r="P1000" s="292"/>
      <c r="Q1000" s="292"/>
      <c r="R1000" s="292"/>
      <c r="S1000" s="292"/>
      <c r="T1000" s="292"/>
      <c r="U1000" s="292"/>
      <c r="V1000" s="292"/>
      <c r="W1000" s="292"/>
      <c r="X1000" s="292"/>
      <c r="Y1000" s="292"/>
      <c r="Z1000" s="292"/>
    </row>
  </sheetData>
  <autoFilter ref="B6:G53" xr:uid="{00000000-0009-0000-0000-000009000000}"/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8">
    <tabColor rgb="FF0C0C0C"/>
    <pageSetUpPr fitToPage="1"/>
  </sheetPr>
  <dimension ref="B1:Y1000"/>
  <sheetViews>
    <sheetView showGridLines="0" workbookViewId="0"/>
  </sheetViews>
  <sheetFormatPr baseColWidth="10" defaultColWidth="10.109375" defaultRowHeight="15" customHeight="1" x14ac:dyDescent="0.2"/>
  <cols>
    <col min="1" max="1" width="4.33203125" customWidth="1"/>
    <col min="2" max="2" width="3.109375" customWidth="1"/>
    <col min="3" max="3" width="25.77734375" customWidth="1"/>
    <col min="4" max="8" width="3.109375" customWidth="1"/>
    <col min="9" max="9" width="4.77734375" customWidth="1"/>
    <col min="10" max="10" width="3.109375" customWidth="1"/>
    <col min="11" max="11" width="25.77734375" customWidth="1"/>
    <col min="12" max="16" width="3.109375" customWidth="1"/>
    <col min="17" max="17" width="3.5546875" customWidth="1"/>
    <col min="18" max="18" width="10.44140625" customWidth="1"/>
    <col min="19" max="19" width="6.88671875" customWidth="1"/>
    <col min="20" max="20" width="39.44140625" customWidth="1"/>
    <col min="21" max="21" width="10.44140625" customWidth="1"/>
    <col min="22" max="22" width="26.109375" customWidth="1"/>
    <col min="23" max="23" width="11.5546875" customWidth="1"/>
    <col min="24" max="24" width="12.88671875" customWidth="1"/>
    <col min="25" max="25" width="11.5546875" customWidth="1"/>
    <col min="26" max="26" width="10.44140625" customWidth="1"/>
  </cols>
  <sheetData>
    <row r="1" spans="2:25" x14ac:dyDescent="0.2">
      <c r="W1" s="251"/>
      <c r="X1" s="315"/>
      <c r="Y1" s="316"/>
    </row>
    <row r="2" spans="2:25" ht="23.25" x14ac:dyDescent="0.35">
      <c r="C2" s="612" t="s">
        <v>1218</v>
      </c>
      <c r="D2" s="601"/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W2" s="251"/>
      <c r="X2" s="315"/>
      <c r="Y2" s="316"/>
    </row>
    <row r="3" spans="2:25" ht="20.25" x14ac:dyDescent="0.3">
      <c r="C3" s="613" t="s">
        <v>1219</v>
      </c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W3" s="251"/>
      <c r="X3" s="315"/>
      <c r="Y3" s="316"/>
    </row>
    <row r="4" spans="2:25" ht="20.25" x14ac:dyDescent="0.3">
      <c r="C4" s="614" t="s">
        <v>0</v>
      </c>
      <c r="D4" s="601"/>
      <c r="E4" s="601"/>
      <c r="F4" s="601"/>
      <c r="G4" s="601"/>
      <c r="H4" s="601"/>
      <c r="I4" s="601"/>
      <c r="J4" s="601"/>
      <c r="K4" s="601"/>
      <c r="L4" s="601"/>
      <c r="M4" s="601"/>
      <c r="N4" s="601"/>
      <c r="O4" s="601"/>
      <c r="P4" s="601"/>
      <c r="S4" s="169" t="s">
        <v>1220</v>
      </c>
      <c r="W4" s="251"/>
      <c r="X4" s="315"/>
      <c r="Y4" s="316"/>
    </row>
    <row r="5" spans="2:25" x14ac:dyDescent="0.2">
      <c r="T5" s="317" t="s">
        <v>1221</v>
      </c>
      <c r="W5" s="251"/>
      <c r="X5" s="315"/>
      <c r="Y5" s="316"/>
    </row>
    <row r="6" spans="2:25" ht="15.75" x14ac:dyDescent="0.2">
      <c r="B6" s="318"/>
      <c r="C6" s="319" t="s">
        <v>1222</v>
      </c>
      <c r="D6" s="319" t="s">
        <v>1223</v>
      </c>
      <c r="E6" s="319" t="s">
        <v>1224</v>
      </c>
      <c r="F6" s="319" t="s">
        <v>1225</v>
      </c>
      <c r="G6" s="319" t="s">
        <v>1224</v>
      </c>
      <c r="H6" s="319" t="s">
        <v>1225</v>
      </c>
      <c r="J6" s="318"/>
      <c r="K6" s="319" t="s">
        <v>1222</v>
      </c>
      <c r="L6" s="319" t="s">
        <v>1223</v>
      </c>
      <c r="M6" s="319" t="s">
        <v>1224</v>
      </c>
      <c r="N6" s="319" t="s">
        <v>1225</v>
      </c>
      <c r="O6" s="319" t="s">
        <v>1224</v>
      </c>
      <c r="P6" s="319" t="s">
        <v>1225</v>
      </c>
      <c r="T6" s="320" t="s">
        <v>1226</v>
      </c>
      <c r="V6" s="321" t="s">
        <v>1227</v>
      </c>
      <c r="W6" s="251"/>
      <c r="X6" s="315"/>
      <c r="Y6" s="316"/>
    </row>
    <row r="7" spans="2:25" x14ac:dyDescent="0.2">
      <c r="B7" s="615" t="s">
        <v>1228</v>
      </c>
      <c r="C7" s="322" t="s">
        <v>1229</v>
      </c>
      <c r="D7" s="323">
        <v>1</v>
      </c>
      <c r="E7" s="323">
        <v>7</v>
      </c>
      <c r="F7" s="324" t="s">
        <v>1230</v>
      </c>
      <c r="G7" s="323"/>
      <c r="H7" s="323"/>
      <c r="J7" s="611" t="s">
        <v>1231</v>
      </c>
      <c r="K7" s="322" t="s">
        <v>1232</v>
      </c>
      <c r="L7" s="325">
        <v>1</v>
      </c>
      <c r="M7" s="325">
        <v>5</v>
      </c>
      <c r="N7" s="326">
        <v>16</v>
      </c>
      <c r="O7" s="325" t="s">
        <v>1233</v>
      </c>
      <c r="P7" s="325">
        <v>14</v>
      </c>
      <c r="V7" s="327" t="s">
        <v>1234</v>
      </c>
      <c r="W7" s="328" t="s">
        <v>1235</v>
      </c>
      <c r="X7" s="329" t="s">
        <v>1236</v>
      </c>
      <c r="Y7" s="330" t="s">
        <v>1237</v>
      </c>
    </row>
    <row r="8" spans="2:25" x14ac:dyDescent="0.2">
      <c r="B8" s="607"/>
      <c r="C8" s="322" t="s">
        <v>1229</v>
      </c>
      <c r="D8" s="323"/>
      <c r="E8" s="323"/>
      <c r="F8" s="323"/>
      <c r="G8" s="323"/>
      <c r="H8" s="323"/>
      <c r="J8" s="607"/>
      <c r="K8" s="322" t="s">
        <v>1238</v>
      </c>
      <c r="L8" s="323"/>
      <c r="M8" s="323"/>
      <c r="N8" s="324"/>
      <c r="O8" s="323"/>
      <c r="P8" s="323"/>
      <c r="S8" s="169" t="s">
        <v>1239</v>
      </c>
      <c r="V8" s="331" t="s">
        <v>1240</v>
      </c>
      <c r="W8" s="332">
        <v>3</v>
      </c>
      <c r="X8" s="333" t="s">
        <v>1241</v>
      </c>
      <c r="Y8" s="334">
        <v>0.125</v>
      </c>
    </row>
    <row r="9" spans="2:25" x14ac:dyDescent="0.2">
      <c r="B9" s="607"/>
      <c r="C9" s="322" t="s">
        <v>1242</v>
      </c>
      <c r="D9" s="323">
        <v>8</v>
      </c>
      <c r="E9" s="323">
        <v>20</v>
      </c>
      <c r="F9" s="324" t="s">
        <v>1230</v>
      </c>
      <c r="G9" s="323"/>
      <c r="H9" s="323"/>
      <c r="J9" s="607"/>
      <c r="K9" s="322" t="s">
        <v>1243</v>
      </c>
      <c r="L9" s="323"/>
      <c r="M9" s="323"/>
      <c r="N9" s="324"/>
      <c r="O9" s="323"/>
      <c r="P9" s="323"/>
      <c r="T9" s="169" t="s">
        <v>1244</v>
      </c>
      <c r="V9" s="335" t="s">
        <v>1245</v>
      </c>
      <c r="W9" s="336">
        <v>3</v>
      </c>
      <c r="X9" s="337" t="s">
        <v>1246</v>
      </c>
      <c r="Y9" s="338">
        <v>6.25E-2</v>
      </c>
    </row>
    <row r="10" spans="2:25" x14ac:dyDescent="0.2">
      <c r="B10" s="607"/>
      <c r="C10" s="322" t="s">
        <v>1242</v>
      </c>
      <c r="D10" s="323"/>
      <c r="E10" s="323"/>
      <c r="F10" s="323"/>
      <c r="G10" s="323"/>
      <c r="H10" s="323"/>
      <c r="J10" s="607"/>
      <c r="K10" s="322" t="s">
        <v>1247</v>
      </c>
      <c r="L10" s="323"/>
      <c r="M10" s="323"/>
      <c r="N10" s="324"/>
      <c r="O10" s="323"/>
      <c r="P10" s="323"/>
      <c r="T10" s="169" t="s">
        <v>1248</v>
      </c>
      <c r="V10" s="331" t="s">
        <v>1249</v>
      </c>
      <c r="W10" s="332">
        <v>3</v>
      </c>
      <c r="X10" s="333" t="s">
        <v>1241</v>
      </c>
      <c r="Y10" s="334">
        <v>6.25E-2</v>
      </c>
    </row>
    <row r="11" spans="2:25" x14ac:dyDescent="0.2">
      <c r="B11" s="607"/>
      <c r="C11" s="322" t="s">
        <v>1250</v>
      </c>
      <c r="D11" s="323"/>
      <c r="E11" s="323"/>
      <c r="F11" s="323"/>
      <c r="G11" s="323"/>
      <c r="H11" s="323"/>
      <c r="J11" s="607"/>
      <c r="K11" s="322" t="s">
        <v>1251</v>
      </c>
      <c r="L11" s="325">
        <v>4</v>
      </c>
      <c r="M11" s="325">
        <v>5</v>
      </c>
      <c r="N11" s="326">
        <v>16</v>
      </c>
      <c r="O11" s="325" t="s">
        <v>1233</v>
      </c>
      <c r="P11" s="325">
        <v>14</v>
      </c>
      <c r="T11" s="169" t="s">
        <v>1252</v>
      </c>
      <c r="V11" s="335" t="s">
        <v>1253</v>
      </c>
      <c r="W11" s="336">
        <v>3</v>
      </c>
      <c r="X11" s="337">
        <v>20</v>
      </c>
      <c r="Y11" s="338">
        <v>6.25E-2</v>
      </c>
    </row>
    <row r="12" spans="2:25" x14ac:dyDescent="0.2">
      <c r="B12" s="607"/>
      <c r="C12" s="322" t="s">
        <v>1254</v>
      </c>
      <c r="D12" s="323"/>
      <c r="E12" s="323"/>
      <c r="F12" s="323"/>
      <c r="G12" s="323"/>
      <c r="H12" s="323"/>
      <c r="J12" s="607"/>
      <c r="K12" s="322" t="s">
        <v>1255</v>
      </c>
      <c r="L12" s="323"/>
      <c r="M12" s="323"/>
      <c r="N12" s="324"/>
      <c r="O12" s="323"/>
      <c r="P12" s="323"/>
      <c r="T12" s="169" t="s">
        <v>1256</v>
      </c>
      <c r="V12" s="339" t="s">
        <v>1257</v>
      </c>
      <c r="W12" s="340">
        <v>3</v>
      </c>
      <c r="X12" s="341">
        <v>20</v>
      </c>
      <c r="Y12" s="342">
        <v>4.1666666666666664E-2</v>
      </c>
    </row>
    <row r="13" spans="2:25" x14ac:dyDescent="0.2">
      <c r="B13" s="607"/>
      <c r="C13" s="322" t="s">
        <v>1258</v>
      </c>
      <c r="D13" s="343" t="s">
        <v>1259</v>
      </c>
      <c r="E13" s="343">
        <v>5</v>
      </c>
      <c r="F13" s="343">
        <v>40</v>
      </c>
      <c r="G13" s="323"/>
      <c r="H13" s="323"/>
      <c r="J13" s="607"/>
      <c r="K13" s="322" t="s">
        <v>1260</v>
      </c>
      <c r="L13" s="325">
        <v>3</v>
      </c>
      <c r="M13" s="325">
        <v>5</v>
      </c>
      <c r="N13" s="326">
        <v>14</v>
      </c>
      <c r="O13" s="325" t="s">
        <v>1233</v>
      </c>
      <c r="P13" s="325">
        <v>12</v>
      </c>
      <c r="T13" s="169" t="s">
        <v>1261</v>
      </c>
      <c r="W13" s="251"/>
      <c r="X13" s="315"/>
      <c r="Y13" s="316"/>
    </row>
    <row r="14" spans="2:25" ht="15.75" x14ac:dyDescent="0.2">
      <c r="B14" s="607"/>
      <c r="C14" s="322" t="s">
        <v>1262</v>
      </c>
      <c r="D14" s="325">
        <v>7</v>
      </c>
      <c r="E14" s="325">
        <v>5</v>
      </c>
      <c r="F14" s="325">
        <v>40</v>
      </c>
      <c r="G14" s="323"/>
      <c r="H14" s="323"/>
      <c r="J14" s="607"/>
      <c r="K14" s="322" t="s">
        <v>1263</v>
      </c>
      <c r="L14" s="325">
        <v>2</v>
      </c>
      <c r="M14" s="325">
        <v>5</v>
      </c>
      <c r="N14" s="326">
        <v>16</v>
      </c>
      <c r="O14" s="325" t="s">
        <v>1233</v>
      </c>
      <c r="P14" s="325">
        <v>14</v>
      </c>
      <c r="T14" s="169" t="s">
        <v>1264</v>
      </c>
      <c r="V14" s="321" t="s">
        <v>1265</v>
      </c>
      <c r="W14" s="251"/>
      <c r="X14" s="315"/>
      <c r="Y14" s="316"/>
    </row>
    <row r="15" spans="2:25" x14ac:dyDescent="0.2">
      <c r="B15" s="607"/>
      <c r="C15" s="322" t="s">
        <v>1266</v>
      </c>
      <c r="D15" s="323"/>
      <c r="E15" s="323"/>
      <c r="F15" s="323"/>
      <c r="G15" s="323"/>
      <c r="H15" s="323"/>
      <c r="J15" s="607"/>
      <c r="K15" s="322" t="s">
        <v>1267</v>
      </c>
      <c r="L15" s="323"/>
      <c r="M15" s="323"/>
      <c r="N15" s="324"/>
      <c r="O15" s="323"/>
      <c r="P15" s="323"/>
      <c r="V15" s="328" t="s">
        <v>1234</v>
      </c>
      <c r="W15" s="328" t="s">
        <v>1235</v>
      </c>
      <c r="X15" s="329" t="s">
        <v>1236</v>
      </c>
      <c r="Y15" s="330" t="s">
        <v>1237</v>
      </c>
    </row>
    <row r="16" spans="2:25" x14ac:dyDescent="0.2">
      <c r="B16" s="607"/>
      <c r="C16" s="322" t="s">
        <v>1268</v>
      </c>
      <c r="D16" s="344">
        <v>7</v>
      </c>
      <c r="E16" s="344">
        <v>5</v>
      </c>
      <c r="F16" s="344">
        <v>12</v>
      </c>
      <c r="G16" s="344" t="s">
        <v>1233</v>
      </c>
      <c r="H16" s="344">
        <v>30</v>
      </c>
      <c r="J16" s="607"/>
      <c r="K16" s="322" t="s">
        <v>1269</v>
      </c>
      <c r="L16" s="323"/>
      <c r="M16" s="323"/>
      <c r="N16" s="324"/>
      <c r="O16" s="323"/>
      <c r="P16" s="323"/>
      <c r="V16" s="331" t="s">
        <v>1270</v>
      </c>
      <c r="W16" s="332">
        <v>3</v>
      </c>
      <c r="X16" s="333" t="s">
        <v>1241</v>
      </c>
      <c r="Y16" s="334">
        <v>0.125</v>
      </c>
    </row>
    <row r="17" spans="2:25" x14ac:dyDescent="0.2">
      <c r="B17" s="607"/>
      <c r="C17" s="322" t="s">
        <v>1271</v>
      </c>
      <c r="D17" s="323"/>
      <c r="E17" s="323"/>
      <c r="F17" s="323"/>
      <c r="G17" s="323"/>
      <c r="H17" s="323"/>
      <c r="J17" s="607"/>
      <c r="K17" s="322" t="s">
        <v>1272</v>
      </c>
      <c r="L17" s="323"/>
      <c r="M17" s="323"/>
      <c r="N17" s="324"/>
      <c r="O17" s="323"/>
      <c r="P17" s="323"/>
      <c r="V17" s="335" t="s">
        <v>1273</v>
      </c>
      <c r="W17" s="336">
        <v>3</v>
      </c>
      <c r="X17" s="337" t="s">
        <v>1246</v>
      </c>
      <c r="Y17" s="338">
        <v>6.25E-2</v>
      </c>
    </row>
    <row r="18" spans="2:25" x14ac:dyDescent="0.2">
      <c r="B18" s="607"/>
      <c r="C18" s="322" t="s">
        <v>1274</v>
      </c>
      <c r="D18" s="323"/>
      <c r="E18" s="323"/>
      <c r="F18" s="323"/>
      <c r="G18" s="323"/>
      <c r="H18" s="323"/>
      <c r="J18" s="609"/>
      <c r="K18" s="322" t="s">
        <v>1275</v>
      </c>
      <c r="L18" s="323"/>
      <c r="M18" s="323"/>
      <c r="N18" s="324"/>
      <c r="O18" s="323"/>
      <c r="P18" s="323"/>
      <c r="V18" s="331" t="s">
        <v>1276</v>
      </c>
      <c r="W18" s="332">
        <v>3</v>
      </c>
      <c r="X18" s="333" t="s">
        <v>1241</v>
      </c>
      <c r="Y18" s="334">
        <v>6.25E-2</v>
      </c>
    </row>
    <row r="19" spans="2:25" x14ac:dyDescent="0.2">
      <c r="B19" s="607"/>
      <c r="C19" s="322" t="s">
        <v>1277</v>
      </c>
      <c r="D19" s="343">
        <v>7</v>
      </c>
      <c r="E19" s="343">
        <v>5</v>
      </c>
      <c r="F19" s="343">
        <v>12</v>
      </c>
      <c r="G19" s="343" t="s">
        <v>1233</v>
      </c>
      <c r="H19" s="343">
        <v>30</v>
      </c>
      <c r="J19" s="611" t="s">
        <v>1278</v>
      </c>
      <c r="K19" s="322" t="s">
        <v>1279</v>
      </c>
      <c r="L19" s="323"/>
      <c r="M19" s="323"/>
      <c r="N19" s="324"/>
      <c r="O19" s="323"/>
      <c r="P19" s="323"/>
      <c r="V19" s="335" t="s">
        <v>1280</v>
      </c>
      <c r="W19" s="336">
        <v>3</v>
      </c>
      <c r="X19" s="337">
        <v>20</v>
      </c>
      <c r="Y19" s="338">
        <v>6.25E-2</v>
      </c>
    </row>
    <row r="20" spans="2:25" x14ac:dyDescent="0.2">
      <c r="B20" s="607"/>
      <c r="C20" s="322" t="s">
        <v>1281</v>
      </c>
      <c r="D20" s="323"/>
      <c r="E20" s="323"/>
      <c r="F20" s="323"/>
      <c r="G20" s="323"/>
      <c r="H20" s="323"/>
      <c r="J20" s="607"/>
      <c r="K20" s="322" t="s">
        <v>1282</v>
      </c>
      <c r="L20" s="343">
        <v>3</v>
      </c>
      <c r="M20" s="343">
        <v>5</v>
      </c>
      <c r="N20" s="345">
        <v>14</v>
      </c>
      <c r="O20" s="343" t="s">
        <v>1233</v>
      </c>
      <c r="P20" s="343">
        <v>12</v>
      </c>
      <c r="V20" s="339" t="s">
        <v>1283</v>
      </c>
      <c r="W20" s="340">
        <v>3</v>
      </c>
      <c r="X20" s="341" t="s">
        <v>1284</v>
      </c>
      <c r="Y20" s="342">
        <v>4.1666666666666664E-2</v>
      </c>
    </row>
    <row r="21" spans="2:25" ht="15.75" customHeight="1" x14ac:dyDescent="0.2">
      <c r="B21" s="607"/>
      <c r="C21" s="322" t="s">
        <v>1285</v>
      </c>
      <c r="D21" s="323"/>
      <c r="E21" s="323"/>
      <c r="F21" s="323"/>
      <c r="G21" s="323"/>
      <c r="H21" s="323"/>
      <c r="J21" s="607"/>
      <c r="K21" s="322" t="s">
        <v>1286</v>
      </c>
      <c r="L21" s="323"/>
      <c r="M21" s="323"/>
      <c r="N21" s="324"/>
      <c r="O21" s="323"/>
      <c r="P21" s="323"/>
      <c r="W21" s="251"/>
      <c r="X21" s="315"/>
      <c r="Y21" s="316"/>
    </row>
    <row r="22" spans="2:25" ht="15.75" customHeight="1" x14ac:dyDescent="0.2">
      <c r="B22" s="607"/>
      <c r="C22" s="322" t="s">
        <v>1287</v>
      </c>
      <c r="D22" s="323"/>
      <c r="E22" s="323"/>
      <c r="F22" s="323"/>
      <c r="G22" s="323"/>
      <c r="H22" s="323"/>
      <c r="J22" s="607"/>
      <c r="K22" s="322" t="s">
        <v>1288</v>
      </c>
      <c r="L22" s="323"/>
      <c r="M22" s="323"/>
      <c r="N22" s="324"/>
      <c r="O22" s="323"/>
      <c r="P22" s="323"/>
      <c r="V22" s="321" t="s">
        <v>1289</v>
      </c>
      <c r="W22" s="251"/>
      <c r="X22" s="315"/>
      <c r="Y22" s="316"/>
    </row>
    <row r="23" spans="2:25" ht="15.75" customHeight="1" x14ac:dyDescent="0.2">
      <c r="B23" s="609"/>
      <c r="C23" s="322" t="s">
        <v>1290</v>
      </c>
      <c r="D23" s="325">
        <v>7</v>
      </c>
      <c r="E23" s="325">
        <v>5</v>
      </c>
      <c r="F23" s="325">
        <v>12</v>
      </c>
      <c r="G23" s="325" t="s">
        <v>1233</v>
      </c>
      <c r="H23" s="325">
        <v>30</v>
      </c>
      <c r="J23" s="607"/>
      <c r="K23" s="322" t="s">
        <v>1291</v>
      </c>
      <c r="L23" s="343">
        <v>2</v>
      </c>
      <c r="M23" s="343">
        <v>5</v>
      </c>
      <c r="N23" s="345">
        <v>16</v>
      </c>
      <c r="O23" s="343" t="s">
        <v>1233</v>
      </c>
      <c r="P23" s="343">
        <v>14</v>
      </c>
      <c r="V23" s="328" t="s">
        <v>1234</v>
      </c>
      <c r="W23" s="328" t="s">
        <v>1235</v>
      </c>
      <c r="X23" s="328" t="s">
        <v>1236</v>
      </c>
      <c r="Y23" s="330" t="s">
        <v>1237</v>
      </c>
    </row>
    <row r="24" spans="2:25" ht="15" customHeight="1" x14ac:dyDescent="0.2">
      <c r="B24" s="611" t="s">
        <v>1292</v>
      </c>
      <c r="C24" s="322" t="s">
        <v>1293</v>
      </c>
      <c r="D24" s="323"/>
      <c r="E24" s="323"/>
      <c r="F24" s="323"/>
      <c r="G24" s="323"/>
      <c r="H24" s="323"/>
      <c r="J24" s="607"/>
      <c r="K24" s="322" t="s">
        <v>1294</v>
      </c>
      <c r="L24" s="323"/>
      <c r="M24" s="323"/>
      <c r="N24" s="324"/>
      <c r="O24" s="323"/>
      <c r="P24" s="323"/>
      <c r="V24" s="331" t="s">
        <v>1295</v>
      </c>
      <c r="W24" s="332">
        <v>3</v>
      </c>
      <c r="X24" s="333" t="s">
        <v>1241</v>
      </c>
      <c r="Y24" s="334">
        <v>0.125</v>
      </c>
    </row>
    <row r="25" spans="2:25" ht="15.75" customHeight="1" x14ac:dyDescent="0.2">
      <c r="B25" s="607"/>
      <c r="C25" s="322" t="s">
        <v>1296</v>
      </c>
      <c r="D25" s="323"/>
      <c r="E25" s="323"/>
      <c r="F25" s="323"/>
      <c r="G25" s="323"/>
      <c r="H25" s="323"/>
      <c r="J25" s="607"/>
      <c r="K25" s="322" t="s">
        <v>1297</v>
      </c>
      <c r="L25" s="343">
        <v>6</v>
      </c>
      <c r="M25" s="343">
        <v>5</v>
      </c>
      <c r="N25" s="345">
        <v>16</v>
      </c>
      <c r="O25" s="323"/>
      <c r="P25" s="323"/>
      <c r="V25" s="335" t="s">
        <v>1298</v>
      </c>
      <c r="W25" s="336">
        <v>3</v>
      </c>
      <c r="X25" s="337" t="s">
        <v>1246</v>
      </c>
      <c r="Y25" s="338">
        <v>6.25E-2</v>
      </c>
    </row>
    <row r="26" spans="2:25" ht="15.75" customHeight="1" x14ac:dyDescent="0.2">
      <c r="B26" s="607"/>
      <c r="C26" s="322" t="s">
        <v>1299</v>
      </c>
      <c r="D26" s="323"/>
      <c r="E26" s="323"/>
      <c r="F26" s="323"/>
      <c r="G26" s="323"/>
      <c r="H26" s="323"/>
      <c r="J26" s="607"/>
      <c r="K26" s="322" t="s">
        <v>1300</v>
      </c>
      <c r="L26" s="323"/>
      <c r="M26" s="323"/>
      <c r="N26" s="324"/>
      <c r="O26" s="323"/>
      <c r="P26" s="323"/>
      <c r="V26" s="331" t="s">
        <v>1301</v>
      </c>
      <c r="W26" s="332">
        <v>3</v>
      </c>
      <c r="X26" s="333" t="s">
        <v>1241</v>
      </c>
      <c r="Y26" s="334">
        <v>6.25E-2</v>
      </c>
    </row>
    <row r="27" spans="2:25" ht="15.75" customHeight="1" x14ac:dyDescent="0.2">
      <c r="B27" s="607"/>
      <c r="C27" s="322" t="s">
        <v>1302</v>
      </c>
      <c r="D27" s="323"/>
      <c r="E27" s="323"/>
      <c r="F27" s="323"/>
      <c r="G27" s="323"/>
      <c r="H27" s="323"/>
      <c r="J27" s="607"/>
      <c r="K27" s="322" t="s">
        <v>1303</v>
      </c>
      <c r="L27" s="343">
        <v>1</v>
      </c>
      <c r="M27" s="343">
        <v>5</v>
      </c>
      <c r="N27" s="345">
        <v>16</v>
      </c>
      <c r="O27" s="343" t="s">
        <v>1233</v>
      </c>
      <c r="P27" s="343">
        <v>14</v>
      </c>
      <c r="V27" s="335" t="s">
        <v>1304</v>
      </c>
      <c r="W27" s="336">
        <v>3</v>
      </c>
      <c r="X27" s="337">
        <v>10</v>
      </c>
      <c r="Y27" s="338">
        <v>6.25E-2</v>
      </c>
    </row>
    <row r="28" spans="2:25" ht="15.75" customHeight="1" x14ac:dyDescent="0.2">
      <c r="B28" s="607"/>
      <c r="C28" s="322" t="s">
        <v>1305</v>
      </c>
      <c r="D28" s="323"/>
      <c r="E28" s="323"/>
      <c r="F28" s="323"/>
      <c r="G28" s="323"/>
      <c r="H28" s="323"/>
      <c r="J28" s="607"/>
      <c r="K28" s="322" t="s">
        <v>1306</v>
      </c>
      <c r="L28" s="323"/>
      <c r="M28" s="323"/>
      <c r="N28" s="324"/>
      <c r="O28" s="323"/>
      <c r="P28" s="323"/>
      <c r="V28" s="339" t="s">
        <v>1257</v>
      </c>
      <c r="W28" s="340">
        <v>3</v>
      </c>
      <c r="X28" s="341">
        <v>20</v>
      </c>
      <c r="Y28" s="342">
        <v>4.1666666666666664E-2</v>
      </c>
    </row>
    <row r="29" spans="2:25" ht="15.75" customHeight="1" x14ac:dyDescent="0.2">
      <c r="B29" s="607"/>
      <c r="C29" s="322" t="s">
        <v>1307</v>
      </c>
      <c r="D29" s="323"/>
      <c r="E29" s="323"/>
      <c r="F29" s="323"/>
      <c r="G29" s="323"/>
      <c r="H29" s="323"/>
      <c r="J29" s="607"/>
      <c r="K29" s="322" t="s">
        <v>1308</v>
      </c>
      <c r="L29" s="323"/>
      <c r="M29" s="323"/>
      <c r="N29" s="324"/>
      <c r="O29" s="323"/>
      <c r="P29" s="323"/>
      <c r="W29" s="251"/>
      <c r="X29" s="315"/>
      <c r="Y29" s="316"/>
    </row>
    <row r="30" spans="2:25" ht="15.75" customHeight="1" x14ac:dyDescent="0.2">
      <c r="B30" s="607"/>
      <c r="C30" s="322" t="s">
        <v>1309</v>
      </c>
      <c r="D30" s="323"/>
      <c r="E30" s="323"/>
      <c r="F30" s="323"/>
      <c r="G30" s="323"/>
      <c r="H30" s="323"/>
      <c r="J30" s="607"/>
      <c r="K30" s="322" t="s">
        <v>1310</v>
      </c>
      <c r="L30" s="323"/>
      <c r="M30" s="323"/>
      <c r="N30" s="324"/>
      <c r="O30" s="323"/>
      <c r="P30" s="323"/>
      <c r="W30" s="251"/>
      <c r="X30" s="315"/>
      <c r="Y30" s="316"/>
    </row>
    <row r="31" spans="2:25" ht="15.75" customHeight="1" x14ac:dyDescent="0.2">
      <c r="B31" s="607"/>
      <c r="C31" s="322" t="s">
        <v>1311</v>
      </c>
      <c r="D31" s="323"/>
      <c r="E31" s="323"/>
      <c r="F31" s="323"/>
      <c r="G31" s="323"/>
      <c r="H31" s="323"/>
      <c r="J31" s="607"/>
      <c r="K31" s="322" t="s">
        <v>1312</v>
      </c>
      <c r="L31" s="343">
        <v>4</v>
      </c>
      <c r="M31" s="343">
        <v>5</v>
      </c>
      <c r="N31" s="345">
        <v>14</v>
      </c>
      <c r="O31" s="343" t="s">
        <v>1233</v>
      </c>
      <c r="P31" s="343">
        <v>12</v>
      </c>
      <c r="V31" s="328" t="s">
        <v>1234</v>
      </c>
      <c r="W31" s="328" t="s">
        <v>1235</v>
      </c>
      <c r="X31" s="328" t="s">
        <v>1236</v>
      </c>
      <c r="Y31" s="330" t="s">
        <v>1237</v>
      </c>
    </row>
    <row r="32" spans="2:25" ht="15.75" customHeight="1" x14ac:dyDescent="0.2">
      <c r="B32" s="607"/>
      <c r="C32" s="322" t="s">
        <v>1313</v>
      </c>
      <c r="D32" s="323"/>
      <c r="E32" s="323"/>
      <c r="F32" s="323"/>
      <c r="G32" s="323"/>
      <c r="H32" s="323"/>
      <c r="J32" s="607"/>
      <c r="K32" s="322" t="s">
        <v>1314</v>
      </c>
      <c r="L32" s="323"/>
      <c r="M32" s="323"/>
      <c r="N32" s="324"/>
      <c r="O32" s="323"/>
      <c r="P32" s="323"/>
      <c r="V32" s="331" t="s">
        <v>1315</v>
      </c>
      <c r="W32" s="332">
        <v>3</v>
      </c>
      <c r="X32" s="333" t="s">
        <v>1241</v>
      </c>
      <c r="Y32" s="334">
        <v>0.125</v>
      </c>
    </row>
    <row r="33" spans="2:25" ht="15.75" customHeight="1" x14ac:dyDescent="0.2">
      <c r="B33" s="607"/>
      <c r="C33" s="322" t="s">
        <v>1316</v>
      </c>
      <c r="D33" s="323"/>
      <c r="E33" s="323"/>
      <c r="F33" s="323"/>
      <c r="G33" s="323"/>
      <c r="H33" s="323"/>
      <c r="J33" s="609"/>
      <c r="K33" s="322" t="s">
        <v>1317</v>
      </c>
      <c r="L33" s="343">
        <v>5</v>
      </c>
      <c r="M33" s="343">
        <v>5</v>
      </c>
      <c r="N33" s="345">
        <v>16</v>
      </c>
      <c r="O33" s="343" t="s">
        <v>1233</v>
      </c>
      <c r="P33" s="343">
        <v>14</v>
      </c>
      <c r="V33" s="335" t="s">
        <v>1318</v>
      </c>
      <c r="W33" s="336">
        <v>3</v>
      </c>
      <c r="X33" s="337" t="s">
        <v>1246</v>
      </c>
      <c r="Y33" s="338">
        <v>6.25E-2</v>
      </c>
    </row>
    <row r="34" spans="2:25" ht="15.75" customHeight="1" x14ac:dyDescent="0.2">
      <c r="B34" s="609"/>
      <c r="C34" s="322" t="s">
        <v>1319</v>
      </c>
      <c r="D34" s="323"/>
      <c r="E34" s="323"/>
      <c r="F34" s="323"/>
      <c r="G34" s="323"/>
      <c r="H34" s="323"/>
      <c r="J34" s="611" t="s">
        <v>1320</v>
      </c>
      <c r="K34" s="322" t="s">
        <v>1321</v>
      </c>
      <c r="L34" s="325">
        <v>5</v>
      </c>
      <c r="M34" s="325">
        <v>5</v>
      </c>
      <c r="N34" s="326">
        <v>16</v>
      </c>
      <c r="O34" s="325" t="s">
        <v>1233</v>
      </c>
      <c r="P34" s="325">
        <v>14</v>
      </c>
      <c r="V34" s="331" t="s">
        <v>1322</v>
      </c>
      <c r="W34" s="332">
        <v>3</v>
      </c>
      <c r="X34" s="333" t="s">
        <v>1241</v>
      </c>
      <c r="Y34" s="334">
        <v>6.25E-2</v>
      </c>
    </row>
    <row r="35" spans="2:25" ht="15.75" customHeight="1" x14ac:dyDescent="0.2">
      <c r="B35" s="611" t="s">
        <v>1323</v>
      </c>
      <c r="C35" s="322" t="s">
        <v>1324</v>
      </c>
      <c r="D35" s="323"/>
      <c r="E35" s="323"/>
      <c r="F35" s="323"/>
      <c r="G35" s="323"/>
      <c r="H35" s="323"/>
      <c r="J35" s="607"/>
      <c r="K35" s="322" t="s">
        <v>1325</v>
      </c>
      <c r="L35" s="323"/>
      <c r="M35" s="323"/>
      <c r="N35" s="324"/>
      <c r="O35" s="323"/>
      <c r="P35" s="323"/>
      <c r="V35" s="335" t="s">
        <v>1326</v>
      </c>
      <c r="W35" s="336">
        <v>3</v>
      </c>
      <c r="X35" s="337">
        <v>20</v>
      </c>
      <c r="Y35" s="338">
        <v>6.25E-2</v>
      </c>
    </row>
    <row r="36" spans="2:25" ht="15.75" customHeight="1" x14ac:dyDescent="0.2">
      <c r="B36" s="607"/>
      <c r="C36" s="322" t="s">
        <v>1327</v>
      </c>
      <c r="D36" s="323"/>
      <c r="E36" s="323"/>
      <c r="F36" s="324"/>
      <c r="G36" s="323"/>
      <c r="H36" s="323"/>
      <c r="J36" s="607"/>
      <c r="K36" s="322" t="s">
        <v>1328</v>
      </c>
      <c r="L36" s="323"/>
      <c r="M36" s="323"/>
      <c r="N36" s="324"/>
      <c r="O36" s="323"/>
      <c r="P36" s="323"/>
      <c r="V36" s="339" t="s">
        <v>1329</v>
      </c>
      <c r="W36" s="340">
        <v>3</v>
      </c>
      <c r="X36" s="341">
        <v>20</v>
      </c>
      <c r="Y36" s="342">
        <v>4.1666666666666664E-2</v>
      </c>
    </row>
    <row r="37" spans="2:25" ht="15.75" customHeight="1" x14ac:dyDescent="0.2">
      <c r="B37" s="607"/>
      <c r="C37" s="322" t="s">
        <v>1330</v>
      </c>
      <c r="D37" s="323">
        <v>7</v>
      </c>
      <c r="E37" s="323">
        <v>5</v>
      </c>
      <c r="F37" s="324">
        <v>16</v>
      </c>
      <c r="G37" s="323"/>
      <c r="H37" s="323"/>
      <c r="J37" s="607"/>
      <c r="K37" s="322" t="s">
        <v>1331</v>
      </c>
      <c r="L37" s="323"/>
      <c r="M37" s="323"/>
      <c r="N37" s="324"/>
      <c r="O37" s="323"/>
      <c r="P37" s="323"/>
      <c r="W37" s="251"/>
      <c r="X37" s="315"/>
      <c r="Y37" s="316"/>
    </row>
    <row r="38" spans="2:25" ht="15.75" customHeight="1" x14ac:dyDescent="0.2">
      <c r="B38" s="609"/>
      <c r="C38" s="322" t="s">
        <v>1332</v>
      </c>
      <c r="D38" s="323"/>
      <c r="E38" s="323"/>
      <c r="F38" s="324"/>
      <c r="G38" s="323"/>
      <c r="H38" s="323"/>
      <c r="J38" s="607"/>
      <c r="K38" s="322" t="s">
        <v>1333</v>
      </c>
      <c r="L38" s="323"/>
      <c r="M38" s="323"/>
      <c r="N38" s="324"/>
      <c r="O38" s="323"/>
      <c r="P38" s="323"/>
      <c r="W38" s="251"/>
      <c r="X38" s="315"/>
      <c r="Y38" s="316"/>
    </row>
    <row r="39" spans="2:25" ht="15.75" customHeight="1" x14ac:dyDescent="0.2">
      <c r="B39" s="611" t="s">
        <v>1334</v>
      </c>
      <c r="C39" s="322" t="s">
        <v>1335</v>
      </c>
      <c r="D39" s="323"/>
      <c r="E39" s="323"/>
      <c r="F39" s="324"/>
      <c r="G39" s="323"/>
      <c r="H39" s="323"/>
      <c r="J39" s="607"/>
      <c r="K39" s="322" t="s">
        <v>1336</v>
      </c>
      <c r="L39" s="323"/>
      <c r="M39" s="323"/>
      <c r="N39" s="324"/>
      <c r="O39" s="323"/>
      <c r="P39" s="323"/>
      <c r="W39" s="251"/>
      <c r="X39" s="315"/>
      <c r="Y39" s="316"/>
    </row>
    <row r="40" spans="2:25" ht="15.75" customHeight="1" x14ac:dyDescent="0.2">
      <c r="B40" s="607"/>
      <c r="C40" s="322" t="s">
        <v>1337</v>
      </c>
      <c r="D40" s="323"/>
      <c r="E40" s="323"/>
      <c r="F40" s="324"/>
      <c r="G40" s="323"/>
      <c r="H40" s="323"/>
      <c r="J40" s="607"/>
      <c r="K40" s="322" t="s">
        <v>1338</v>
      </c>
      <c r="L40" s="323"/>
      <c r="M40" s="323"/>
      <c r="N40" s="324"/>
      <c r="O40" s="323"/>
      <c r="P40" s="323"/>
      <c r="W40" s="251"/>
      <c r="X40" s="315"/>
      <c r="Y40" s="316"/>
    </row>
    <row r="41" spans="2:25" ht="15.75" customHeight="1" x14ac:dyDescent="0.2">
      <c r="B41" s="607"/>
      <c r="C41" s="322" t="s">
        <v>1339</v>
      </c>
      <c r="D41" s="323"/>
      <c r="E41" s="323"/>
      <c r="F41" s="324"/>
      <c r="G41" s="323"/>
      <c r="H41" s="323"/>
      <c r="J41" s="607"/>
      <c r="K41" s="322" t="s">
        <v>1340</v>
      </c>
      <c r="L41" s="323"/>
      <c r="M41" s="323"/>
      <c r="N41" s="324"/>
      <c r="O41" s="323"/>
      <c r="P41" s="323"/>
      <c r="W41" s="251"/>
      <c r="X41" s="315"/>
      <c r="Y41" s="316"/>
    </row>
    <row r="42" spans="2:25" ht="15.75" customHeight="1" x14ac:dyDescent="0.2">
      <c r="B42" s="607"/>
      <c r="C42" s="322" t="s">
        <v>1341</v>
      </c>
      <c r="D42" s="323"/>
      <c r="E42" s="323"/>
      <c r="F42" s="324"/>
      <c r="G42" s="323"/>
      <c r="H42" s="323"/>
      <c r="J42" s="607"/>
      <c r="K42" s="322" t="s">
        <v>1342</v>
      </c>
      <c r="L42" s="323"/>
      <c r="M42" s="323"/>
      <c r="N42" s="324"/>
      <c r="O42" s="323"/>
      <c r="P42" s="323"/>
      <c r="W42" s="251"/>
      <c r="X42" s="315"/>
      <c r="Y42" s="316"/>
    </row>
    <row r="43" spans="2:25" ht="15.75" customHeight="1" x14ac:dyDescent="0.2">
      <c r="B43" s="607"/>
      <c r="C43" s="322" t="s">
        <v>1343</v>
      </c>
      <c r="D43" s="323"/>
      <c r="E43" s="323"/>
      <c r="F43" s="324"/>
      <c r="G43" s="323"/>
      <c r="H43" s="323"/>
      <c r="J43" s="609"/>
      <c r="K43" s="322" t="s">
        <v>1344</v>
      </c>
      <c r="L43" s="325">
        <v>6</v>
      </c>
      <c r="M43" s="325">
        <v>5</v>
      </c>
      <c r="N43" s="326">
        <v>14</v>
      </c>
      <c r="O43" s="325" t="s">
        <v>1233</v>
      </c>
      <c r="P43" s="325">
        <v>12</v>
      </c>
      <c r="W43" s="251"/>
      <c r="X43" s="315"/>
      <c r="Y43" s="316"/>
    </row>
    <row r="44" spans="2:25" ht="15.75" customHeight="1" x14ac:dyDescent="0.2">
      <c r="B44" s="607"/>
      <c r="C44" s="322" t="s">
        <v>1345</v>
      </c>
      <c r="D44" s="323"/>
      <c r="E44" s="323"/>
      <c r="F44" s="324"/>
      <c r="G44" s="323"/>
      <c r="H44" s="323"/>
      <c r="J44" s="611" t="s">
        <v>1346</v>
      </c>
      <c r="K44" s="322" t="s">
        <v>1347</v>
      </c>
      <c r="L44" s="323"/>
      <c r="M44" s="323"/>
      <c r="N44" s="324"/>
      <c r="O44" s="323"/>
      <c r="P44" s="323"/>
      <c r="W44" s="251"/>
      <c r="X44" s="315"/>
      <c r="Y44" s="316"/>
    </row>
    <row r="45" spans="2:25" ht="15.75" customHeight="1" x14ac:dyDescent="0.4">
      <c r="B45" s="607"/>
      <c r="C45" s="322" t="s">
        <v>1348</v>
      </c>
      <c r="D45" s="323">
        <v>4</v>
      </c>
      <c r="E45" s="323">
        <v>5</v>
      </c>
      <c r="F45" s="324">
        <v>16</v>
      </c>
      <c r="G45" s="323">
        <v>14</v>
      </c>
      <c r="H45" s="323">
        <v>12</v>
      </c>
      <c r="J45" s="607"/>
      <c r="K45" s="322" t="s">
        <v>1349</v>
      </c>
      <c r="L45" s="344">
        <v>5</v>
      </c>
      <c r="M45" s="344">
        <v>5</v>
      </c>
      <c r="N45" s="346">
        <v>16</v>
      </c>
      <c r="O45" s="344" t="s">
        <v>1233</v>
      </c>
      <c r="P45" s="344">
        <v>14</v>
      </c>
      <c r="W45" s="251"/>
      <c r="X45" s="315"/>
      <c r="Y45" s="316"/>
    </row>
    <row r="46" spans="2:25" ht="15.75" customHeight="1" x14ac:dyDescent="0.2">
      <c r="B46" s="607"/>
      <c r="C46" s="322" t="s">
        <v>1350</v>
      </c>
      <c r="D46" s="323"/>
      <c r="E46" s="323"/>
      <c r="F46" s="324"/>
      <c r="G46" s="323"/>
      <c r="H46" s="323"/>
      <c r="J46" s="607"/>
      <c r="K46" s="322" t="s">
        <v>1351</v>
      </c>
      <c r="L46" s="323"/>
      <c r="M46" s="323"/>
      <c r="N46" s="324"/>
      <c r="O46" s="323"/>
      <c r="P46" s="323"/>
      <c r="W46" s="251"/>
      <c r="X46" s="315"/>
      <c r="Y46" s="316"/>
    </row>
    <row r="47" spans="2:25" ht="15.75" customHeight="1" x14ac:dyDescent="0.2">
      <c r="B47" s="607"/>
      <c r="C47" s="322" t="s">
        <v>1352</v>
      </c>
      <c r="D47" s="323">
        <v>3</v>
      </c>
      <c r="E47" s="323">
        <v>5</v>
      </c>
      <c r="F47" s="324">
        <v>16</v>
      </c>
      <c r="G47" s="323" t="s">
        <v>1233</v>
      </c>
      <c r="H47" s="323">
        <v>14</v>
      </c>
      <c r="J47" s="607"/>
      <c r="K47" s="322" t="s">
        <v>1353</v>
      </c>
      <c r="L47" s="323"/>
      <c r="M47" s="323"/>
      <c r="N47" s="324"/>
      <c r="O47" s="323"/>
      <c r="P47" s="323"/>
      <c r="W47" s="251"/>
      <c r="X47" s="315"/>
      <c r="Y47" s="316"/>
    </row>
    <row r="48" spans="2:25" ht="15.75" customHeight="1" x14ac:dyDescent="0.2">
      <c r="B48" s="607"/>
      <c r="C48" s="322" t="s">
        <v>1311</v>
      </c>
      <c r="D48" s="323"/>
      <c r="E48" s="323"/>
      <c r="F48" s="324"/>
      <c r="G48" s="323"/>
      <c r="H48" s="323"/>
      <c r="J48" s="607"/>
      <c r="K48" s="322" t="s">
        <v>1354</v>
      </c>
      <c r="L48" s="323"/>
      <c r="M48" s="323"/>
      <c r="N48" s="324"/>
      <c r="O48" s="323"/>
      <c r="P48" s="323"/>
      <c r="W48" s="251"/>
      <c r="X48" s="315"/>
      <c r="Y48" s="316"/>
    </row>
    <row r="49" spans="2:25" ht="15.75" customHeight="1" x14ac:dyDescent="0.2">
      <c r="B49" s="607"/>
      <c r="C49" s="322" t="s">
        <v>1355</v>
      </c>
      <c r="D49" s="323">
        <v>5</v>
      </c>
      <c r="E49" s="323">
        <v>5</v>
      </c>
      <c r="F49" s="324">
        <v>14</v>
      </c>
      <c r="G49" s="323" t="s">
        <v>1233</v>
      </c>
      <c r="H49" s="323">
        <v>12</v>
      </c>
      <c r="J49" s="607"/>
      <c r="K49" s="322" t="s">
        <v>1356</v>
      </c>
      <c r="L49" s="344">
        <v>6</v>
      </c>
      <c r="M49" s="344">
        <v>5</v>
      </c>
      <c r="N49" s="346">
        <v>16</v>
      </c>
      <c r="O49" s="323"/>
      <c r="P49" s="323"/>
      <c r="W49" s="251"/>
      <c r="X49" s="315"/>
      <c r="Y49" s="316"/>
    </row>
    <row r="50" spans="2:25" ht="15.75" customHeight="1" x14ac:dyDescent="0.2">
      <c r="B50" s="607"/>
      <c r="C50" s="322" t="s">
        <v>1357</v>
      </c>
      <c r="D50" s="323">
        <v>2</v>
      </c>
      <c r="E50" s="323">
        <v>5</v>
      </c>
      <c r="F50" s="324">
        <v>16</v>
      </c>
      <c r="G50" s="323" t="s">
        <v>1233</v>
      </c>
      <c r="H50" s="323">
        <v>14</v>
      </c>
      <c r="J50" s="607"/>
      <c r="K50" s="322" t="s">
        <v>1358</v>
      </c>
      <c r="L50" s="323"/>
      <c r="M50" s="323"/>
      <c r="N50" s="324"/>
      <c r="O50" s="323"/>
      <c r="P50" s="323"/>
      <c r="W50" s="251"/>
      <c r="X50" s="315"/>
      <c r="Y50" s="316"/>
    </row>
    <row r="51" spans="2:25" ht="15.75" customHeight="1" x14ac:dyDescent="0.2">
      <c r="B51" s="607"/>
      <c r="C51" s="322" t="s">
        <v>1359</v>
      </c>
      <c r="D51" s="323">
        <v>6</v>
      </c>
      <c r="E51" s="323">
        <v>5</v>
      </c>
      <c r="F51" s="324">
        <v>16</v>
      </c>
      <c r="G51" s="323" t="s">
        <v>1233</v>
      </c>
      <c r="H51" s="323">
        <v>14</v>
      </c>
      <c r="J51" s="607"/>
      <c r="K51" s="322" t="s">
        <v>1360</v>
      </c>
      <c r="L51" s="323"/>
      <c r="M51" s="323"/>
      <c r="N51" s="324"/>
      <c r="O51" s="323"/>
      <c r="P51" s="323"/>
      <c r="W51" s="251"/>
      <c r="X51" s="315"/>
      <c r="Y51" s="316"/>
    </row>
    <row r="52" spans="2:25" ht="15.75" customHeight="1" x14ac:dyDescent="0.2">
      <c r="B52" s="607"/>
      <c r="C52" s="322" t="s">
        <v>1361</v>
      </c>
      <c r="D52" s="323"/>
      <c r="E52" s="323"/>
      <c r="F52" s="324"/>
      <c r="G52" s="323"/>
      <c r="H52" s="323"/>
      <c r="J52" s="607"/>
      <c r="K52" s="322" t="s">
        <v>1362</v>
      </c>
      <c r="L52" s="323"/>
      <c r="M52" s="323"/>
      <c r="N52" s="324"/>
      <c r="O52" s="323"/>
      <c r="P52" s="323"/>
      <c r="W52" s="251"/>
      <c r="X52" s="315"/>
      <c r="Y52" s="316"/>
    </row>
    <row r="53" spans="2:25" ht="15.75" customHeight="1" x14ac:dyDescent="0.2">
      <c r="B53" s="607"/>
      <c r="C53" s="322" t="s">
        <v>1363</v>
      </c>
      <c r="D53" s="323"/>
      <c r="E53" s="323"/>
      <c r="F53" s="324"/>
      <c r="G53" s="323"/>
      <c r="H53" s="323"/>
      <c r="J53" s="607"/>
      <c r="K53" s="322" t="s">
        <v>1364</v>
      </c>
      <c r="L53" s="323"/>
      <c r="M53" s="323"/>
      <c r="N53" s="324"/>
      <c r="O53" s="323"/>
      <c r="P53" s="323"/>
      <c r="W53" s="251"/>
      <c r="X53" s="315"/>
      <c r="Y53" s="316"/>
    </row>
    <row r="54" spans="2:25" ht="15.75" customHeight="1" x14ac:dyDescent="0.2">
      <c r="B54" s="609"/>
      <c r="C54" s="322" t="s">
        <v>1365</v>
      </c>
      <c r="D54" s="323"/>
      <c r="E54" s="323"/>
      <c r="F54" s="324"/>
      <c r="G54" s="323"/>
      <c r="H54" s="323"/>
      <c r="J54" s="609"/>
      <c r="K54" s="322" t="s">
        <v>1366</v>
      </c>
      <c r="L54" s="323"/>
      <c r="M54" s="323"/>
      <c r="N54" s="324"/>
      <c r="O54" s="323"/>
      <c r="P54" s="323"/>
      <c r="W54" s="251"/>
      <c r="X54" s="315"/>
      <c r="Y54" s="316"/>
    </row>
    <row r="55" spans="2:25" ht="15.75" customHeight="1" x14ac:dyDescent="0.2">
      <c r="B55" s="611" t="s">
        <v>1367</v>
      </c>
      <c r="C55" s="322" t="s">
        <v>1368</v>
      </c>
      <c r="D55" s="323"/>
      <c r="E55" s="323"/>
      <c r="F55" s="324"/>
      <c r="G55" s="323"/>
      <c r="H55" s="323"/>
      <c r="J55" s="347"/>
      <c r="K55" s="322"/>
      <c r="L55" s="323"/>
      <c r="M55" s="323"/>
      <c r="N55" s="324"/>
      <c r="O55" s="323"/>
      <c r="P55" s="323"/>
      <c r="W55" s="251"/>
      <c r="X55" s="315"/>
      <c r="Y55" s="316"/>
    </row>
    <row r="56" spans="2:25" ht="15.75" customHeight="1" x14ac:dyDescent="0.2">
      <c r="B56" s="607"/>
      <c r="C56" s="322" t="s">
        <v>1369</v>
      </c>
      <c r="D56" s="323"/>
      <c r="E56" s="323"/>
      <c r="F56" s="324"/>
      <c r="G56" s="323"/>
      <c r="H56" s="323"/>
      <c r="J56" s="347"/>
      <c r="K56" s="322"/>
      <c r="L56" s="323"/>
      <c r="M56" s="323"/>
      <c r="N56" s="324"/>
      <c r="O56" s="323"/>
      <c r="P56" s="323"/>
      <c r="W56" s="251"/>
      <c r="X56" s="315"/>
      <c r="Y56" s="316"/>
    </row>
    <row r="57" spans="2:25" ht="15.75" customHeight="1" x14ac:dyDescent="0.2">
      <c r="B57" s="607"/>
      <c r="C57" s="322" t="s">
        <v>1370</v>
      </c>
      <c r="D57" s="323"/>
      <c r="E57" s="323"/>
      <c r="F57" s="324"/>
      <c r="G57" s="323"/>
      <c r="H57" s="323"/>
      <c r="J57" s="347"/>
      <c r="K57" s="322"/>
      <c r="L57" s="323"/>
      <c r="M57" s="323"/>
      <c r="N57" s="324"/>
      <c r="O57" s="323"/>
      <c r="P57" s="323"/>
      <c r="W57" s="251"/>
      <c r="X57" s="315"/>
      <c r="Y57" s="316"/>
    </row>
    <row r="58" spans="2:25" ht="15.75" customHeight="1" x14ac:dyDescent="0.2">
      <c r="B58" s="607"/>
      <c r="C58" s="322" t="s">
        <v>1371</v>
      </c>
      <c r="D58" s="323"/>
      <c r="E58" s="323"/>
      <c r="F58" s="324"/>
      <c r="G58" s="323"/>
      <c r="H58" s="323"/>
      <c r="J58" s="347"/>
      <c r="K58" s="322"/>
      <c r="L58" s="323"/>
      <c r="M58" s="323"/>
      <c r="N58" s="324"/>
      <c r="O58" s="323"/>
      <c r="P58" s="323"/>
      <c r="W58" s="251"/>
      <c r="X58" s="315"/>
      <c r="Y58" s="316"/>
    </row>
    <row r="59" spans="2:25" ht="15.75" customHeight="1" x14ac:dyDescent="0.2">
      <c r="B59" s="607"/>
      <c r="C59" s="322" t="s">
        <v>1372</v>
      </c>
      <c r="D59" s="344">
        <v>1</v>
      </c>
      <c r="E59" s="344">
        <v>5</v>
      </c>
      <c r="F59" s="346">
        <v>16</v>
      </c>
      <c r="G59" s="344" t="s">
        <v>1233</v>
      </c>
      <c r="H59" s="344">
        <v>14</v>
      </c>
      <c r="J59" s="347"/>
      <c r="K59" s="322"/>
      <c r="L59" s="323"/>
      <c r="M59" s="323"/>
      <c r="N59" s="324"/>
      <c r="O59" s="323"/>
      <c r="P59" s="323"/>
      <c r="W59" s="251"/>
      <c r="X59" s="315"/>
      <c r="Y59" s="316"/>
    </row>
    <row r="60" spans="2:25" ht="15.75" customHeight="1" x14ac:dyDescent="0.2">
      <c r="B60" s="607"/>
      <c r="C60" s="322" t="s">
        <v>1373</v>
      </c>
      <c r="D60" s="323"/>
      <c r="E60" s="323"/>
      <c r="F60" s="324"/>
      <c r="G60" s="323"/>
      <c r="H60" s="323"/>
      <c r="J60" s="347"/>
      <c r="K60" s="322"/>
      <c r="L60" s="323"/>
      <c r="M60" s="323"/>
      <c r="N60" s="324"/>
      <c r="O60" s="323"/>
      <c r="P60" s="323"/>
      <c r="W60" s="251"/>
      <c r="X60" s="315"/>
      <c r="Y60" s="316"/>
    </row>
    <row r="61" spans="2:25" ht="15.75" customHeight="1" x14ac:dyDescent="0.2">
      <c r="B61" s="607"/>
      <c r="C61" s="322" t="s">
        <v>1374</v>
      </c>
      <c r="D61" s="323"/>
      <c r="E61" s="323"/>
      <c r="F61" s="324"/>
      <c r="G61" s="323"/>
      <c r="H61" s="323"/>
      <c r="J61" s="347"/>
      <c r="K61" s="322"/>
      <c r="L61" s="323"/>
      <c r="M61" s="323"/>
      <c r="N61" s="324"/>
      <c r="O61" s="323"/>
      <c r="P61" s="323"/>
      <c r="W61" s="251"/>
      <c r="X61" s="315"/>
      <c r="Y61" s="316"/>
    </row>
    <row r="62" spans="2:25" ht="15.75" customHeight="1" x14ac:dyDescent="0.2">
      <c r="B62" s="607"/>
      <c r="C62" s="322" t="s">
        <v>1375</v>
      </c>
      <c r="D62" s="323"/>
      <c r="E62" s="323"/>
      <c r="F62" s="324"/>
      <c r="G62" s="323"/>
      <c r="H62" s="323"/>
      <c r="J62" s="347"/>
      <c r="K62" s="322"/>
      <c r="L62" s="323"/>
      <c r="M62" s="323"/>
      <c r="N62" s="324"/>
      <c r="O62" s="323"/>
      <c r="P62" s="323"/>
      <c r="W62" s="251"/>
      <c r="X62" s="315"/>
      <c r="Y62" s="316"/>
    </row>
    <row r="63" spans="2:25" ht="15.75" customHeight="1" x14ac:dyDescent="0.2">
      <c r="B63" s="607"/>
      <c r="C63" s="322" t="s">
        <v>1358</v>
      </c>
      <c r="D63" s="344">
        <v>4</v>
      </c>
      <c r="E63" s="344">
        <v>5</v>
      </c>
      <c r="F63" s="346">
        <v>16</v>
      </c>
      <c r="G63" s="344" t="s">
        <v>1233</v>
      </c>
      <c r="H63" s="344">
        <v>14</v>
      </c>
      <c r="J63" s="347"/>
      <c r="K63" s="322"/>
      <c r="L63" s="323"/>
      <c r="M63" s="323"/>
      <c r="N63" s="324"/>
      <c r="O63" s="323"/>
      <c r="P63" s="323"/>
      <c r="W63" s="251"/>
      <c r="X63" s="315"/>
      <c r="Y63" s="316"/>
    </row>
    <row r="64" spans="2:25" ht="15.75" customHeight="1" x14ac:dyDescent="0.2">
      <c r="B64" s="607"/>
      <c r="C64" s="322" t="s">
        <v>1376</v>
      </c>
      <c r="D64" s="344">
        <v>3</v>
      </c>
      <c r="E64" s="344">
        <v>5</v>
      </c>
      <c r="F64" s="346">
        <v>14</v>
      </c>
      <c r="G64" s="344" t="s">
        <v>1233</v>
      </c>
      <c r="H64" s="344">
        <v>12</v>
      </c>
      <c r="J64" s="347"/>
      <c r="K64" s="322"/>
      <c r="L64" s="323"/>
      <c r="M64" s="323"/>
      <c r="N64" s="324"/>
      <c r="O64" s="323"/>
      <c r="P64" s="323"/>
      <c r="W64" s="251"/>
      <c r="X64" s="315"/>
      <c r="Y64" s="316"/>
    </row>
    <row r="65" spans="2:25" ht="15.75" customHeight="1" x14ac:dyDescent="0.2">
      <c r="B65" s="607"/>
      <c r="C65" s="322" t="s">
        <v>1377</v>
      </c>
      <c r="D65" s="323"/>
      <c r="E65" s="323"/>
      <c r="F65" s="324"/>
      <c r="G65" s="323"/>
      <c r="H65" s="323"/>
      <c r="J65" s="347"/>
      <c r="K65" s="322"/>
      <c r="L65" s="323"/>
      <c r="M65" s="323"/>
      <c r="N65" s="324"/>
      <c r="O65" s="323"/>
      <c r="P65" s="323"/>
      <c r="W65" s="251"/>
      <c r="X65" s="315"/>
      <c r="Y65" s="316"/>
    </row>
    <row r="66" spans="2:25" ht="15.75" customHeight="1" x14ac:dyDescent="0.2">
      <c r="B66" s="609"/>
      <c r="C66" s="322" t="s">
        <v>1378</v>
      </c>
      <c r="D66" s="344">
        <v>2</v>
      </c>
      <c r="E66" s="344">
        <v>5</v>
      </c>
      <c r="F66" s="346">
        <v>16</v>
      </c>
      <c r="G66" s="344" t="s">
        <v>1233</v>
      </c>
      <c r="H66" s="344">
        <v>14</v>
      </c>
      <c r="J66" s="347"/>
      <c r="K66" s="322"/>
      <c r="L66" s="323"/>
      <c r="M66" s="323"/>
      <c r="N66" s="324"/>
      <c r="O66" s="323"/>
      <c r="P66" s="323"/>
      <c r="W66" s="251"/>
      <c r="X66" s="315"/>
      <c r="Y66" s="316"/>
    </row>
    <row r="67" spans="2:25" ht="15.75" customHeight="1" x14ac:dyDescent="0.2">
      <c r="W67" s="251"/>
      <c r="X67" s="315"/>
      <c r="Y67" s="316"/>
    </row>
    <row r="68" spans="2:25" ht="15.75" customHeight="1" x14ac:dyDescent="0.2">
      <c r="C68" s="348"/>
      <c r="D68" s="349"/>
      <c r="E68" s="349"/>
      <c r="F68" s="349"/>
      <c r="G68" s="349"/>
      <c r="H68" s="349"/>
      <c r="I68" s="349"/>
      <c r="J68" s="349"/>
      <c r="K68" s="349"/>
      <c r="L68" s="349"/>
      <c r="M68" s="349"/>
      <c r="N68" s="349"/>
      <c r="O68" s="350"/>
      <c r="W68" s="251"/>
      <c r="X68" s="315"/>
      <c r="Y68" s="316"/>
    </row>
    <row r="69" spans="2:25" ht="15.75" customHeight="1" x14ac:dyDescent="0.25">
      <c r="C69" s="351" t="s">
        <v>1220</v>
      </c>
      <c r="O69" s="352"/>
      <c r="W69" s="251"/>
      <c r="X69" s="315"/>
      <c r="Y69" s="316"/>
    </row>
    <row r="70" spans="2:25" ht="15.75" customHeight="1" x14ac:dyDescent="0.2">
      <c r="C70" s="353"/>
      <c r="D70" s="317" t="s">
        <v>1221</v>
      </c>
      <c r="M70" s="169">
        <v>15</v>
      </c>
      <c r="N70" s="169" t="s">
        <v>1230</v>
      </c>
      <c r="O70" s="352"/>
      <c r="W70" s="251"/>
      <c r="X70" s="315"/>
      <c r="Y70" s="316"/>
    </row>
    <row r="71" spans="2:25" ht="15.75" customHeight="1" x14ac:dyDescent="0.2">
      <c r="C71" s="353"/>
      <c r="D71" s="320" t="s">
        <v>1226</v>
      </c>
      <c r="O71" s="352"/>
      <c r="W71" s="251"/>
      <c r="X71" s="315"/>
      <c r="Y71" s="316"/>
    </row>
    <row r="72" spans="2:25" ht="15.75" customHeight="1" x14ac:dyDescent="0.2">
      <c r="C72" s="353"/>
      <c r="O72" s="352"/>
      <c r="W72" s="251"/>
      <c r="X72" s="315"/>
      <c r="Y72" s="316"/>
    </row>
    <row r="73" spans="2:25" ht="15.75" customHeight="1" x14ac:dyDescent="0.25">
      <c r="C73" s="351" t="s">
        <v>1379</v>
      </c>
      <c r="M73" s="169">
        <v>10</v>
      </c>
      <c r="N73" s="169" t="s">
        <v>1230</v>
      </c>
      <c r="O73" s="352"/>
      <c r="W73" s="251"/>
      <c r="X73" s="315"/>
      <c r="Y73" s="316"/>
    </row>
    <row r="74" spans="2:25" ht="15.75" customHeight="1" x14ac:dyDescent="0.2">
      <c r="C74" s="353"/>
      <c r="D74" s="169" t="s">
        <v>1244</v>
      </c>
      <c r="O74" s="352"/>
      <c r="W74" s="251"/>
      <c r="X74" s="315"/>
      <c r="Y74" s="316"/>
    </row>
    <row r="75" spans="2:25" ht="15.75" customHeight="1" x14ac:dyDescent="0.2">
      <c r="C75" s="353"/>
      <c r="D75" s="169" t="s">
        <v>1248</v>
      </c>
      <c r="O75" s="352"/>
      <c r="W75" s="251"/>
      <c r="X75" s="315"/>
      <c r="Y75" s="316"/>
    </row>
    <row r="76" spans="2:25" ht="15.75" customHeight="1" x14ac:dyDescent="0.2">
      <c r="C76" s="353"/>
      <c r="D76" s="169" t="s">
        <v>1252</v>
      </c>
      <c r="O76" s="352"/>
      <c r="W76" s="251"/>
      <c r="X76" s="315"/>
      <c r="Y76" s="316"/>
    </row>
    <row r="77" spans="2:25" ht="15.75" customHeight="1" x14ac:dyDescent="0.2">
      <c r="C77" s="353"/>
      <c r="D77" s="169" t="s">
        <v>1256</v>
      </c>
      <c r="O77" s="352"/>
      <c r="W77" s="251"/>
      <c r="X77" s="315"/>
      <c r="Y77" s="316"/>
    </row>
    <row r="78" spans="2:25" ht="15.75" customHeight="1" x14ac:dyDescent="0.2">
      <c r="C78" s="353"/>
      <c r="D78" s="169" t="s">
        <v>1261</v>
      </c>
      <c r="O78" s="352"/>
      <c r="W78" s="251"/>
      <c r="X78" s="315"/>
      <c r="Y78" s="316"/>
    </row>
    <row r="79" spans="2:25" ht="15.75" customHeight="1" x14ac:dyDescent="0.2">
      <c r="C79" s="353"/>
      <c r="D79" s="169" t="s">
        <v>1264</v>
      </c>
      <c r="O79" s="352"/>
      <c r="W79" s="251"/>
      <c r="X79" s="315"/>
      <c r="Y79" s="316"/>
    </row>
    <row r="80" spans="2:25" ht="15.75" customHeight="1" x14ac:dyDescent="0.2">
      <c r="C80" s="353"/>
      <c r="D80" s="354" t="s">
        <v>1380</v>
      </c>
      <c r="O80" s="352"/>
      <c r="W80" s="251"/>
      <c r="X80" s="315"/>
      <c r="Y80" s="316"/>
    </row>
    <row r="81" spans="2:25" ht="15.75" customHeight="1" x14ac:dyDescent="0.2">
      <c r="C81" s="355"/>
      <c r="D81" s="356"/>
      <c r="E81" s="356"/>
      <c r="F81" s="356"/>
      <c r="G81" s="356"/>
      <c r="H81" s="356"/>
      <c r="I81" s="356"/>
      <c r="J81" s="356"/>
      <c r="K81" s="356"/>
      <c r="L81" s="356"/>
      <c r="M81" s="356"/>
      <c r="N81" s="356"/>
      <c r="O81" s="357"/>
      <c r="W81" s="251"/>
      <c r="X81" s="315"/>
      <c r="Y81" s="316"/>
    </row>
    <row r="82" spans="2:25" ht="15.75" customHeight="1" x14ac:dyDescent="0.2">
      <c r="W82" s="251"/>
      <c r="X82" s="315"/>
      <c r="Y82" s="316"/>
    </row>
    <row r="83" spans="2:25" ht="15.75" customHeight="1" x14ac:dyDescent="0.2">
      <c r="B83" s="318"/>
      <c r="C83" s="319" t="s">
        <v>1222</v>
      </c>
      <c r="D83" s="319" t="s">
        <v>1223</v>
      </c>
      <c r="E83" s="319" t="s">
        <v>1224</v>
      </c>
      <c r="F83" s="319" t="s">
        <v>1225</v>
      </c>
      <c r="G83" s="319" t="s">
        <v>1224</v>
      </c>
      <c r="H83" s="319" t="s">
        <v>1225</v>
      </c>
      <c r="K83" s="358" t="s">
        <v>1381</v>
      </c>
      <c r="L83" s="359"/>
      <c r="M83" s="359"/>
      <c r="N83" s="359"/>
      <c r="O83" s="359"/>
      <c r="P83" s="360"/>
      <c r="W83" s="251"/>
      <c r="X83" s="315"/>
      <c r="Y83" s="316"/>
    </row>
    <row r="84" spans="2:25" ht="15.75" customHeight="1" x14ac:dyDescent="0.2">
      <c r="B84" s="361"/>
      <c r="C84" s="362" t="s">
        <v>1382</v>
      </c>
      <c r="D84" s="361"/>
      <c r="E84" s="361"/>
      <c r="F84" s="361"/>
      <c r="G84" s="361"/>
      <c r="H84" s="361"/>
      <c r="I84" s="361"/>
      <c r="J84" s="361"/>
      <c r="K84" s="361"/>
      <c r="L84" s="361"/>
      <c r="M84" s="361"/>
      <c r="N84" s="361"/>
      <c r="O84" s="361"/>
      <c r="P84" s="361"/>
      <c r="W84" s="251"/>
      <c r="X84" s="315"/>
      <c r="Y84" s="316"/>
    </row>
    <row r="85" spans="2:25" ht="15.75" customHeight="1" x14ac:dyDescent="0.2">
      <c r="B85" s="606" t="s">
        <v>1367</v>
      </c>
      <c r="C85" s="322" t="s">
        <v>1372</v>
      </c>
      <c r="D85" s="344">
        <v>1</v>
      </c>
      <c r="E85" s="344">
        <v>5</v>
      </c>
      <c r="F85" s="346">
        <v>16</v>
      </c>
      <c r="G85" s="344" t="s">
        <v>1233</v>
      </c>
      <c r="H85" s="344">
        <v>14</v>
      </c>
      <c r="K85" s="363" t="s">
        <v>1383</v>
      </c>
      <c r="L85" s="364"/>
      <c r="M85" s="364"/>
      <c r="N85" s="365"/>
      <c r="O85" s="364"/>
      <c r="P85" s="366"/>
      <c r="R85" s="169" t="s">
        <v>1384</v>
      </c>
      <c r="W85" s="251"/>
      <c r="X85" s="315"/>
      <c r="Y85" s="316"/>
    </row>
    <row r="86" spans="2:25" ht="15.75" customHeight="1" x14ac:dyDescent="0.2">
      <c r="B86" s="607"/>
      <c r="C86" s="322" t="s">
        <v>1378</v>
      </c>
      <c r="D86" s="344">
        <v>2</v>
      </c>
      <c r="E86" s="344">
        <v>5</v>
      </c>
      <c r="F86" s="346">
        <v>16</v>
      </c>
      <c r="G86" s="344" t="s">
        <v>1233</v>
      </c>
      <c r="H86" s="344">
        <v>14</v>
      </c>
      <c r="K86" s="363" t="s">
        <v>1385</v>
      </c>
      <c r="L86" s="364"/>
      <c r="M86" s="364"/>
      <c r="N86" s="365"/>
      <c r="O86" s="364"/>
      <c r="P86" s="366"/>
      <c r="R86" s="169" t="s">
        <v>1384</v>
      </c>
      <c r="W86" s="251"/>
      <c r="X86" s="315"/>
      <c r="Y86" s="316"/>
    </row>
    <row r="87" spans="2:25" ht="15.75" customHeight="1" x14ac:dyDescent="0.2">
      <c r="B87" s="607"/>
      <c r="C87" s="322" t="s">
        <v>1376</v>
      </c>
      <c r="D87" s="344">
        <v>3</v>
      </c>
      <c r="E87" s="344">
        <v>5</v>
      </c>
      <c r="F87" s="346">
        <v>14</v>
      </c>
      <c r="G87" s="344" t="s">
        <v>1233</v>
      </c>
      <c r="H87" s="344">
        <v>12</v>
      </c>
      <c r="K87" s="363"/>
      <c r="L87" s="364"/>
      <c r="M87" s="364"/>
      <c r="N87" s="365"/>
      <c r="O87" s="364"/>
      <c r="P87" s="366"/>
      <c r="W87" s="251"/>
      <c r="X87" s="315"/>
      <c r="Y87" s="316"/>
    </row>
    <row r="88" spans="2:25" ht="15.75" customHeight="1" x14ac:dyDescent="0.2">
      <c r="B88" s="609"/>
      <c r="C88" s="322" t="s">
        <v>1358</v>
      </c>
      <c r="D88" s="344">
        <v>4</v>
      </c>
      <c r="E88" s="344">
        <v>5</v>
      </c>
      <c r="F88" s="346">
        <v>16</v>
      </c>
      <c r="G88" s="344" t="s">
        <v>1233</v>
      </c>
      <c r="H88" s="344">
        <v>14</v>
      </c>
      <c r="K88" s="363"/>
      <c r="L88" s="364"/>
      <c r="M88" s="364"/>
      <c r="N88" s="365"/>
      <c r="O88" s="364"/>
      <c r="P88" s="366"/>
      <c r="W88" s="251"/>
      <c r="X88" s="315"/>
      <c r="Y88" s="316"/>
    </row>
    <row r="89" spans="2:25" ht="15.75" customHeight="1" x14ac:dyDescent="0.4">
      <c r="B89" s="610" t="s">
        <v>1346</v>
      </c>
      <c r="C89" s="322" t="s">
        <v>1386</v>
      </c>
      <c r="D89" s="344">
        <v>5</v>
      </c>
      <c r="E89" s="344">
        <v>5</v>
      </c>
      <c r="F89" s="346">
        <v>16</v>
      </c>
      <c r="G89" s="344" t="s">
        <v>1233</v>
      </c>
      <c r="H89" s="344">
        <v>14</v>
      </c>
      <c r="K89" s="363" t="s">
        <v>1387</v>
      </c>
      <c r="L89" s="364"/>
      <c r="M89" s="364"/>
      <c r="N89" s="365"/>
      <c r="O89" s="364"/>
      <c r="P89" s="366"/>
      <c r="R89" s="169" t="s">
        <v>1384</v>
      </c>
      <c r="W89" s="251"/>
      <c r="X89" s="315"/>
      <c r="Y89" s="316"/>
    </row>
    <row r="90" spans="2:25" ht="15.75" customHeight="1" x14ac:dyDescent="0.2">
      <c r="B90" s="607"/>
      <c r="C90" s="322" t="s">
        <v>1356</v>
      </c>
      <c r="D90" s="344">
        <v>6</v>
      </c>
      <c r="E90" s="344">
        <v>5</v>
      </c>
      <c r="F90" s="346">
        <v>16</v>
      </c>
      <c r="G90" s="323"/>
      <c r="H90" s="323"/>
      <c r="K90" s="363"/>
      <c r="L90" s="364"/>
      <c r="M90" s="364"/>
      <c r="N90" s="365"/>
      <c r="O90" s="364"/>
      <c r="P90" s="366"/>
      <c r="W90" s="251"/>
      <c r="X90" s="315"/>
      <c r="Y90" s="316"/>
    </row>
    <row r="91" spans="2:25" ht="15" customHeight="1" x14ac:dyDescent="0.2">
      <c r="B91" s="610" t="s">
        <v>1388</v>
      </c>
      <c r="C91" s="322" t="s">
        <v>1258</v>
      </c>
      <c r="D91" s="344">
        <v>7</v>
      </c>
      <c r="E91" s="344">
        <v>5</v>
      </c>
      <c r="F91" s="344">
        <v>40</v>
      </c>
      <c r="G91" s="323"/>
      <c r="H91" s="323"/>
      <c r="K91" s="363"/>
      <c r="L91" s="364"/>
      <c r="M91" s="364"/>
      <c r="N91" s="365"/>
      <c r="O91" s="364"/>
      <c r="P91" s="366"/>
      <c r="W91" s="251"/>
      <c r="X91" s="315"/>
      <c r="Y91" s="316"/>
    </row>
    <row r="92" spans="2:25" ht="15.75" customHeight="1" x14ac:dyDescent="0.2">
      <c r="B92" s="607"/>
      <c r="C92" s="322" t="s">
        <v>1268</v>
      </c>
      <c r="D92" s="344">
        <v>7</v>
      </c>
      <c r="E92" s="344">
        <v>5</v>
      </c>
      <c r="F92" s="344">
        <v>12</v>
      </c>
      <c r="G92" s="344" t="s">
        <v>1233</v>
      </c>
      <c r="H92" s="344">
        <v>30</v>
      </c>
      <c r="K92" s="363"/>
      <c r="L92" s="364"/>
      <c r="M92" s="364"/>
      <c r="N92" s="365"/>
      <c r="O92" s="364"/>
      <c r="P92" s="366"/>
      <c r="W92" s="251"/>
      <c r="X92" s="315"/>
      <c r="Y92" s="316"/>
    </row>
    <row r="93" spans="2:25" ht="15.75" customHeight="1" x14ac:dyDescent="0.2">
      <c r="B93" s="609"/>
      <c r="C93" s="322" t="s">
        <v>1229</v>
      </c>
      <c r="D93" s="344">
        <v>8</v>
      </c>
      <c r="E93" s="344">
        <v>20</v>
      </c>
      <c r="F93" s="344" t="s">
        <v>1230</v>
      </c>
      <c r="G93" s="323"/>
      <c r="H93" s="323"/>
      <c r="K93" s="363"/>
      <c r="L93" s="364"/>
      <c r="M93" s="364"/>
      <c r="N93" s="365"/>
      <c r="O93" s="364"/>
      <c r="P93" s="366"/>
      <c r="W93" s="251"/>
      <c r="X93" s="315"/>
      <c r="Y93" s="316"/>
    </row>
    <row r="94" spans="2:25" ht="15.75" customHeight="1" x14ac:dyDescent="0.2">
      <c r="B94" s="361"/>
      <c r="C94" s="362" t="s">
        <v>1389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W94" s="251"/>
      <c r="X94" s="315"/>
      <c r="Y94" s="316"/>
    </row>
    <row r="95" spans="2:25" ht="15" customHeight="1" x14ac:dyDescent="0.2">
      <c r="B95" s="606" t="s">
        <v>1231</v>
      </c>
      <c r="C95" s="322" t="s">
        <v>1232</v>
      </c>
      <c r="D95" s="325">
        <v>1</v>
      </c>
      <c r="E95" s="325">
        <v>5</v>
      </c>
      <c r="F95" s="326">
        <v>16</v>
      </c>
      <c r="G95" s="325" t="s">
        <v>1233</v>
      </c>
      <c r="H95" s="325">
        <v>14</v>
      </c>
      <c r="K95" s="363" t="s">
        <v>1390</v>
      </c>
      <c r="L95" s="364"/>
      <c r="M95" s="364"/>
      <c r="N95" s="365"/>
      <c r="O95" s="364"/>
      <c r="P95" s="366"/>
      <c r="W95" s="251"/>
      <c r="X95" s="315"/>
      <c r="Y95" s="316"/>
    </row>
    <row r="96" spans="2:25" ht="15.75" customHeight="1" x14ac:dyDescent="0.2">
      <c r="B96" s="607"/>
      <c r="C96" s="322" t="s">
        <v>1263</v>
      </c>
      <c r="D96" s="325">
        <v>2</v>
      </c>
      <c r="E96" s="325">
        <v>5</v>
      </c>
      <c r="F96" s="326">
        <v>16</v>
      </c>
      <c r="G96" s="325" t="s">
        <v>1233</v>
      </c>
      <c r="H96" s="325">
        <v>14</v>
      </c>
      <c r="K96" s="363"/>
      <c r="L96" s="364"/>
      <c r="M96" s="364"/>
      <c r="N96" s="365"/>
      <c r="O96" s="364"/>
      <c r="P96" s="366"/>
      <c r="W96" s="251"/>
      <c r="X96" s="315"/>
      <c r="Y96" s="316"/>
    </row>
    <row r="97" spans="2:25" ht="15.75" customHeight="1" x14ac:dyDescent="0.2">
      <c r="B97" s="607"/>
      <c r="C97" s="322" t="s">
        <v>1260</v>
      </c>
      <c r="D97" s="325">
        <v>3</v>
      </c>
      <c r="E97" s="325">
        <v>5</v>
      </c>
      <c r="F97" s="326">
        <v>14</v>
      </c>
      <c r="G97" s="325" t="s">
        <v>1233</v>
      </c>
      <c r="H97" s="325">
        <v>12</v>
      </c>
      <c r="K97" s="363"/>
      <c r="L97" s="364"/>
      <c r="M97" s="364"/>
      <c r="N97" s="365"/>
      <c r="O97" s="364"/>
      <c r="P97" s="366"/>
      <c r="W97" s="251"/>
      <c r="X97" s="315"/>
      <c r="Y97" s="316"/>
    </row>
    <row r="98" spans="2:25" ht="15.75" customHeight="1" x14ac:dyDescent="0.2">
      <c r="B98" s="609"/>
      <c r="C98" s="322" t="s">
        <v>1251</v>
      </c>
      <c r="D98" s="325">
        <v>4</v>
      </c>
      <c r="E98" s="325">
        <v>5</v>
      </c>
      <c r="F98" s="326">
        <v>16</v>
      </c>
      <c r="G98" s="325" t="s">
        <v>1233</v>
      </c>
      <c r="H98" s="325">
        <v>14</v>
      </c>
      <c r="K98" s="363" t="s">
        <v>1391</v>
      </c>
      <c r="L98" s="364"/>
      <c r="M98" s="364"/>
      <c r="N98" s="365"/>
      <c r="O98" s="364"/>
      <c r="P98" s="366"/>
      <c r="W98" s="251"/>
      <c r="X98" s="315"/>
      <c r="Y98" s="316"/>
    </row>
    <row r="99" spans="2:25" ht="15.75" customHeight="1" x14ac:dyDescent="0.2">
      <c r="B99" s="610" t="s">
        <v>1320</v>
      </c>
      <c r="C99" s="322" t="s">
        <v>1321</v>
      </c>
      <c r="D99" s="325">
        <v>5</v>
      </c>
      <c r="E99" s="325">
        <v>5</v>
      </c>
      <c r="F99" s="326">
        <v>16</v>
      </c>
      <c r="G99" s="325" t="s">
        <v>1233</v>
      </c>
      <c r="H99" s="325">
        <v>14</v>
      </c>
      <c r="K99" s="363" t="s">
        <v>1392</v>
      </c>
      <c r="L99" s="364"/>
      <c r="M99" s="364"/>
      <c r="N99" s="365"/>
      <c r="O99" s="364"/>
      <c r="P99" s="366"/>
      <c r="W99" s="251"/>
      <c r="X99" s="315"/>
      <c r="Y99" s="316"/>
    </row>
    <row r="100" spans="2:25" ht="15" customHeight="1" x14ac:dyDescent="0.2">
      <c r="B100" s="607"/>
      <c r="C100" s="322" t="s">
        <v>1344</v>
      </c>
      <c r="D100" s="325">
        <v>6</v>
      </c>
      <c r="E100" s="325">
        <v>5</v>
      </c>
      <c r="F100" s="326">
        <v>14</v>
      </c>
      <c r="G100" s="325" t="s">
        <v>1233</v>
      </c>
      <c r="H100" s="325">
        <v>12</v>
      </c>
      <c r="K100" s="363"/>
      <c r="L100" s="364"/>
      <c r="M100" s="364"/>
      <c r="N100" s="365"/>
      <c r="O100" s="364"/>
      <c r="P100" s="366"/>
      <c r="W100" s="251"/>
      <c r="X100" s="315"/>
      <c r="Y100" s="316"/>
    </row>
    <row r="101" spans="2:25" ht="15" customHeight="1" x14ac:dyDescent="0.2">
      <c r="B101" s="610" t="s">
        <v>1388</v>
      </c>
      <c r="C101" s="322" t="s">
        <v>1262</v>
      </c>
      <c r="D101" s="325">
        <v>7</v>
      </c>
      <c r="E101" s="325">
        <v>5</v>
      </c>
      <c r="F101" s="325">
        <v>40</v>
      </c>
      <c r="G101" s="323"/>
      <c r="H101" s="323"/>
      <c r="K101" s="363"/>
      <c r="L101" s="364"/>
      <c r="M101" s="364"/>
      <c r="N101" s="365"/>
      <c r="O101" s="364"/>
      <c r="P101" s="366"/>
      <c r="W101" s="251"/>
      <c r="X101" s="315"/>
      <c r="Y101" s="316"/>
    </row>
    <row r="102" spans="2:25" ht="15.75" customHeight="1" x14ac:dyDescent="0.2">
      <c r="B102" s="607"/>
      <c r="C102" s="322" t="s">
        <v>1290</v>
      </c>
      <c r="D102" s="325">
        <v>7</v>
      </c>
      <c r="E102" s="325">
        <v>5</v>
      </c>
      <c r="F102" s="325">
        <v>12</v>
      </c>
      <c r="G102" s="325" t="s">
        <v>1233</v>
      </c>
      <c r="H102" s="325">
        <v>30</v>
      </c>
      <c r="K102" s="363"/>
      <c r="L102" s="364"/>
      <c r="M102" s="364"/>
      <c r="N102" s="365"/>
      <c r="O102" s="364"/>
      <c r="P102" s="366"/>
      <c r="W102" s="251"/>
      <c r="X102" s="315"/>
      <c r="Y102" s="316"/>
    </row>
    <row r="103" spans="2:25" ht="15.75" customHeight="1" x14ac:dyDescent="0.2">
      <c r="B103" s="609"/>
      <c r="C103" s="322" t="s">
        <v>1229</v>
      </c>
      <c r="D103" s="325">
        <v>8</v>
      </c>
      <c r="E103" s="325">
        <v>20</v>
      </c>
      <c r="F103" s="325" t="s">
        <v>1230</v>
      </c>
      <c r="G103" s="323"/>
      <c r="H103" s="323"/>
      <c r="K103" s="363"/>
      <c r="L103" s="364"/>
      <c r="M103" s="364"/>
      <c r="N103" s="365"/>
      <c r="O103" s="364"/>
      <c r="P103" s="366"/>
      <c r="W103" s="251"/>
      <c r="X103" s="315"/>
      <c r="Y103" s="316"/>
    </row>
    <row r="104" spans="2:25" ht="15.75" customHeight="1" x14ac:dyDescent="0.2">
      <c r="B104" s="361"/>
      <c r="C104" s="362" t="s">
        <v>1393</v>
      </c>
      <c r="D104" s="361"/>
      <c r="E104" s="361"/>
      <c r="F104" s="361"/>
      <c r="G104" s="361"/>
      <c r="H104" s="361"/>
      <c r="I104" s="361"/>
      <c r="J104" s="361"/>
      <c r="K104" s="361"/>
      <c r="L104" s="361"/>
      <c r="M104" s="361"/>
      <c r="N104" s="361"/>
      <c r="O104" s="361"/>
      <c r="P104" s="361"/>
      <c r="W104" s="251"/>
      <c r="X104" s="315"/>
      <c r="Y104" s="316"/>
    </row>
    <row r="105" spans="2:25" ht="15" customHeight="1" x14ac:dyDescent="0.2">
      <c r="B105" s="367" t="s">
        <v>1388</v>
      </c>
      <c r="C105" s="368" t="s">
        <v>1229</v>
      </c>
      <c r="D105" s="323">
        <v>1</v>
      </c>
      <c r="E105" s="323">
        <v>7</v>
      </c>
      <c r="F105" s="324" t="s">
        <v>1230</v>
      </c>
      <c r="G105" s="323"/>
      <c r="H105" s="323"/>
      <c r="K105" s="363"/>
      <c r="L105" s="364"/>
      <c r="M105" s="364"/>
      <c r="N105" s="365"/>
      <c r="O105" s="364"/>
      <c r="P105" s="366"/>
      <c r="W105" s="251"/>
      <c r="X105" s="315"/>
      <c r="Y105" s="316"/>
    </row>
    <row r="106" spans="2:25" ht="15" customHeight="1" x14ac:dyDescent="0.2">
      <c r="B106" s="606" t="s">
        <v>1394</v>
      </c>
      <c r="C106" s="368" t="s">
        <v>1357</v>
      </c>
      <c r="D106" s="323">
        <v>2</v>
      </c>
      <c r="E106" s="323">
        <v>5</v>
      </c>
      <c r="F106" s="324">
        <v>16</v>
      </c>
      <c r="G106" s="323" t="s">
        <v>1233</v>
      </c>
      <c r="H106" s="323">
        <v>14</v>
      </c>
      <c r="K106" s="363" t="s">
        <v>1395</v>
      </c>
      <c r="L106" s="364"/>
      <c r="M106" s="364"/>
      <c r="N106" s="365"/>
      <c r="O106" s="364"/>
      <c r="P106" s="366"/>
      <c r="W106" s="251"/>
      <c r="X106" s="315"/>
      <c r="Y106" s="316"/>
    </row>
    <row r="107" spans="2:25" ht="15" customHeight="1" x14ac:dyDescent="0.2">
      <c r="B107" s="607"/>
      <c r="C107" s="368" t="s">
        <v>1352</v>
      </c>
      <c r="D107" s="323">
        <v>3</v>
      </c>
      <c r="E107" s="323">
        <v>5</v>
      </c>
      <c r="F107" s="324">
        <v>16</v>
      </c>
      <c r="G107" s="323" t="s">
        <v>1233</v>
      </c>
      <c r="H107" s="323">
        <v>14</v>
      </c>
      <c r="K107" s="363" t="s">
        <v>1396</v>
      </c>
      <c r="L107" s="364"/>
      <c r="M107" s="364"/>
      <c r="N107" s="365"/>
      <c r="O107" s="364"/>
      <c r="P107" s="366"/>
      <c r="W107" s="251"/>
      <c r="X107" s="315"/>
      <c r="Y107" s="316"/>
    </row>
    <row r="108" spans="2:25" ht="15" customHeight="1" x14ac:dyDescent="0.2">
      <c r="B108" s="607"/>
      <c r="C108" s="368" t="s">
        <v>1348</v>
      </c>
      <c r="D108" s="323">
        <v>4</v>
      </c>
      <c r="E108" s="323">
        <v>5</v>
      </c>
      <c r="F108" s="324">
        <v>16</v>
      </c>
      <c r="G108" s="323">
        <v>14</v>
      </c>
      <c r="H108" s="323">
        <v>12</v>
      </c>
      <c r="K108" s="363" t="s">
        <v>1397</v>
      </c>
      <c r="L108" s="364"/>
      <c r="M108" s="364"/>
      <c r="N108" s="365"/>
      <c r="O108" s="364"/>
      <c r="P108" s="366"/>
      <c r="W108" s="251"/>
      <c r="X108" s="315"/>
      <c r="Y108" s="316"/>
    </row>
    <row r="109" spans="2:25" ht="15" customHeight="1" x14ac:dyDescent="0.2">
      <c r="B109" s="607"/>
      <c r="C109" s="368" t="s">
        <v>1355</v>
      </c>
      <c r="D109" s="323">
        <v>5</v>
      </c>
      <c r="E109" s="323">
        <v>5</v>
      </c>
      <c r="F109" s="324">
        <v>14</v>
      </c>
      <c r="G109" s="323" t="s">
        <v>1233</v>
      </c>
      <c r="H109" s="323">
        <v>12</v>
      </c>
      <c r="K109" s="363" t="s">
        <v>1398</v>
      </c>
      <c r="L109" s="364"/>
      <c r="M109" s="364"/>
      <c r="N109" s="365"/>
      <c r="O109" s="364"/>
      <c r="P109" s="366"/>
      <c r="W109" s="251"/>
      <c r="X109" s="315"/>
      <c r="Y109" s="316"/>
    </row>
    <row r="110" spans="2:25" ht="15" customHeight="1" x14ac:dyDescent="0.2">
      <c r="B110" s="608"/>
      <c r="C110" s="368" t="s">
        <v>1359</v>
      </c>
      <c r="D110" s="323">
        <v>6</v>
      </c>
      <c r="E110" s="323">
        <v>5</v>
      </c>
      <c r="F110" s="324">
        <v>16</v>
      </c>
      <c r="G110" s="323" t="s">
        <v>1233</v>
      </c>
      <c r="H110" s="323">
        <v>14</v>
      </c>
      <c r="K110" s="363" t="s">
        <v>1399</v>
      </c>
      <c r="L110" s="364"/>
      <c r="M110" s="364"/>
      <c r="N110" s="365"/>
      <c r="O110" s="364"/>
      <c r="P110" s="366"/>
      <c r="W110" s="251"/>
      <c r="X110" s="315"/>
      <c r="Y110" s="316"/>
    </row>
    <row r="111" spans="2:25" ht="15" customHeight="1" x14ac:dyDescent="0.2">
      <c r="B111" s="367" t="s">
        <v>1400</v>
      </c>
      <c r="C111" s="368" t="s">
        <v>1330</v>
      </c>
      <c r="D111" s="323">
        <v>7</v>
      </c>
      <c r="E111" s="323">
        <v>5</v>
      </c>
      <c r="F111" s="324">
        <v>16</v>
      </c>
      <c r="G111" s="323"/>
      <c r="H111" s="323"/>
      <c r="K111" s="363"/>
      <c r="L111" s="364"/>
      <c r="M111" s="364"/>
      <c r="N111" s="365"/>
      <c r="O111" s="364"/>
      <c r="P111" s="366"/>
      <c r="W111" s="251"/>
      <c r="X111" s="315"/>
      <c r="Y111" s="316"/>
    </row>
    <row r="112" spans="2:25" ht="15" customHeight="1" x14ac:dyDescent="0.2">
      <c r="B112" s="367" t="s">
        <v>1388</v>
      </c>
      <c r="C112" s="322" t="s">
        <v>1229</v>
      </c>
      <c r="D112" s="323">
        <v>8</v>
      </c>
      <c r="E112" s="323">
        <v>20</v>
      </c>
      <c r="F112" s="324" t="s">
        <v>1230</v>
      </c>
      <c r="G112" s="323"/>
      <c r="H112" s="323"/>
      <c r="K112" s="363"/>
      <c r="L112" s="364"/>
      <c r="M112" s="364"/>
      <c r="N112" s="365"/>
      <c r="O112" s="364"/>
      <c r="P112" s="366"/>
      <c r="W112" s="251"/>
      <c r="X112" s="315"/>
      <c r="Y112" s="316"/>
    </row>
    <row r="113" spans="2:25" ht="15.75" customHeight="1" x14ac:dyDescent="0.2">
      <c r="B113" s="361"/>
      <c r="C113" s="362" t="s">
        <v>1401</v>
      </c>
      <c r="D113" s="361"/>
      <c r="E113" s="361"/>
      <c r="F113" s="361"/>
      <c r="G113" s="361"/>
      <c r="H113" s="361"/>
      <c r="I113" s="361"/>
      <c r="J113" s="361"/>
      <c r="K113" s="361"/>
      <c r="L113" s="361"/>
      <c r="M113" s="361"/>
      <c r="N113" s="361"/>
      <c r="O113" s="361"/>
      <c r="P113" s="361"/>
      <c r="W113" s="251"/>
      <c r="X113" s="315"/>
      <c r="Y113" s="316"/>
    </row>
    <row r="114" spans="2:25" ht="15" customHeight="1" x14ac:dyDescent="0.2">
      <c r="B114" s="606" t="s">
        <v>1278</v>
      </c>
      <c r="C114" s="322" t="s">
        <v>1303</v>
      </c>
      <c r="D114" s="343">
        <v>1</v>
      </c>
      <c r="E114" s="343">
        <v>5</v>
      </c>
      <c r="F114" s="345">
        <v>16</v>
      </c>
      <c r="G114" s="343" t="s">
        <v>1233</v>
      </c>
      <c r="H114" s="343">
        <v>14</v>
      </c>
      <c r="K114" s="363" t="s">
        <v>1402</v>
      </c>
      <c r="L114" s="364"/>
      <c r="M114" s="364"/>
      <c r="N114" s="365"/>
      <c r="O114" s="364"/>
      <c r="P114" s="366"/>
      <c r="W114" s="251"/>
      <c r="X114" s="315"/>
      <c r="Y114" s="316"/>
    </row>
    <row r="115" spans="2:25" ht="15.75" customHeight="1" x14ac:dyDescent="0.2">
      <c r="B115" s="607"/>
      <c r="C115" s="322" t="s">
        <v>1291</v>
      </c>
      <c r="D115" s="343">
        <v>2</v>
      </c>
      <c r="E115" s="343">
        <v>5</v>
      </c>
      <c r="F115" s="345">
        <v>16</v>
      </c>
      <c r="G115" s="343" t="s">
        <v>1233</v>
      </c>
      <c r="H115" s="343">
        <v>14</v>
      </c>
      <c r="K115" s="363" t="s">
        <v>1403</v>
      </c>
      <c r="L115" s="364"/>
      <c r="M115" s="364"/>
      <c r="N115" s="365"/>
      <c r="O115" s="364"/>
      <c r="P115" s="366"/>
      <c r="W115" s="251"/>
      <c r="X115" s="315"/>
      <c r="Y115" s="316"/>
    </row>
    <row r="116" spans="2:25" ht="15.75" customHeight="1" x14ac:dyDescent="0.2">
      <c r="B116" s="607"/>
      <c r="C116" s="322" t="s">
        <v>1282</v>
      </c>
      <c r="D116" s="343">
        <v>3</v>
      </c>
      <c r="E116" s="343">
        <v>5</v>
      </c>
      <c r="F116" s="345">
        <v>14</v>
      </c>
      <c r="G116" s="343" t="s">
        <v>1233</v>
      </c>
      <c r="H116" s="343">
        <v>12</v>
      </c>
      <c r="K116" s="363" t="s">
        <v>1404</v>
      </c>
      <c r="L116" s="364"/>
      <c r="M116" s="364"/>
      <c r="N116" s="365"/>
      <c r="O116" s="364"/>
      <c r="P116" s="366"/>
      <c r="W116" s="251"/>
      <c r="X116" s="315"/>
      <c r="Y116" s="316"/>
    </row>
    <row r="117" spans="2:25" ht="15.75" customHeight="1" x14ac:dyDescent="0.2">
      <c r="B117" s="607"/>
      <c r="C117" s="322" t="s">
        <v>1312</v>
      </c>
      <c r="D117" s="343">
        <v>4</v>
      </c>
      <c r="E117" s="343">
        <v>5</v>
      </c>
      <c r="F117" s="345">
        <v>14</v>
      </c>
      <c r="G117" s="343" t="s">
        <v>1233</v>
      </c>
      <c r="H117" s="343">
        <v>12</v>
      </c>
      <c r="K117" s="363"/>
      <c r="L117" s="364"/>
      <c r="M117" s="364"/>
      <c r="N117" s="365"/>
      <c r="O117" s="364"/>
      <c r="P117" s="366"/>
      <c r="W117" s="251"/>
      <c r="X117" s="315"/>
      <c r="Y117" s="316"/>
    </row>
    <row r="118" spans="2:25" ht="15.75" customHeight="1" x14ac:dyDescent="0.2">
      <c r="B118" s="607"/>
      <c r="C118" s="322" t="s">
        <v>1317</v>
      </c>
      <c r="D118" s="343">
        <v>5</v>
      </c>
      <c r="E118" s="343">
        <v>5</v>
      </c>
      <c r="F118" s="345">
        <v>16</v>
      </c>
      <c r="G118" s="343" t="s">
        <v>1233</v>
      </c>
      <c r="H118" s="343">
        <v>14</v>
      </c>
      <c r="K118" s="363" t="s">
        <v>1405</v>
      </c>
      <c r="L118" s="364"/>
      <c r="M118" s="364"/>
      <c r="N118" s="365"/>
      <c r="O118" s="364"/>
      <c r="P118" s="366"/>
      <c r="W118" s="251"/>
      <c r="X118" s="315"/>
      <c r="Y118" s="316"/>
    </row>
    <row r="119" spans="2:25" ht="15.75" customHeight="1" x14ac:dyDescent="0.2">
      <c r="B119" s="609"/>
      <c r="C119" s="322" t="s">
        <v>1297</v>
      </c>
      <c r="D119" s="343">
        <v>6</v>
      </c>
      <c r="E119" s="343">
        <v>5</v>
      </c>
      <c r="F119" s="345">
        <v>16</v>
      </c>
      <c r="G119" s="323"/>
      <c r="H119" s="323"/>
      <c r="K119" s="363"/>
      <c r="L119" s="364"/>
      <c r="M119" s="364"/>
      <c r="N119" s="365"/>
      <c r="O119" s="364"/>
      <c r="P119" s="366"/>
      <c r="W119" s="251"/>
      <c r="X119" s="315"/>
      <c r="Y119" s="316"/>
    </row>
    <row r="120" spans="2:25" ht="15.75" customHeight="1" x14ac:dyDescent="0.2">
      <c r="B120" s="610" t="s">
        <v>1388</v>
      </c>
      <c r="C120" s="322" t="s">
        <v>1258</v>
      </c>
      <c r="D120" s="343">
        <v>7</v>
      </c>
      <c r="E120" s="343">
        <v>5</v>
      </c>
      <c r="F120" s="343">
        <v>40</v>
      </c>
      <c r="G120" s="323"/>
      <c r="H120" s="323"/>
      <c r="K120" s="363"/>
      <c r="L120" s="364"/>
      <c r="M120" s="364"/>
      <c r="N120" s="365"/>
      <c r="O120" s="364"/>
      <c r="P120" s="366"/>
      <c r="W120" s="251"/>
      <c r="X120" s="315"/>
      <c r="Y120" s="316"/>
    </row>
    <row r="121" spans="2:25" ht="15.75" customHeight="1" x14ac:dyDescent="0.2">
      <c r="B121" s="609"/>
      <c r="C121" s="322" t="s">
        <v>1277</v>
      </c>
      <c r="D121" s="343">
        <v>7</v>
      </c>
      <c r="E121" s="343">
        <v>5</v>
      </c>
      <c r="F121" s="343">
        <v>12</v>
      </c>
      <c r="G121" s="343" t="s">
        <v>1233</v>
      </c>
      <c r="H121" s="343">
        <v>30</v>
      </c>
      <c r="K121" s="363"/>
      <c r="L121" s="364"/>
      <c r="M121" s="364"/>
      <c r="N121" s="365"/>
      <c r="O121" s="364"/>
      <c r="P121" s="366"/>
      <c r="W121" s="251"/>
      <c r="X121" s="315"/>
      <c r="Y121" s="316"/>
    </row>
    <row r="122" spans="2:25" ht="15.75" customHeight="1" x14ac:dyDescent="0.2">
      <c r="W122" s="251"/>
      <c r="X122" s="315"/>
      <c r="Y122" s="316"/>
    </row>
    <row r="123" spans="2:25" ht="15.75" customHeight="1" x14ac:dyDescent="0.2">
      <c r="W123" s="251"/>
      <c r="X123" s="315"/>
      <c r="Y123" s="316"/>
    </row>
    <row r="124" spans="2:25" ht="15.75" customHeight="1" x14ac:dyDescent="0.2">
      <c r="W124" s="251"/>
      <c r="X124" s="315"/>
      <c r="Y124" s="316"/>
    </row>
    <row r="125" spans="2:25" ht="15.75" customHeight="1" x14ac:dyDescent="0.2">
      <c r="W125" s="251"/>
      <c r="X125" s="315"/>
      <c r="Y125" s="316"/>
    </row>
    <row r="126" spans="2:25" ht="15.75" customHeight="1" x14ac:dyDescent="0.2">
      <c r="W126" s="251"/>
      <c r="X126" s="315"/>
      <c r="Y126" s="316"/>
    </row>
    <row r="127" spans="2:25" ht="15.75" customHeight="1" x14ac:dyDescent="0.2">
      <c r="W127" s="251"/>
      <c r="X127" s="315"/>
      <c r="Y127" s="316"/>
    </row>
    <row r="128" spans="2:25" ht="15.75" customHeight="1" x14ac:dyDescent="0.2">
      <c r="W128" s="251"/>
      <c r="X128" s="315"/>
      <c r="Y128" s="316"/>
    </row>
    <row r="129" spans="23:25" ht="15.75" customHeight="1" x14ac:dyDescent="0.2">
      <c r="W129" s="251"/>
      <c r="X129" s="315"/>
      <c r="Y129" s="316"/>
    </row>
    <row r="130" spans="23:25" ht="15.75" customHeight="1" x14ac:dyDescent="0.2">
      <c r="W130" s="251"/>
      <c r="X130" s="315"/>
      <c r="Y130" s="316"/>
    </row>
    <row r="131" spans="23:25" ht="15.75" customHeight="1" x14ac:dyDescent="0.2">
      <c r="W131" s="251"/>
      <c r="X131" s="315"/>
      <c r="Y131" s="316"/>
    </row>
    <row r="132" spans="23:25" ht="15.75" customHeight="1" x14ac:dyDescent="0.2">
      <c r="W132" s="251"/>
      <c r="X132" s="315"/>
      <c r="Y132" s="316"/>
    </row>
    <row r="133" spans="23:25" ht="15.75" customHeight="1" x14ac:dyDescent="0.2">
      <c r="W133" s="251"/>
      <c r="X133" s="315"/>
      <c r="Y133" s="316"/>
    </row>
    <row r="134" spans="23:25" ht="15.75" customHeight="1" x14ac:dyDescent="0.2">
      <c r="W134" s="251"/>
      <c r="X134" s="315"/>
      <c r="Y134" s="316"/>
    </row>
    <row r="135" spans="23:25" ht="15.75" customHeight="1" x14ac:dyDescent="0.2">
      <c r="W135" s="251"/>
      <c r="X135" s="315"/>
      <c r="Y135" s="316"/>
    </row>
    <row r="136" spans="23:25" ht="15.75" customHeight="1" x14ac:dyDescent="0.2">
      <c r="W136" s="251"/>
      <c r="X136" s="315"/>
      <c r="Y136" s="316"/>
    </row>
    <row r="137" spans="23:25" ht="15.75" customHeight="1" x14ac:dyDescent="0.2">
      <c r="W137" s="251"/>
      <c r="X137" s="315"/>
      <c r="Y137" s="316"/>
    </row>
    <row r="138" spans="23:25" ht="15.75" customHeight="1" x14ac:dyDescent="0.2">
      <c r="W138" s="251"/>
      <c r="X138" s="315"/>
      <c r="Y138" s="316"/>
    </row>
    <row r="139" spans="23:25" ht="15.75" customHeight="1" x14ac:dyDescent="0.2">
      <c r="W139" s="251"/>
      <c r="X139" s="315"/>
      <c r="Y139" s="316"/>
    </row>
    <row r="140" spans="23:25" ht="15.75" customHeight="1" x14ac:dyDescent="0.2">
      <c r="W140" s="251"/>
      <c r="X140" s="315"/>
      <c r="Y140" s="316"/>
    </row>
    <row r="141" spans="23:25" ht="15.75" customHeight="1" x14ac:dyDescent="0.2">
      <c r="W141" s="251"/>
      <c r="X141" s="315"/>
      <c r="Y141" s="316"/>
    </row>
    <row r="142" spans="23:25" ht="15.75" customHeight="1" x14ac:dyDescent="0.2">
      <c r="W142" s="251"/>
      <c r="X142" s="315"/>
      <c r="Y142" s="316"/>
    </row>
    <row r="143" spans="23:25" ht="15.75" customHeight="1" x14ac:dyDescent="0.2">
      <c r="W143" s="251"/>
      <c r="X143" s="315"/>
      <c r="Y143" s="316"/>
    </row>
    <row r="144" spans="23:25" ht="15.75" customHeight="1" x14ac:dyDescent="0.2">
      <c r="W144" s="251"/>
      <c r="X144" s="315"/>
      <c r="Y144" s="316"/>
    </row>
    <row r="145" spans="23:25" ht="15.75" customHeight="1" x14ac:dyDescent="0.2">
      <c r="W145" s="251"/>
      <c r="X145" s="315"/>
      <c r="Y145" s="316"/>
    </row>
    <row r="146" spans="23:25" ht="15.75" customHeight="1" x14ac:dyDescent="0.2">
      <c r="W146" s="251"/>
      <c r="X146" s="315"/>
      <c r="Y146" s="316"/>
    </row>
    <row r="147" spans="23:25" ht="15.75" customHeight="1" x14ac:dyDescent="0.2">
      <c r="W147" s="251"/>
      <c r="X147" s="315"/>
      <c r="Y147" s="316"/>
    </row>
    <row r="148" spans="23:25" ht="15.75" customHeight="1" x14ac:dyDescent="0.2">
      <c r="W148" s="251"/>
      <c r="X148" s="315"/>
      <c r="Y148" s="316"/>
    </row>
    <row r="149" spans="23:25" ht="15.75" customHeight="1" x14ac:dyDescent="0.2">
      <c r="W149" s="251"/>
      <c r="X149" s="315"/>
      <c r="Y149" s="316"/>
    </row>
    <row r="150" spans="23:25" ht="15.75" customHeight="1" x14ac:dyDescent="0.2">
      <c r="W150" s="251"/>
      <c r="X150" s="315"/>
      <c r="Y150" s="316"/>
    </row>
    <row r="151" spans="23:25" ht="15.75" customHeight="1" x14ac:dyDescent="0.2">
      <c r="W151" s="251"/>
      <c r="X151" s="315"/>
      <c r="Y151" s="316"/>
    </row>
    <row r="152" spans="23:25" ht="15.75" customHeight="1" x14ac:dyDescent="0.2">
      <c r="W152" s="251"/>
      <c r="X152" s="315"/>
      <c r="Y152" s="316"/>
    </row>
    <row r="153" spans="23:25" ht="15.75" customHeight="1" x14ac:dyDescent="0.2">
      <c r="W153" s="251"/>
      <c r="X153" s="315"/>
      <c r="Y153" s="316"/>
    </row>
    <row r="154" spans="23:25" ht="15.75" customHeight="1" x14ac:dyDescent="0.2">
      <c r="W154" s="251"/>
      <c r="X154" s="315"/>
      <c r="Y154" s="316"/>
    </row>
    <row r="155" spans="23:25" ht="15.75" customHeight="1" x14ac:dyDescent="0.2">
      <c r="W155" s="251"/>
      <c r="X155" s="315"/>
      <c r="Y155" s="316"/>
    </row>
    <row r="156" spans="23:25" ht="15.75" customHeight="1" x14ac:dyDescent="0.2">
      <c r="W156" s="251"/>
      <c r="X156" s="315"/>
      <c r="Y156" s="316"/>
    </row>
    <row r="157" spans="23:25" ht="15.75" customHeight="1" x14ac:dyDescent="0.2">
      <c r="W157" s="251"/>
      <c r="X157" s="315"/>
      <c r="Y157" s="316"/>
    </row>
    <row r="158" spans="23:25" ht="15.75" customHeight="1" x14ac:dyDescent="0.2">
      <c r="W158" s="251"/>
      <c r="X158" s="315"/>
      <c r="Y158" s="316"/>
    </row>
    <row r="159" spans="23:25" ht="15.75" customHeight="1" x14ac:dyDescent="0.2">
      <c r="W159" s="251"/>
      <c r="X159" s="315"/>
      <c r="Y159" s="316"/>
    </row>
    <row r="160" spans="23:25" ht="15.75" customHeight="1" x14ac:dyDescent="0.2">
      <c r="W160" s="251"/>
      <c r="X160" s="315"/>
      <c r="Y160" s="316"/>
    </row>
    <row r="161" spans="23:25" ht="15.75" customHeight="1" x14ac:dyDescent="0.2">
      <c r="W161" s="251"/>
      <c r="X161" s="315"/>
      <c r="Y161" s="316"/>
    </row>
    <row r="162" spans="23:25" ht="15.75" customHeight="1" x14ac:dyDescent="0.2">
      <c r="W162" s="251"/>
      <c r="X162" s="315"/>
      <c r="Y162" s="316"/>
    </row>
    <row r="163" spans="23:25" ht="15.75" customHeight="1" x14ac:dyDescent="0.2">
      <c r="W163" s="251"/>
      <c r="X163" s="315"/>
      <c r="Y163" s="316"/>
    </row>
    <row r="164" spans="23:25" ht="15.75" customHeight="1" x14ac:dyDescent="0.2">
      <c r="W164" s="251"/>
      <c r="X164" s="315"/>
      <c r="Y164" s="316"/>
    </row>
    <row r="165" spans="23:25" ht="15.75" customHeight="1" x14ac:dyDescent="0.2">
      <c r="W165" s="251"/>
      <c r="X165" s="315"/>
      <c r="Y165" s="316"/>
    </row>
    <row r="166" spans="23:25" ht="15.75" customHeight="1" x14ac:dyDescent="0.2">
      <c r="W166" s="251"/>
      <c r="X166" s="315"/>
      <c r="Y166" s="316"/>
    </row>
    <row r="167" spans="23:25" ht="15.75" customHeight="1" x14ac:dyDescent="0.2">
      <c r="W167" s="251"/>
      <c r="X167" s="315"/>
      <c r="Y167" s="316"/>
    </row>
    <row r="168" spans="23:25" ht="15.75" customHeight="1" x14ac:dyDescent="0.2">
      <c r="W168" s="251"/>
      <c r="X168" s="315"/>
      <c r="Y168" s="316"/>
    </row>
    <row r="169" spans="23:25" ht="15.75" customHeight="1" x14ac:dyDescent="0.2">
      <c r="W169" s="251"/>
      <c r="X169" s="315"/>
      <c r="Y169" s="316"/>
    </row>
    <row r="170" spans="23:25" ht="15.75" customHeight="1" x14ac:dyDescent="0.2">
      <c r="W170" s="251"/>
      <c r="X170" s="315"/>
      <c r="Y170" s="316"/>
    </row>
    <row r="171" spans="23:25" ht="15.75" customHeight="1" x14ac:dyDescent="0.2">
      <c r="W171" s="251"/>
      <c r="X171" s="315"/>
      <c r="Y171" s="316"/>
    </row>
    <row r="172" spans="23:25" ht="15.75" customHeight="1" x14ac:dyDescent="0.2">
      <c r="W172" s="251"/>
      <c r="X172" s="315"/>
      <c r="Y172" s="316"/>
    </row>
    <row r="173" spans="23:25" ht="15.75" customHeight="1" x14ac:dyDescent="0.2">
      <c r="W173" s="251"/>
      <c r="X173" s="315"/>
      <c r="Y173" s="316"/>
    </row>
    <row r="174" spans="23:25" ht="15.75" customHeight="1" x14ac:dyDescent="0.2">
      <c r="W174" s="251"/>
      <c r="X174" s="315"/>
      <c r="Y174" s="316"/>
    </row>
    <row r="175" spans="23:25" ht="15.75" customHeight="1" x14ac:dyDescent="0.2">
      <c r="W175" s="251"/>
      <c r="X175" s="315"/>
      <c r="Y175" s="316"/>
    </row>
    <row r="176" spans="23:25" ht="15.75" customHeight="1" x14ac:dyDescent="0.2">
      <c r="W176" s="251"/>
      <c r="X176" s="315"/>
      <c r="Y176" s="316"/>
    </row>
    <row r="177" spans="23:25" ht="15.75" customHeight="1" x14ac:dyDescent="0.2">
      <c r="W177" s="251"/>
      <c r="X177" s="315"/>
      <c r="Y177" s="316"/>
    </row>
    <row r="178" spans="23:25" ht="15.75" customHeight="1" x14ac:dyDescent="0.2">
      <c r="W178" s="251"/>
      <c r="X178" s="315"/>
      <c r="Y178" s="316"/>
    </row>
    <row r="179" spans="23:25" ht="15.75" customHeight="1" x14ac:dyDescent="0.2">
      <c r="W179" s="251"/>
      <c r="X179" s="315"/>
      <c r="Y179" s="316"/>
    </row>
    <row r="180" spans="23:25" ht="15.75" customHeight="1" x14ac:dyDescent="0.2">
      <c r="W180" s="251"/>
      <c r="X180" s="315"/>
      <c r="Y180" s="316"/>
    </row>
    <row r="181" spans="23:25" ht="15.75" customHeight="1" x14ac:dyDescent="0.2">
      <c r="W181" s="251"/>
      <c r="X181" s="315"/>
      <c r="Y181" s="316"/>
    </row>
    <row r="182" spans="23:25" ht="15.75" customHeight="1" x14ac:dyDescent="0.2">
      <c r="W182" s="251"/>
      <c r="X182" s="315"/>
      <c r="Y182" s="316"/>
    </row>
    <row r="183" spans="23:25" ht="15.75" customHeight="1" x14ac:dyDescent="0.2">
      <c r="W183" s="251"/>
      <c r="X183" s="315"/>
      <c r="Y183" s="316"/>
    </row>
    <row r="184" spans="23:25" ht="15.75" customHeight="1" x14ac:dyDescent="0.2">
      <c r="W184" s="251"/>
      <c r="X184" s="315"/>
      <c r="Y184" s="316"/>
    </row>
    <row r="185" spans="23:25" ht="15.75" customHeight="1" x14ac:dyDescent="0.2">
      <c r="W185" s="251"/>
      <c r="X185" s="315"/>
      <c r="Y185" s="316"/>
    </row>
    <row r="186" spans="23:25" ht="15.75" customHeight="1" x14ac:dyDescent="0.2">
      <c r="W186" s="251"/>
      <c r="X186" s="315"/>
      <c r="Y186" s="316"/>
    </row>
    <row r="187" spans="23:25" ht="15.75" customHeight="1" x14ac:dyDescent="0.2">
      <c r="W187" s="251"/>
      <c r="X187" s="315"/>
      <c r="Y187" s="316"/>
    </row>
    <row r="188" spans="23:25" ht="15.75" customHeight="1" x14ac:dyDescent="0.2">
      <c r="W188" s="251"/>
      <c r="X188" s="315"/>
      <c r="Y188" s="316"/>
    </row>
    <row r="189" spans="23:25" ht="15.75" customHeight="1" x14ac:dyDescent="0.2">
      <c r="W189" s="251"/>
      <c r="X189" s="315"/>
      <c r="Y189" s="316"/>
    </row>
    <row r="190" spans="23:25" ht="15.75" customHeight="1" x14ac:dyDescent="0.2">
      <c r="W190" s="251"/>
      <c r="X190" s="315"/>
      <c r="Y190" s="316"/>
    </row>
    <row r="191" spans="23:25" ht="15.75" customHeight="1" x14ac:dyDescent="0.2">
      <c r="W191" s="251"/>
      <c r="X191" s="315"/>
      <c r="Y191" s="316"/>
    </row>
    <row r="192" spans="23:25" ht="15.75" customHeight="1" x14ac:dyDescent="0.2">
      <c r="W192" s="251"/>
      <c r="X192" s="315"/>
      <c r="Y192" s="316"/>
    </row>
    <row r="193" spans="23:25" ht="15.75" customHeight="1" x14ac:dyDescent="0.2">
      <c r="W193" s="251"/>
      <c r="X193" s="315"/>
      <c r="Y193" s="316"/>
    </row>
    <row r="194" spans="23:25" ht="15.75" customHeight="1" x14ac:dyDescent="0.2">
      <c r="W194" s="251"/>
      <c r="X194" s="315"/>
      <c r="Y194" s="316"/>
    </row>
    <row r="195" spans="23:25" ht="15.75" customHeight="1" x14ac:dyDescent="0.2">
      <c r="W195" s="251"/>
      <c r="X195" s="315"/>
      <c r="Y195" s="316"/>
    </row>
    <row r="196" spans="23:25" ht="15.75" customHeight="1" x14ac:dyDescent="0.2">
      <c r="W196" s="251"/>
      <c r="X196" s="315"/>
      <c r="Y196" s="316"/>
    </row>
    <row r="197" spans="23:25" ht="15.75" customHeight="1" x14ac:dyDescent="0.2">
      <c r="W197" s="251"/>
      <c r="X197" s="315"/>
      <c r="Y197" s="316"/>
    </row>
    <row r="198" spans="23:25" ht="15.75" customHeight="1" x14ac:dyDescent="0.2">
      <c r="W198" s="251"/>
      <c r="X198" s="315"/>
      <c r="Y198" s="316"/>
    </row>
    <row r="199" spans="23:25" ht="15.75" customHeight="1" x14ac:dyDescent="0.2">
      <c r="W199" s="251"/>
      <c r="X199" s="315"/>
      <c r="Y199" s="316"/>
    </row>
    <row r="200" spans="23:25" ht="15.75" customHeight="1" x14ac:dyDescent="0.2">
      <c r="W200" s="251"/>
      <c r="X200" s="315"/>
      <c r="Y200" s="316"/>
    </row>
    <row r="201" spans="23:25" ht="15.75" customHeight="1" x14ac:dyDescent="0.2">
      <c r="W201" s="251"/>
      <c r="X201" s="315"/>
      <c r="Y201" s="316"/>
    </row>
    <row r="202" spans="23:25" ht="15.75" customHeight="1" x14ac:dyDescent="0.2">
      <c r="W202" s="251"/>
      <c r="X202" s="315"/>
      <c r="Y202" s="316"/>
    </row>
    <row r="203" spans="23:25" ht="15.75" customHeight="1" x14ac:dyDescent="0.2">
      <c r="W203" s="251"/>
      <c r="X203" s="315"/>
      <c r="Y203" s="316"/>
    </row>
    <row r="204" spans="23:25" ht="15.75" customHeight="1" x14ac:dyDescent="0.2">
      <c r="W204" s="251"/>
      <c r="X204" s="315"/>
      <c r="Y204" s="316"/>
    </row>
    <row r="205" spans="23:25" ht="15.75" customHeight="1" x14ac:dyDescent="0.2">
      <c r="W205" s="251"/>
      <c r="X205" s="315"/>
      <c r="Y205" s="316"/>
    </row>
    <row r="206" spans="23:25" ht="15.75" customHeight="1" x14ac:dyDescent="0.2">
      <c r="W206" s="251"/>
      <c r="X206" s="315"/>
      <c r="Y206" s="316"/>
    </row>
    <row r="207" spans="23:25" ht="15.75" customHeight="1" x14ac:dyDescent="0.2">
      <c r="W207" s="251"/>
      <c r="X207" s="315"/>
      <c r="Y207" s="316"/>
    </row>
    <row r="208" spans="23:25" ht="15.75" customHeight="1" x14ac:dyDescent="0.2">
      <c r="W208" s="251"/>
      <c r="X208" s="315"/>
      <c r="Y208" s="316"/>
    </row>
    <row r="209" spans="23:25" ht="15.75" customHeight="1" x14ac:dyDescent="0.2">
      <c r="W209" s="251"/>
      <c r="X209" s="315"/>
      <c r="Y209" s="316"/>
    </row>
    <row r="210" spans="23:25" ht="15.75" customHeight="1" x14ac:dyDescent="0.2">
      <c r="W210" s="251"/>
      <c r="X210" s="315"/>
      <c r="Y210" s="316"/>
    </row>
    <row r="211" spans="23:25" ht="15.75" customHeight="1" x14ac:dyDescent="0.2">
      <c r="W211" s="251"/>
      <c r="X211" s="315"/>
      <c r="Y211" s="316"/>
    </row>
    <row r="212" spans="23:25" ht="15.75" customHeight="1" x14ac:dyDescent="0.2">
      <c r="W212" s="251"/>
      <c r="X212" s="315"/>
      <c r="Y212" s="316"/>
    </row>
    <row r="213" spans="23:25" ht="15.75" customHeight="1" x14ac:dyDescent="0.2">
      <c r="W213" s="251"/>
      <c r="X213" s="315"/>
      <c r="Y213" s="316"/>
    </row>
    <row r="214" spans="23:25" ht="15.75" customHeight="1" x14ac:dyDescent="0.2">
      <c r="W214" s="251"/>
      <c r="X214" s="315"/>
      <c r="Y214" s="316"/>
    </row>
    <row r="215" spans="23:25" ht="15.75" customHeight="1" x14ac:dyDescent="0.2">
      <c r="W215" s="251"/>
      <c r="X215" s="315"/>
      <c r="Y215" s="316"/>
    </row>
    <row r="216" spans="23:25" ht="15.75" customHeight="1" x14ac:dyDescent="0.2">
      <c r="W216" s="251"/>
      <c r="X216" s="315"/>
      <c r="Y216" s="316"/>
    </row>
    <row r="217" spans="23:25" ht="15.75" customHeight="1" x14ac:dyDescent="0.2">
      <c r="W217" s="251"/>
      <c r="X217" s="315"/>
      <c r="Y217" s="316"/>
    </row>
    <row r="218" spans="23:25" ht="15.75" customHeight="1" x14ac:dyDescent="0.2">
      <c r="W218" s="251"/>
      <c r="X218" s="315"/>
      <c r="Y218" s="316"/>
    </row>
    <row r="219" spans="23:25" ht="15.75" customHeight="1" x14ac:dyDescent="0.2">
      <c r="W219" s="251"/>
      <c r="X219" s="315"/>
      <c r="Y219" s="316"/>
    </row>
    <row r="220" spans="23:25" ht="15.75" customHeight="1" x14ac:dyDescent="0.2">
      <c r="W220" s="251"/>
      <c r="X220" s="315"/>
      <c r="Y220" s="316"/>
    </row>
    <row r="221" spans="23:25" ht="15.75" customHeight="1" x14ac:dyDescent="0.2">
      <c r="W221" s="251"/>
      <c r="X221" s="315"/>
      <c r="Y221" s="316"/>
    </row>
    <row r="222" spans="23:25" ht="15.75" customHeight="1" x14ac:dyDescent="0.2">
      <c r="W222" s="251"/>
      <c r="X222" s="315"/>
      <c r="Y222" s="316"/>
    </row>
    <row r="223" spans="23:25" ht="15.75" customHeight="1" x14ac:dyDescent="0.2">
      <c r="W223" s="251"/>
      <c r="X223" s="315"/>
      <c r="Y223" s="316"/>
    </row>
    <row r="224" spans="23:25" ht="15.75" customHeight="1" x14ac:dyDescent="0.2">
      <c r="W224" s="251"/>
      <c r="X224" s="315"/>
      <c r="Y224" s="316"/>
    </row>
    <row r="225" spans="23:25" ht="15.75" customHeight="1" x14ac:dyDescent="0.2">
      <c r="W225" s="251"/>
      <c r="X225" s="315"/>
      <c r="Y225" s="316"/>
    </row>
    <row r="226" spans="23:25" ht="15.75" customHeight="1" x14ac:dyDescent="0.2">
      <c r="W226" s="251"/>
      <c r="X226" s="315"/>
      <c r="Y226" s="316"/>
    </row>
    <row r="227" spans="23:25" ht="15.75" customHeight="1" x14ac:dyDescent="0.2">
      <c r="W227" s="251"/>
      <c r="X227" s="315"/>
      <c r="Y227" s="316"/>
    </row>
    <row r="228" spans="23:25" ht="15.75" customHeight="1" x14ac:dyDescent="0.2">
      <c r="W228" s="251"/>
      <c r="X228" s="315"/>
      <c r="Y228" s="316"/>
    </row>
    <row r="229" spans="23:25" ht="15.75" customHeight="1" x14ac:dyDescent="0.2">
      <c r="W229" s="251"/>
      <c r="X229" s="315"/>
      <c r="Y229" s="316"/>
    </row>
    <row r="230" spans="23:25" ht="15.75" customHeight="1" x14ac:dyDescent="0.2">
      <c r="W230" s="251"/>
      <c r="X230" s="315"/>
      <c r="Y230" s="316"/>
    </row>
    <row r="231" spans="23:25" ht="15.75" customHeight="1" x14ac:dyDescent="0.2">
      <c r="W231" s="251"/>
      <c r="X231" s="315"/>
      <c r="Y231" s="316"/>
    </row>
    <row r="232" spans="23:25" ht="15.75" customHeight="1" x14ac:dyDescent="0.2">
      <c r="W232" s="251"/>
      <c r="X232" s="315"/>
      <c r="Y232" s="316"/>
    </row>
    <row r="233" spans="23:25" ht="15.75" customHeight="1" x14ac:dyDescent="0.2">
      <c r="W233" s="251"/>
      <c r="X233" s="315"/>
      <c r="Y233" s="316"/>
    </row>
    <row r="234" spans="23:25" ht="15.75" customHeight="1" x14ac:dyDescent="0.2">
      <c r="W234" s="251"/>
      <c r="X234" s="315"/>
      <c r="Y234" s="316"/>
    </row>
    <row r="235" spans="23:25" ht="15.75" customHeight="1" x14ac:dyDescent="0.2">
      <c r="W235" s="251"/>
      <c r="X235" s="315"/>
      <c r="Y235" s="316"/>
    </row>
    <row r="236" spans="23:25" ht="15.75" customHeight="1" x14ac:dyDescent="0.2">
      <c r="W236" s="251"/>
      <c r="X236" s="315"/>
      <c r="Y236" s="316"/>
    </row>
    <row r="237" spans="23:25" ht="15.75" customHeight="1" x14ac:dyDescent="0.2">
      <c r="W237" s="251"/>
      <c r="X237" s="315"/>
      <c r="Y237" s="316"/>
    </row>
    <row r="238" spans="23:25" ht="15.75" customHeight="1" x14ac:dyDescent="0.2">
      <c r="W238" s="251"/>
      <c r="X238" s="315"/>
      <c r="Y238" s="316"/>
    </row>
    <row r="239" spans="23:25" ht="15.75" customHeight="1" x14ac:dyDescent="0.2">
      <c r="W239" s="251"/>
      <c r="X239" s="315"/>
      <c r="Y239" s="316"/>
    </row>
    <row r="240" spans="23:25" ht="15.75" customHeight="1" x14ac:dyDescent="0.2">
      <c r="W240" s="251"/>
      <c r="X240" s="315"/>
      <c r="Y240" s="316"/>
    </row>
    <row r="241" spans="23:25" ht="15.75" customHeight="1" x14ac:dyDescent="0.2">
      <c r="W241" s="251"/>
      <c r="X241" s="315"/>
      <c r="Y241" s="316"/>
    </row>
    <row r="242" spans="23:25" ht="15.75" customHeight="1" x14ac:dyDescent="0.2">
      <c r="W242" s="251"/>
      <c r="X242" s="315"/>
      <c r="Y242" s="316"/>
    </row>
    <row r="243" spans="23:25" ht="15.75" customHeight="1" x14ac:dyDescent="0.2">
      <c r="W243" s="251"/>
      <c r="X243" s="315"/>
      <c r="Y243" s="316"/>
    </row>
    <row r="244" spans="23:25" ht="15.75" customHeight="1" x14ac:dyDescent="0.2">
      <c r="W244" s="251"/>
      <c r="X244" s="315"/>
      <c r="Y244" s="316"/>
    </row>
    <row r="245" spans="23:25" ht="15.75" customHeight="1" x14ac:dyDescent="0.2">
      <c r="W245" s="251"/>
      <c r="X245" s="315"/>
      <c r="Y245" s="316"/>
    </row>
    <row r="246" spans="23:25" ht="15.75" customHeight="1" x14ac:dyDescent="0.2">
      <c r="W246" s="251"/>
      <c r="X246" s="315"/>
      <c r="Y246" s="316"/>
    </row>
    <row r="247" spans="23:25" ht="15.75" customHeight="1" x14ac:dyDescent="0.2">
      <c r="W247" s="251"/>
      <c r="X247" s="315"/>
      <c r="Y247" s="316"/>
    </row>
    <row r="248" spans="23:25" ht="15.75" customHeight="1" x14ac:dyDescent="0.2">
      <c r="W248" s="251"/>
      <c r="X248" s="315"/>
      <c r="Y248" s="316"/>
    </row>
    <row r="249" spans="23:25" ht="15.75" customHeight="1" x14ac:dyDescent="0.2">
      <c r="W249" s="251"/>
      <c r="X249" s="315"/>
      <c r="Y249" s="316"/>
    </row>
    <row r="250" spans="23:25" ht="15.75" customHeight="1" x14ac:dyDescent="0.2">
      <c r="W250" s="251"/>
      <c r="X250" s="315"/>
      <c r="Y250" s="316"/>
    </row>
    <row r="251" spans="23:25" ht="15.75" customHeight="1" x14ac:dyDescent="0.2">
      <c r="W251" s="251"/>
      <c r="X251" s="315"/>
      <c r="Y251" s="316"/>
    </row>
    <row r="252" spans="23:25" ht="15.75" customHeight="1" x14ac:dyDescent="0.2">
      <c r="W252" s="251"/>
      <c r="X252" s="315"/>
      <c r="Y252" s="316"/>
    </row>
    <row r="253" spans="23:25" ht="15.75" customHeight="1" x14ac:dyDescent="0.2">
      <c r="W253" s="251"/>
      <c r="X253" s="315"/>
      <c r="Y253" s="316"/>
    </row>
    <row r="254" spans="23:25" ht="15.75" customHeight="1" x14ac:dyDescent="0.2">
      <c r="W254" s="251"/>
      <c r="X254" s="315"/>
      <c r="Y254" s="316"/>
    </row>
    <row r="255" spans="23:25" ht="15.75" customHeight="1" x14ac:dyDescent="0.2">
      <c r="W255" s="251"/>
      <c r="X255" s="315"/>
      <c r="Y255" s="316"/>
    </row>
    <row r="256" spans="23:25" ht="15.75" customHeight="1" x14ac:dyDescent="0.2">
      <c r="W256" s="251"/>
      <c r="X256" s="315"/>
      <c r="Y256" s="316"/>
    </row>
    <row r="257" spans="23:25" ht="15.75" customHeight="1" x14ac:dyDescent="0.2">
      <c r="W257" s="251"/>
      <c r="X257" s="315"/>
      <c r="Y257" s="316"/>
    </row>
    <row r="258" spans="23:25" ht="15.75" customHeight="1" x14ac:dyDescent="0.2">
      <c r="W258" s="251"/>
      <c r="X258" s="315"/>
      <c r="Y258" s="316"/>
    </row>
    <row r="259" spans="23:25" ht="15.75" customHeight="1" x14ac:dyDescent="0.2">
      <c r="W259" s="251"/>
      <c r="X259" s="315"/>
      <c r="Y259" s="316"/>
    </row>
    <row r="260" spans="23:25" ht="15.75" customHeight="1" x14ac:dyDescent="0.2">
      <c r="W260" s="251"/>
      <c r="X260" s="315"/>
      <c r="Y260" s="316"/>
    </row>
    <row r="261" spans="23:25" ht="15.75" customHeight="1" x14ac:dyDescent="0.2">
      <c r="W261" s="251"/>
      <c r="X261" s="315"/>
      <c r="Y261" s="316"/>
    </row>
    <row r="262" spans="23:25" ht="15.75" customHeight="1" x14ac:dyDescent="0.2">
      <c r="W262" s="251"/>
      <c r="X262" s="315"/>
      <c r="Y262" s="316"/>
    </row>
    <row r="263" spans="23:25" ht="15.75" customHeight="1" x14ac:dyDescent="0.2">
      <c r="W263" s="251"/>
      <c r="X263" s="315"/>
      <c r="Y263" s="316"/>
    </row>
    <row r="264" spans="23:25" ht="15.75" customHeight="1" x14ac:dyDescent="0.2">
      <c r="W264" s="251"/>
      <c r="X264" s="315"/>
      <c r="Y264" s="316"/>
    </row>
    <row r="265" spans="23:25" ht="15.75" customHeight="1" x14ac:dyDescent="0.2">
      <c r="W265" s="251"/>
      <c r="X265" s="315"/>
      <c r="Y265" s="316"/>
    </row>
    <row r="266" spans="23:25" ht="15.75" customHeight="1" x14ac:dyDescent="0.2">
      <c r="W266" s="251"/>
      <c r="X266" s="315"/>
      <c r="Y266" s="316"/>
    </row>
    <row r="267" spans="23:25" ht="15.75" customHeight="1" x14ac:dyDescent="0.2">
      <c r="W267" s="251"/>
      <c r="X267" s="315"/>
      <c r="Y267" s="316"/>
    </row>
    <row r="268" spans="23:25" ht="15.75" customHeight="1" x14ac:dyDescent="0.2">
      <c r="W268" s="251"/>
      <c r="X268" s="315"/>
      <c r="Y268" s="316"/>
    </row>
    <row r="269" spans="23:25" ht="15.75" customHeight="1" x14ac:dyDescent="0.2">
      <c r="W269" s="251"/>
      <c r="X269" s="315"/>
      <c r="Y269" s="316"/>
    </row>
    <row r="270" spans="23:25" ht="15.75" customHeight="1" x14ac:dyDescent="0.2">
      <c r="W270" s="251"/>
      <c r="X270" s="315"/>
      <c r="Y270" s="316"/>
    </row>
    <row r="271" spans="23:25" ht="15.75" customHeight="1" x14ac:dyDescent="0.2">
      <c r="W271" s="251"/>
      <c r="X271" s="315"/>
      <c r="Y271" s="316"/>
    </row>
    <row r="272" spans="23:25" ht="15.75" customHeight="1" x14ac:dyDescent="0.2">
      <c r="W272" s="251"/>
      <c r="X272" s="315"/>
      <c r="Y272" s="316"/>
    </row>
    <row r="273" spans="23:25" ht="15.75" customHeight="1" x14ac:dyDescent="0.2">
      <c r="W273" s="251"/>
      <c r="X273" s="315"/>
      <c r="Y273" s="316"/>
    </row>
    <row r="274" spans="23:25" ht="15.75" customHeight="1" x14ac:dyDescent="0.2">
      <c r="W274" s="251"/>
      <c r="X274" s="315"/>
      <c r="Y274" s="316"/>
    </row>
    <row r="275" spans="23:25" ht="15.75" customHeight="1" x14ac:dyDescent="0.2">
      <c r="W275" s="251"/>
      <c r="X275" s="315"/>
      <c r="Y275" s="316"/>
    </row>
    <row r="276" spans="23:25" ht="15.75" customHeight="1" x14ac:dyDescent="0.2">
      <c r="W276" s="251"/>
      <c r="X276" s="315"/>
      <c r="Y276" s="316"/>
    </row>
    <row r="277" spans="23:25" ht="15.75" customHeight="1" x14ac:dyDescent="0.2">
      <c r="W277" s="251"/>
      <c r="X277" s="315"/>
      <c r="Y277" s="316"/>
    </row>
    <row r="278" spans="23:25" ht="15.75" customHeight="1" x14ac:dyDescent="0.2">
      <c r="W278" s="251"/>
      <c r="X278" s="315"/>
      <c r="Y278" s="316"/>
    </row>
    <row r="279" spans="23:25" ht="15.75" customHeight="1" x14ac:dyDescent="0.2">
      <c r="W279" s="251"/>
      <c r="X279" s="315"/>
      <c r="Y279" s="316"/>
    </row>
    <row r="280" spans="23:25" ht="15.75" customHeight="1" x14ac:dyDescent="0.2">
      <c r="W280" s="251"/>
      <c r="X280" s="315"/>
      <c r="Y280" s="316"/>
    </row>
    <row r="281" spans="23:25" ht="15.75" customHeight="1" x14ac:dyDescent="0.2">
      <c r="W281" s="251"/>
      <c r="X281" s="315"/>
      <c r="Y281" s="316"/>
    </row>
    <row r="282" spans="23:25" ht="15.75" customHeight="1" x14ac:dyDescent="0.2">
      <c r="W282" s="251"/>
      <c r="X282" s="315"/>
      <c r="Y282" s="316"/>
    </row>
    <row r="283" spans="23:25" ht="15.75" customHeight="1" x14ac:dyDescent="0.2">
      <c r="W283" s="251"/>
      <c r="X283" s="315"/>
      <c r="Y283" s="316"/>
    </row>
    <row r="284" spans="23:25" ht="15.75" customHeight="1" x14ac:dyDescent="0.2">
      <c r="W284" s="251"/>
      <c r="X284" s="315"/>
      <c r="Y284" s="316"/>
    </row>
    <row r="285" spans="23:25" ht="15.75" customHeight="1" x14ac:dyDescent="0.2">
      <c r="W285" s="251"/>
      <c r="X285" s="315"/>
      <c r="Y285" s="316"/>
    </row>
    <row r="286" spans="23:25" ht="15.75" customHeight="1" x14ac:dyDescent="0.2">
      <c r="W286" s="251"/>
      <c r="X286" s="315"/>
      <c r="Y286" s="316"/>
    </row>
    <row r="287" spans="23:25" ht="15.75" customHeight="1" x14ac:dyDescent="0.2">
      <c r="W287" s="251"/>
      <c r="X287" s="315"/>
      <c r="Y287" s="316"/>
    </row>
    <row r="288" spans="23:25" ht="15.75" customHeight="1" x14ac:dyDescent="0.2">
      <c r="W288" s="251"/>
      <c r="X288" s="315"/>
      <c r="Y288" s="316"/>
    </row>
    <row r="289" spans="23:25" ht="15.75" customHeight="1" x14ac:dyDescent="0.2">
      <c r="W289" s="251"/>
      <c r="X289" s="315"/>
      <c r="Y289" s="316"/>
    </row>
    <row r="290" spans="23:25" ht="15.75" customHeight="1" x14ac:dyDescent="0.2">
      <c r="W290" s="251"/>
      <c r="X290" s="315"/>
      <c r="Y290" s="316"/>
    </row>
    <row r="291" spans="23:25" ht="15.75" customHeight="1" x14ac:dyDescent="0.2">
      <c r="W291" s="251"/>
      <c r="X291" s="315"/>
      <c r="Y291" s="316"/>
    </row>
    <row r="292" spans="23:25" ht="15.75" customHeight="1" x14ac:dyDescent="0.2">
      <c r="W292" s="251"/>
      <c r="X292" s="315"/>
      <c r="Y292" s="316"/>
    </row>
    <row r="293" spans="23:25" ht="15.75" customHeight="1" x14ac:dyDescent="0.2">
      <c r="W293" s="251"/>
      <c r="X293" s="315"/>
      <c r="Y293" s="316"/>
    </row>
    <row r="294" spans="23:25" ht="15.75" customHeight="1" x14ac:dyDescent="0.2">
      <c r="W294" s="251"/>
      <c r="X294" s="315"/>
      <c r="Y294" s="316"/>
    </row>
    <row r="295" spans="23:25" ht="15.75" customHeight="1" x14ac:dyDescent="0.2">
      <c r="W295" s="251"/>
      <c r="X295" s="315"/>
      <c r="Y295" s="316"/>
    </row>
    <row r="296" spans="23:25" ht="15.75" customHeight="1" x14ac:dyDescent="0.2">
      <c r="W296" s="251"/>
      <c r="X296" s="315"/>
      <c r="Y296" s="316"/>
    </row>
    <row r="297" spans="23:25" ht="15.75" customHeight="1" x14ac:dyDescent="0.2">
      <c r="W297" s="251"/>
      <c r="X297" s="315"/>
      <c r="Y297" s="316"/>
    </row>
    <row r="298" spans="23:25" ht="15.75" customHeight="1" x14ac:dyDescent="0.2">
      <c r="W298" s="251"/>
      <c r="X298" s="315"/>
      <c r="Y298" s="316"/>
    </row>
    <row r="299" spans="23:25" ht="15.75" customHeight="1" x14ac:dyDescent="0.2">
      <c r="W299" s="251"/>
      <c r="X299" s="315"/>
      <c r="Y299" s="316"/>
    </row>
    <row r="300" spans="23:25" ht="15.75" customHeight="1" x14ac:dyDescent="0.2">
      <c r="W300" s="251"/>
      <c r="X300" s="315"/>
      <c r="Y300" s="316"/>
    </row>
    <row r="301" spans="23:25" ht="15.75" customHeight="1" x14ac:dyDescent="0.2">
      <c r="W301" s="251"/>
      <c r="X301" s="315"/>
      <c r="Y301" s="316"/>
    </row>
    <row r="302" spans="23:25" ht="15.75" customHeight="1" x14ac:dyDescent="0.2">
      <c r="W302" s="251"/>
      <c r="X302" s="315"/>
      <c r="Y302" s="316"/>
    </row>
    <row r="303" spans="23:25" ht="15.75" customHeight="1" x14ac:dyDescent="0.2">
      <c r="W303" s="251"/>
      <c r="X303" s="315"/>
      <c r="Y303" s="316"/>
    </row>
    <row r="304" spans="23:25" ht="15.75" customHeight="1" x14ac:dyDescent="0.2">
      <c r="W304" s="251"/>
      <c r="X304" s="315"/>
      <c r="Y304" s="316"/>
    </row>
    <row r="305" spans="23:25" ht="15.75" customHeight="1" x14ac:dyDescent="0.2">
      <c r="W305" s="251"/>
      <c r="X305" s="315"/>
      <c r="Y305" s="316"/>
    </row>
    <row r="306" spans="23:25" ht="15.75" customHeight="1" x14ac:dyDescent="0.2">
      <c r="W306" s="251"/>
      <c r="X306" s="315"/>
      <c r="Y306" s="316"/>
    </row>
    <row r="307" spans="23:25" ht="15.75" customHeight="1" x14ac:dyDescent="0.2">
      <c r="W307" s="251"/>
      <c r="X307" s="315"/>
      <c r="Y307" s="316"/>
    </row>
    <row r="308" spans="23:25" ht="15.75" customHeight="1" x14ac:dyDescent="0.2">
      <c r="W308" s="251"/>
      <c r="X308" s="315"/>
      <c r="Y308" s="316"/>
    </row>
    <row r="309" spans="23:25" ht="15.75" customHeight="1" x14ac:dyDescent="0.2">
      <c r="W309" s="251"/>
      <c r="X309" s="315"/>
      <c r="Y309" s="316"/>
    </row>
    <row r="310" spans="23:25" ht="15.75" customHeight="1" x14ac:dyDescent="0.2">
      <c r="W310" s="251"/>
      <c r="X310" s="315"/>
      <c r="Y310" s="316"/>
    </row>
    <row r="311" spans="23:25" ht="15.75" customHeight="1" x14ac:dyDescent="0.2">
      <c r="W311" s="251"/>
      <c r="X311" s="315"/>
      <c r="Y311" s="316"/>
    </row>
    <row r="312" spans="23:25" ht="15.75" customHeight="1" x14ac:dyDescent="0.2">
      <c r="W312" s="251"/>
      <c r="X312" s="315"/>
      <c r="Y312" s="316"/>
    </row>
    <row r="313" spans="23:25" ht="15.75" customHeight="1" x14ac:dyDescent="0.2">
      <c r="W313" s="251"/>
      <c r="X313" s="315"/>
      <c r="Y313" s="316"/>
    </row>
    <row r="314" spans="23:25" ht="15.75" customHeight="1" x14ac:dyDescent="0.2">
      <c r="W314" s="251"/>
      <c r="X314" s="315"/>
      <c r="Y314" s="316"/>
    </row>
    <row r="315" spans="23:25" ht="15.75" customHeight="1" x14ac:dyDescent="0.2">
      <c r="W315" s="251"/>
      <c r="X315" s="315"/>
      <c r="Y315" s="316"/>
    </row>
    <row r="316" spans="23:25" ht="15.75" customHeight="1" x14ac:dyDescent="0.2">
      <c r="W316" s="251"/>
      <c r="X316" s="315"/>
      <c r="Y316" s="316"/>
    </row>
    <row r="317" spans="23:25" ht="15.75" customHeight="1" x14ac:dyDescent="0.2">
      <c r="W317" s="251"/>
      <c r="X317" s="315"/>
      <c r="Y317" s="316"/>
    </row>
    <row r="318" spans="23:25" ht="15.75" customHeight="1" x14ac:dyDescent="0.2">
      <c r="W318" s="251"/>
      <c r="X318" s="315"/>
      <c r="Y318" s="316"/>
    </row>
    <row r="319" spans="23:25" ht="15.75" customHeight="1" x14ac:dyDescent="0.2">
      <c r="W319" s="251"/>
      <c r="X319" s="315"/>
      <c r="Y319" s="316"/>
    </row>
    <row r="320" spans="23:25" ht="15.75" customHeight="1" x14ac:dyDescent="0.2">
      <c r="W320" s="251"/>
      <c r="X320" s="315"/>
      <c r="Y320" s="316"/>
    </row>
    <row r="321" spans="23:25" ht="15.75" customHeight="1" x14ac:dyDescent="0.2">
      <c r="W321" s="251"/>
      <c r="X321" s="315"/>
      <c r="Y321" s="316"/>
    </row>
    <row r="322" spans="23:25" ht="15.75" customHeight="1" x14ac:dyDescent="0.2">
      <c r="W322" s="251"/>
      <c r="X322" s="315"/>
      <c r="Y322" s="316"/>
    </row>
    <row r="323" spans="23:25" ht="15.75" customHeight="1" x14ac:dyDescent="0.2">
      <c r="W323" s="251"/>
      <c r="X323" s="315"/>
      <c r="Y323" s="316"/>
    </row>
    <row r="324" spans="23:25" ht="15.75" customHeight="1" x14ac:dyDescent="0.2">
      <c r="W324" s="251"/>
      <c r="X324" s="315"/>
      <c r="Y324" s="316"/>
    </row>
    <row r="325" spans="23:25" ht="15.75" customHeight="1" x14ac:dyDescent="0.2">
      <c r="W325" s="251"/>
      <c r="X325" s="315"/>
      <c r="Y325" s="316"/>
    </row>
    <row r="326" spans="23:25" ht="15.75" customHeight="1" x14ac:dyDescent="0.2">
      <c r="W326" s="251"/>
      <c r="X326" s="315"/>
      <c r="Y326" s="316"/>
    </row>
    <row r="327" spans="23:25" ht="15.75" customHeight="1" x14ac:dyDescent="0.2">
      <c r="W327" s="251"/>
      <c r="X327" s="315"/>
      <c r="Y327" s="316"/>
    </row>
    <row r="328" spans="23:25" ht="15.75" customHeight="1" x14ac:dyDescent="0.2">
      <c r="W328" s="251"/>
      <c r="X328" s="315"/>
      <c r="Y328" s="316"/>
    </row>
    <row r="329" spans="23:25" ht="15.75" customHeight="1" x14ac:dyDescent="0.2">
      <c r="W329" s="251"/>
      <c r="X329" s="315"/>
      <c r="Y329" s="316"/>
    </row>
    <row r="330" spans="23:25" ht="15.75" customHeight="1" x14ac:dyDescent="0.2">
      <c r="W330" s="251"/>
      <c r="X330" s="315"/>
      <c r="Y330" s="316"/>
    </row>
    <row r="331" spans="23:25" ht="15.75" customHeight="1" x14ac:dyDescent="0.2">
      <c r="W331" s="251"/>
      <c r="X331" s="315"/>
      <c r="Y331" s="316"/>
    </row>
    <row r="332" spans="23:25" ht="15.75" customHeight="1" x14ac:dyDescent="0.2">
      <c r="W332" s="251"/>
      <c r="X332" s="315"/>
      <c r="Y332" s="316"/>
    </row>
    <row r="333" spans="23:25" ht="15.75" customHeight="1" x14ac:dyDescent="0.2">
      <c r="W333" s="251"/>
      <c r="X333" s="315"/>
      <c r="Y333" s="316"/>
    </row>
    <row r="334" spans="23:25" ht="15.75" customHeight="1" x14ac:dyDescent="0.2">
      <c r="W334" s="251"/>
      <c r="X334" s="315"/>
      <c r="Y334" s="316"/>
    </row>
    <row r="335" spans="23:25" ht="15.75" customHeight="1" x14ac:dyDescent="0.2">
      <c r="W335" s="251"/>
      <c r="X335" s="315"/>
      <c r="Y335" s="316"/>
    </row>
    <row r="336" spans="23:25" ht="15.75" customHeight="1" x14ac:dyDescent="0.2">
      <c r="W336" s="251"/>
      <c r="X336" s="315"/>
      <c r="Y336" s="316"/>
    </row>
    <row r="337" spans="23:25" ht="15.75" customHeight="1" x14ac:dyDescent="0.2">
      <c r="W337" s="251"/>
      <c r="X337" s="315"/>
      <c r="Y337" s="316"/>
    </row>
    <row r="338" spans="23:25" ht="15.75" customHeight="1" x14ac:dyDescent="0.2">
      <c r="W338" s="251"/>
      <c r="X338" s="315"/>
      <c r="Y338" s="316"/>
    </row>
    <row r="339" spans="23:25" ht="15.75" customHeight="1" x14ac:dyDescent="0.2">
      <c r="W339" s="251"/>
      <c r="X339" s="315"/>
      <c r="Y339" s="316"/>
    </row>
    <row r="340" spans="23:25" ht="15.75" customHeight="1" x14ac:dyDescent="0.2">
      <c r="W340" s="251"/>
      <c r="X340" s="315"/>
      <c r="Y340" s="316"/>
    </row>
    <row r="341" spans="23:25" ht="15.75" customHeight="1" x14ac:dyDescent="0.2">
      <c r="W341" s="251"/>
      <c r="X341" s="315"/>
      <c r="Y341" s="316"/>
    </row>
    <row r="342" spans="23:25" ht="15.75" customHeight="1" x14ac:dyDescent="0.2">
      <c r="W342" s="251"/>
      <c r="X342" s="315"/>
      <c r="Y342" s="316"/>
    </row>
    <row r="343" spans="23:25" ht="15.75" customHeight="1" x14ac:dyDescent="0.2">
      <c r="W343" s="251"/>
      <c r="X343" s="315"/>
      <c r="Y343" s="316"/>
    </row>
    <row r="344" spans="23:25" ht="15.75" customHeight="1" x14ac:dyDescent="0.2">
      <c r="W344" s="251"/>
      <c r="X344" s="315"/>
      <c r="Y344" s="316"/>
    </row>
    <row r="345" spans="23:25" ht="15.75" customHeight="1" x14ac:dyDescent="0.2">
      <c r="W345" s="251"/>
      <c r="X345" s="315"/>
      <c r="Y345" s="316"/>
    </row>
    <row r="346" spans="23:25" ht="15.75" customHeight="1" x14ac:dyDescent="0.2">
      <c r="W346" s="251"/>
      <c r="X346" s="315"/>
      <c r="Y346" s="316"/>
    </row>
    <row r="347" spans="23:25" ht="15.75" customHeight="1" x14ac:dyDescent="0.2">
      <c r="W347" s="251"/>
      <c r="X347" s="315"/>
      <c r="Y347" s="316"/>
    </row>
    <row r="348" spans="23:25" ht="15.75" customHeight="1" x14ac:dyDescent="0.2">
      <c r="W348" s="251"/>
      <c r="X348" s="315"/>
      <c r="Y348" s="316"/>
    </row>
    <row r="349" spans="23:25" ht="15.75" customHeight="1" x14ac:dyDescent="0.2">
      <c r="W349" s="251"/>
      <c r="X349" s="315"/>
      <c r="Y349" s="316"/>
    </row>
    <row r="350" spans="23:25" ht="15.75" customHeight="1" x14ac:dyDescent="0.2">
      <c r="W350" s="251"/>
      <c r="X350" s="315"/>
      <c r="Y350" s="316"/>
    </row>
    <row r="351" spans="23:25" ht="15.75" customHeight="1" x14ac:dyDescent="0.2">
      <c r="W351" s="251"/>
      <c r="X351" s="315"/>
      <c r="Y351" s="316"/>
    </row>
    <row r="352" spans="23:25" ht="15.75" customHeight="1" x14ac:dyDescent="0.2">
      <c r="W352" s="251"/>
      <c r="X352" s="315"/>
      <c r="Y352" s="316"/>
    </row>
    <row r="353" spans="23:25" ht="15.75" customHeight="1" x14ac:dyDescent="0.2">
      <c r="W353" s="251"/>
      <c r="X353" s="315"/>
      <c r="Y353" s="316"/>
    </row>
    <row r="354" spans="23:25" ht="15.75" customHeight="1" x14ac:dyDescent="0.2">
      <c r="W354" s="251"/>
      <c r="X354" s="315"/>
      <c r="Y354" s="316"/>
    </row>
    <row r="355" spans="23:25" ht="15.75" customHeight="1" x14ac:dyDescent="0.2">
      <c r="W355" s="251"/>
      <c r="X355" s="315"/>
      <c r="Y355" s="316"/>
    </row>
    <row r="356" spans="23:25" ht="15.75" customHeight="1" x14ac:dyDescent="0.2">
      <c r="W356" s="251"/>
      <c r="X356" s="315"/>
      <c r="Y356" s="316"/>
    </row>
    <row r="357" spans="23:25" ht="15.75" customHeight="1" x14ac:dyDescent="0.2">
      <c r="W357" s="251"/>
      <c r="X357" s="315"/>
      <c r="Y357" s="316"/>
    </row>
    <row r="358" spans="23:25" ht="15.75" customHeight="1" x14ac:dyDescent="0.2">
      <c r="W358" s="251"/>
      <c r="X358" s="315"/>
      <c r="Y358" s="316"/>
    </row>
    <row r="359" spans="23:25" ht="15.75" customHeight="1" x14ac:dyDescent="0.2">
      <c r="W359" s="251"/>
      <c r="X359" s="315"/>
      <c r="Y359" s="316"/>
    </row>
    <row r="360" spans="23:25" ht="15.75" customHeight="1" x14ac:dyDescent="0.2">
      <c r="W360" s="251"/>
      <c r="X360" s="315"/>
      <c r="Y360" s="316"/>
    </row>
    <row r="361" spans="23:25" ht="15.75" customHeight="1" x14ac:dyDescent="0.2">
      <c r="W361" s="251"/>
      <c r="X361" s="315"/>
      <c r="Y361" s="316"/>
    </row>
    <row r="362" spans="23:25" ht="15.75" customHeight="1" x14ac:dyDescent="0.2">
      <c r="W362" s="251"/>
      <c r="X362" s="315"/>
      <c r="Y362" s="316"/>
    </row>
    <row r="363" spans="23:25" ht="15.75" customHeight="1" x14ac:dyDescent="0.2">
      <c r="W363" s="251"/>
      <c r="X363" s="315"/>
      <c r="Y363" s="316"/>
    </row>
    <row r="364" spans="23:25" ht="15.75" customHeight="1" x14ac:dyDescent="0.2">
      <c r="W364" s="251"/>
      <c r="X364" s="315"/>
      <c r="Y364" s="316"/>
    </row>
    <row r="365" spans="23:25" ht="15.75" customHeight="1" x14ac:dyDescent="0.2">
      <c r="W365" s="251"/>
      <c r="X365" s="315"/>
      <c r="Y365" s="316"/>
    </row>
    <row r="366" spans="23:25" ht="15.75" customHeight="1" x14ac:dyDescent="0.2">
      <c r="W366" s="251"/>
      <c r="X366" s="315"/>
      <c r="Y366" s="316"/>
    </row>
    <row r="367" spans="23:25" ht="15.75" customHeight="1" x14ac:dyDescent="0.2">
      <c r="W367" s="251"/>
      <c r="X367" s="315"/>
      <c r="Y367" s="316"/>
    </row>
    <row r="368" spans="23:25" ht="15.75" customHeight="1" x14ac:dyDescent="0.2">
      <c r="W368" s="251"/>
      <c r="X368" s="315"/>
      <c r="Y368" s="316"/>
    </row>
    <row r="369" spans="23:25" ht="15.75" customHeight="1" x14ac:dyDescent="0.2">
      <c r="W369" s="251"/>
      <c r="X369" s="315"/>
      <c r="Y369" s="316"/>
    </row>
    <row r="370" spans="23:25" ht="15.75" customHeight="1" x14ac:dyDescent="0.2">
      <c r="W370" s="251"/>
      <c r="X370" s="315"/>
      <c r="Y370" s="316"/>
    </row>
    <row r="371" spans="23:25" ht="15.75" customHeight="1" x14ac:dyDescent="0.2">
      <c r="W371" s="251"/>
      <c r="X371" s="315"/>
      <c r="Y371" s="316"/>
    </row>
    <row r="372" spans="23:25" ht="15.75" customHeight="1" x14ac:dyDescent="0.2">
      <c r="W372" s="251"/>
      <c r="X372" s="315"/>
      <c r="Y372" s="316"/>
    </row>
    <row r="373" spans="23:25" ht="15.75" customHeight="1" x14ac:dyDescent="0.2">
      <c r="W373" s="251"/>
      <c r="X373" s="315"/>
      <c r="Y373" s="316"/>
    </row>
    <row r="374" spans="23:25" ht="15.75" customHeight="1" x14ac:dyDescent="0.2">
      <c r="W374" s="251"/>
      <c r="X374" s="315"/>
      <c r="Y374" s="316"/>
    </row>
    <row r="375" spans="23:25" ht="15.75" customHeight="1" x14ac:dyDescent="0.2">
      <c r="W375" s="251"/>
      <c r="X375" s="315"/>
      <c r="Y375" s="316"/>
    </row>
    <row r="376" spans="23:25" ht="15.75" customHeight="1" x14ac:dyDescent="0.2">
      <c r="W376" s="251"/>
      <c r="X376" s="315"/>
      <c r="Y376" s="316"/>
    </row>
    <row r="377" spans="23:25" ht="15.75" customHeight="1" x14ac:dyDescent="0.2">
      <c r="W377" s="251"/>
      <c r="X377" s="315"/>
      <c r="Y377" s="316"/>
    </row>
    <row r="378" spans="23:25" ht="15.75" customHeight="1" x14ac:dyDescent="0.2">
      <c r="W378" s="251"/>
      <c r="X378" s="315"/>
      <c r="Y378" s="316"/>
    </row>
    <row r="379" spans="23:25" ht="15.75" customHeight="1" x14ac:dyDescent="0.2">
      <c r="W379" s="251"/>
      <c r="X379" s="315"/>
      <c r="Y379" s="316"/>
    </row>
    <row r="380" spans="23:25" ht="15.75" customHeight="1" x14ac:dyDescent="0.2">
      <c r="W380" s="251"/>
      <c r="X380" s="315"/>
      <c r="Y380" s="316"/>
    </row>
    <row r="381" spans="23:25" ht="15.75" customHeight="1" x14ac:dyDescent="0.2">
      <c r="W381" s="251"/>
      <c r="X381" s="315"/>
      <c r="Y381" s="316"/>
    </row>
    <row r="382" spans="23:25" ht="15.75" customHeight="1" x14ac:dyDescent="0.2">
      <c r="W382" s="251"/>
      <c r="X382" s="315"/>
      <c r="Y382" s="316"/>
    </row>
    <row r="383" spans="23:25" ht="15.75" customHeight="1" x14ac:dyDescent="0.2">
      <c r="W383" s="251"/>
      <c r="X383" s="315"/>
      <c r="Y383" s="316"/>
    </row>
    <row r="384" spans="23:25" ht="15.75" customHeight="1" x14ac:dyDescent="0.2">
      <c r="W384" s="251"/>
      <c r="X384" s="315"/>
      <c r="Y384" s="316"/>
    </row>
    <row r="385" spans="23:25" ht="15.75" customHeight="1" x14ac:dyDescent="0.2">
      <c r="W385" s="251"/>
      <c r="X385" s="315"/>
      <c r="Y385" s="316"/>
    </row>
    <row r="386" spans="23:25" ht="15.75" customHeight="1" x14ac:dyDescent="0.2">
      <c r="W386" s="251"/>
      <c r="X386" s="315"/>
      <c r="Y386" s="316"/>
    </row>
    <row r="387" spans="23:25" ht="15.75" customHeight="1" x14ac:dyDescent="0.2">
      <c r="W387" s="251"/>
      <c r="X387" s="315"/>
      <c r="Y387" s="316"/>
    </row>
    <row r="388" spans="23:25" ht="15.75" customHeight="1" x14ac:dyDescent="0.2">
      <c r="W388" s="251"/>
      <c r="X388" s="315"/>
      <c r="Y388" s="316"/>
    </row>
    <row r="389" spans="23:25" ht="15.75" customHeight="1" x14ac:dyDescent="0.2">
      <c r="W389" s="251"/>
      <c r="X389" s="315"/>
      <c r="Y389" s="316"/>
    </row>
    <row r="390" spans="23:25" ht="15.75" customHeight="1" x14ac:dyDescent="0.2">
      <c r="W390" s="251"/>
      <c r="X390" s="315"/>
      <c r="Y390" s="316"/>
    </row>
    <row r="391" spans="23:25" ht="15.75" customHeight="1" x14ac:dyDescent="0.2">
      <c r="W391" s="251"/>
      <c r="X391" s="315"/>
      <c r="Y391" s="316"/>
    </row>
    <row r="392" spans="23:25" ht="15.75" customHeight="1" x14ac:dyDescent="0.2">
      <c r="W392" s="251"/>
      <c r="X392" s="315"/>
      <c r="Y392" s="316"/>
    </row>
    <row r="393" spans="23:25" ht="15.75" customHeight="1" x14ac:dyDescent="0.2">
      <c r="W393" s="251"/>
      <c r="X393" s="315"/>
      <c r="Y393" s="316"/>
    </row>
    <row r="394" spans="23:25" ht="15.75" customHeight="1" x14ac:dyDescent="0.2">
      <c r="W394" s="251"/>
      <c r="X394" s="315"/>
      <c r="Y394" s="316"/>
    </row>
    <row r="395" spans="23:25" ht="15.75" customHeight="1" x14ac:dyDescent="0.2">
      <c r="W395" s="251"/>
      <c r="X395" s="315"/>
      <c r="Y395" s="316"/>
    </row>
    <row r="396" spans="23:25" ht="15.75" customHeight="1" x14ac:dyDescent="0.2">
      <c r="W396" s="251"/>
      <c r="X396" s="315"/>
      <c r="Y396" s="316"/>
    </row>
    <row r="397" spans="23:25" ht="15.75" customHeight="1" x14ac:dyDescent="0.2">
      <c r="W397" s="251"/>
      <c r="X397" s="315"/>
      <c r="Y397" s="316"/>
    </row>
    <row r="398" spans="23:25" ht="15.75" customHeight="1" x14ac:dyDescent="0.2">
      <c r="W398" s="251"/>
      <c r="X398" s="315"/>
      <c r="Y398" s="316"/>
    </row>
    <row r="399" spans="23:25" ht="15.75" customHeight="1" x14ac:dyDescent="0.2">
      <c r="W399" s="251"/>
      <c r="X399" s="315"/>
      <c r="Y399" s="316"/>
    </row>
    <row r="400" spans="23:25" ht="15.75" customHeight="1" x14ac:dyDescent="0.2">
      <c r="W400" s="251"/>
      <c r="X400" s="315"/>
      <c r="Y400" s="316"/>
    </row>
    <row r="401" spans="23:25" ht="15.75" customHeight="1" x14ac:dyDescent="0.2">
      <c r="W401" s="251"/>
      <c r="X401" s="315"/>
      <c r="Y401" s="316"/>
    </row>
    <row r="402" spans="23:25" ht="15.75" customHeight="1" x14ac:dyDescent="0.2">
      <c r="W402" s="251"/>
      <c r="X402" s="315"/>
      <c r="Y402" s="316"/>
    </row>
    <row r="403" spans="23:25" ht="15.75" customHeight="1" x14ac:dyDescent="0.2">
      <c r="W403" s="251"/>
      <c r="X403" s="315"/>
      <c r="Y403" s="316"/>
    </row>
    <row r="404" spans="23:25" ht="15.75" customHeight="1" x14ac:dyDescent="0.2">
      <c r="W404" s="251"/>
      <c r="X404" s="315"/>
      <c r="Y404" s="316"/>
    </row>
    <row r="405" spans="23:25" ht="15.75" customHeight="1" x14ac:dyDescent="0.2">
      <c r="W405" s="251"/>
      <c r="X405" s="315"/>
      <c r="Y405" s="316"/>
    </row>
    <row r="406" spans="23:25" ht="15.75" customHeight="1" x14ac:dyDescent="0.2">
      <c r="W406" s="251"/>
      <c r="X406" s="315"/>
      <c r="Y406" s="316"/>
    </row>
    <row r="407" spans="23:25" ht="15.75" customHeight="1" x14ac:dyDescent="0.2">
      <c r="W407" s="251"/>
      <c r="X407" s="315"/>
      <c r="Y407" s="316"/>
    </row>
    <row r="408" spans="23:25" ht="15.75" customHeight="1" x14ac:dyDescent="0.2">
      <c r="W408" s="251"/>
      <c r="X408" s="315"/>
      <c r="Y408" s="316"/>
    </row>
    <row r="409" spans="23:25" ht="15.75" customHeight="1" x14ac:dyDescent="0.2">
      <c r="W409" s="251"/>
      <c r="X409" s="315"/>
      <c r="Y409" s="316"/>
    </row>
    <row r="410" spans="23:25" ht="15.75" customHeight="1" x14ac:dyDescent="0.2">
      <c r="W410" s="251"/>
      <c r="X410" s="315"/>
      <c r="Y410" s="316"/>
    </row>
    <row r="411" spans="23:25" ht="15.75" customHeight="1" x14ac:dyDescent="0.2">
      <c r="W411" s="251"/>
      <c r="X411" s="315"/>
      <c r="Y411" s="316"/>
    </row>
    <row r="412" spans="23:25" ht="15.75" customHeight="1" x14ac:dyDescent="0.2">
      <c r="W412" s="251"/>
      <c r="X412" s="315"/>
      <c r="Y412" s="316"/>
    </row>
    <row r="413" spans="23:25" ht="15.75" customHeight="1" x14ac:dyDescent="0.2">
      <c r="W413" s="251"/>
      <c r="X413" s="315"/>
      <c r="Y413" s="316"/>
    </row>
    <row r="414" spans="23:25" ht="15.75" customHeight="1" x14ac:dyDescent="0.2">
      <c r="W414" s="251"/>
      <c r="X414" s="315"/>
      <c r="Y414" s="316"/>
    </row>
    <row r="415" spans="23:25" ht="15.75" customHeight="1" x14ac:dyDescent="0.2">
      <c r="W415" s="251"/>
      <c r="X415" s="315"/>
      <c r="Y415" s="316"/>
    </row>
    <row r="416" spans="23:25" ht="15.75" customHeight="1" x14ac:dyDescent="0.2">
      <c r="W416" s="251"/>
      <c r="X416" s="315"/>
      <c r="Y416" s="316"/>
    </row>
    <row r="417" spans="23:25" ht="15.75" customHeight="1" x14ac:dyDescent="0.2">
      <c r="W417" s="251"/>
      <c r="X417" s="315"/>
      <c r="Y417" s="316"/>
    </row>
    <row r="418" spans="23:25" ht="15.75" customHeight="1" x14ac:dyDescent="0.2">
      <c r="W418" s="251"/>
      <c r="X418" s="315"/>
      <c r="Y418" s="316"/>
    </row>
    <row r="419" spans="23:25" ht="15.75" customHeight="1" x14ac:dyDescent="0.2">
      <c r="W419" s="251"/>
      <c r="X419" s="315"/>
      <c r="Y419" s="316"/>
    </row>
    <row r="420" spans="23:25" ht="15.75" customHeight="1" x14ac:dyDescent="0.2">
      <c r="W420" s="251"/>
      <c r="X420" s="315"/>
      <c r="Y420" s="316"/>
    </row>
    <row r="421" spans="23:25" ht="15.75" customHeight="1" x14ac:dyDescent="0.2">
      <c r="W421" s="251"/>
      <c r="X421" s="315"/>
      <c r="Y421" s="316"/>
    </row>
    <row r="422" spans="23:25" ht="15.75" customHeight="1" x14ac:dyDescent="0.2">
      <c r="W422" s="251"/>
      <c r="X422" s="315"/>
      <c r="Y422" s="316"/>
    </row>
    <row r="423" spans="23:25" ht="15.75" customHeight="1" x14ac:dyDescent="0.2">
      <c r="W423" s="251"/>
      <c r="X423" s="315"/>
      <c r="Y423" s="316"/>
    </row>
    <row r="424" spans="23:25" ht="15.75" customHeight="1" x14ac:dyDescent="0.2">
      <c r="W424" s="251"/>
      <c r="X424" s="315"/>
      <c r="Y424" s="316"/>
    </row>
    <row r="425" spans="23:25" ht="15.75" customHeight="1" x14ac:dyDescent="0.2">
      <c r="W425" s="251"/>
      <c r="X425" s="315"/>
      <c r="Y425" s="316"/>
    </row>
    <row r="426" spans="23:25" ht="15.75" customHeight="1" x14ac:dyDescent="0.2">
      <c r="W426" s="251"/>
      <c r="X426" s="315"/>
      <c r="Y426" s="316"/>
    </row>
    <row r="427" spans="23:25" ht="15.75" customHeight="1" x14ac:dyDescent="0.2">
      <c r="W427" s="251"/>
      <c r="X427" s="315"/>
      <c r="Y427" s="316"/>
    </row>
    <row r="428" spans="23:25" ht="15.75" customHeight="1" x14ac:dyDescent="0.2">
      <c r="W428" s="251"/>
      <c r="X428" s="315"/>
      <c r="Y428" s="316"/>
    </row>
    <row r="429" spans="23:25" ht="15.75" customHeight="1" x14ac:dyDescent="0.2">
      <c r="W429" s="251"/>
      <c r="X429" s="315"/>
      <c r="Y429" s="316"/>
    </row>
    <row r="430" spans="23:25" ht="15.75" customHeight="1" x14ac:dyDescent="0.2">
      <c r="W430" s="251"/>
      <c r="X430" s="315"/>
      <c r="Y430" s="316"/>
    </row>
    <row r="431" spans="23:25" ht="15.75" customHeight="1" x14ac:dyDescent="0.2">
      <c r="W431" s="251"/>
      <c r="X431" s="315"/>
      <c r="Y431" s="316"/>
    </row>
    <row r="432" spans="23:25" ht="15.75" customHeight="1" x14ac:dyDescent="0.2">
      <c r="W432" s="251"/>
      <c r="X432" s="315"/>
      <c r="Y432" s="316"/>
    </row>
    <row r="433" spans="23:25" ht="15.75" customHeight="1" x14ac:dyDescent="0.2">
      <c r="W433" s="251"/>
      <c r="X433" s="315"/>
      <c r="Y433" s="316"/>
    </row>
    <row r="434" spans="23:25" ht="15.75" customHeight="1" x14ac:dyDescent="0.2">
      <c r="W434" s="251"/>
      <c r="X434" s="315"/>
      <c r="Y434" s="316"/>
    </row>
    <row r="435" spans="23:25" ht="15.75" customHeight="1" x14ac:dyDescent="0.2">
      <c r="W435" s="251"/>
      <c r="X435" s="315"/>
      <c r="Y435" s="316"/>
    </row>
    <row r="436" spans="23:25" ht="15.75" customHeight="1" x14ac:dyDescent="0.2">
      <c r="W436" s="251"/>
      <c r="X436" s="315"/>
      <c r="Y436" s="316"/>
    </row>
    <row r="437" spans="23:25" ht="15.75" customHeight="1" x14ac:dyDescent="0.2">
      <c r="W437" s="251"/>
      <c r="X437" s="315"/>
      <c r="Y437" s="316"/>
    </row>
    <row r="438" spans="23:25" ht="15.75" customHeight="1" x14ac:dyDescent="0.2">
      <c r="W438" s="251"/>
      <c r="X438" s="315"/>
      <c r="Y438" s="316"/>
    </row>
    <row r="439" spans="23:25" ht="15.75" customHeight="1" x14ac:dyDescent="0.2">
      <c r="W439" s="251"/>
      <c r="X439" s="315"/>
      <c r="Y439" s="316"/>
    </row>
    <row r="440" spans="23:25" ht="15.75" customHeight="1" x14ac:dyDescent="0.2">
      <c r="W440" s="251"/>
      <c r="X440" s="315"/>
      <c r="Y440" s="316"/>
    </row>
    <row r="441" spans="23:25" ht="15.75" customHeight="1" x14ac:dyDescent="0.2">
      <c r="W441" s="251"/>
      <c r="X441" s="315"/>
      <c r="Y441" s="316"/>
    </row>
    <row r="442" spans="23:25" ht="15.75" customHeight="1" x14ac:dyDescent="0.2">
      <c r="W442" s="251"/>
      <c r="X442" s="315"/>
      <c r="Y442" s="316"/>
    </row>
    <row r="443" spans="23:25" ht="15.75" customHeight="1" x14ac:dyDescent="0.2">
      <c r="W443" s="251"/>
      <c r="X443" s="315"/>
      <c r="Y443" s="316"/>
    </row>
    <row r="444" spans="23:25" ht="15.75" customHeight="1" x14ac:dyDescent="0.2">
      <c r="W444" s="251"/>
      <c r="X444" s="315"/>
      <c r="Y444" s="316"/>
    </row>
    <row r="445" spans="23:25" ht="15.75" customHeight="1" x14ac:dyDescent="0.2">
      <c r="W445" s="251"/>
      <c r="X445" s="315"/>
      <c r="Y445" s="316"/>
    </row>
    <row r="446" spans="23:25" ht="15.75" customHeight="1" x14ac:dyDescent="0.2">
      <c r="W446" s="251"/>
      <c r="X446" s="315"/>
      <c r="Y446" s="316"/>
    </row>
    <row r="447" spans="23:25" ht="15.75" customHeight="1" x14ac:dyDescent="0.2">
      <c r="W447" s="251"/>
      <c r="X447" s="315"/>
      <c r="Y447" s="316"/>
    </row>
    <row r="448" spans="23:25" ht="15.75" customHeight="1" x14ac:dyDescent="0.2">
      <c r="W448" s="251"/>
      <c r="X448" s="315"/>
      <c r="Y448" s="316"/>
    </row>
    <row r="449" spans="23:25" ht="15.75" customHeight="1" x14ac:dyDescent="0.2">
      <c r="W449" s="251"/>
      <c r="X449" s="315"/>
      <c r="Y449" s="316"/>
    </row>
    <row r="450" spans="23:25" ht="15.75" customHeight="1" x14ac:dyDescent="0.2">
      <c r="W450" s="251"/>
      <c r="X450" s="315"/>
      <c r="Y450" s="316"/>
    </row>
    <row r="451" spans="23:25" ht="15.75" customHeight="1" x14ac:dyDescent="0.2">
      <c r="W451" s="251"/>
      <c r="X451" s="315"/>
      <c r="Y451" s="316"/>
    </row>
    <row r="452" spans="23:25" ht="15.75" customHeight="1" x14ac:dyDescent="0.2">
      <c r="W452" s="251"/>
      <c r="X452" s="315"/>
      <c r="Y452" s="316"/>
    </row>
    <row r="453" spans="23:25" ht="15.75" customHeight="1" x14ac:dyDescent="0.2">
      <c r="W453" s="251"/>
      <c r="X453" s="315"/>
      <c r="Y453" s="316"/>
    </row>
    <row r="454" spans="23:25" ht="15.75" customHeight="1" x14ac:dyDescent="0.2">
      <c r="W454" s="251"/>
      <c r="X454" s="315"/>
      <c r="Y454" s="316"/>
    </row>
    <row r="455" spans="23:25" ht="15.75" customHeight="1" x14ac:dyDescent="0.2">
      <c r="W455" s="251"/>
      <c r="X455" s="315"/>
      <c r="Y455" s="316"/>
    </row>
    <row r="456" spans="23:25" ht="15.75" customHeight="1" x14ac:dyDescent="0.2">
      <c r="W456" s="251"/>
      <c r="X456" s="315"/>
      <c r="Y456" s="316"/>
    </row>
    <row r="457" spans="23:25" ht="15.75" customHeight="1" x14ac:dyDescent="0.2">
      <c r="W457" s="251"/>
      <c r="X457" s="315"/>
      <c r="Y457" s="316"/>
    </row>
    <row r="458" spans="23:25" ht="15.75" customHeight="1" x14ac:dyDescent="0.2">
      <c r="W458" s="251"/>
      <c r="X458" s="315"/>
      <c r="Y458" s="316"/>
    </row>
    <row r="459" spans="23:25" ht="15.75" customHeight="1" x14ac:dyDescent="0.2">
      <c r="W459" s="251"/>
      <c r="X459" s="315"/>
      <c r="Y459" s="316"/>
    </row>
    <row r="460" spans="23:25" ht="15.75" customHeight="1" x14ac:dyDescent="0.2">
      <c r="W460" s="251"/>
      <c r="X460" s="315"/>
      <c r="Y460" s="316"/>
    </row>
    <row r="461" spans="23:25" ht="15.75" customHeight="1" x14ac:dyDescent="0.2">
      <c r="W461" s="251"/>
      <c r="X461" s="315"/>
      <c r="Y461" s="316"/>
    </row>
    <row r="462" spans="23:25" ht="15.75" customHeight="1" x14ac:dyDescent="0.2">
      <c r="W462" s="251"/>
      <c r="X462" s="315"/>
      <c r="Y462" s="316"/>
    </row>
    <row r="463" spans="23:25" ht="15.75" customHeight="1" x14ac:dyDescent="0.2">
      <c r="W463" s="251"/>
      <c r="X463" s="315"/>
      <c r="Y463" s="316"/>
    </row>
    <row r="464" spans="23:25" ht="15.75" customHeight="1" x14ac:dyDescent="0.2">
      <c r="W464" s="251"/>
      <c r="X464" s="315"/>
      <c r="Y464" s="316"/>
    </row>
    <row r="465" spans="23:25" ht="15.75" customHeight="1" x14ac:dyDescent="0.2">
      <c r="W465" s="251"/>
      <c r="X465" s="315"/>
      <c r="Y465" s="316"/>
    </row>
    <row r="466" spans="23:25" ht="15.75" customHeight="1" x14ac:dyDescent="0.2">
      <c r="W466" s="251"/>
      <c r="X466" s="315"/>
      <c r="Y466" s="316"/>
    </row>
    <row r="467" spans="23:25" ht="15.75" customHeight="1" x14ac:dyDescent="0.2">
      <c r="W467" s="251"/>
      <c r="X467" s="315"/>
      <c r="Y467" s="316"/>
    </row>
    <row r="468" spans="23:25" ht="15.75" customHeight="1" x14ac:dyDescent="0.2">
      <c r="W468" s="251"/>
      <c r="X468" s="315"/>
      <c r="Y468" s="316"/>
    </row>
    <row r="469" spans="23:25" ht="15.75" customHeight="1" x14ac:dyDescent="0.2">
      <c r="W469" s="251"/>
      <c r="X469" s="315"/>
      <c r="Y469" s="316"/>
    </row>
    <row r="470" spans="23:25" ht="15.75" customHeight="1" x14ac:dyDescent="0.2">
      <c r="W470" s="251"/>
      <c r="X470" s="315"/>
      <c r="Y470" s="316"/>
    </row>
    <row r="471" spans="23:25" ht="15.75" customHeight="1" x14ac:dyDescent="0.2">
      <c r="W471" s="251"/>
      <c r="X471" s="315"/>
      <c r="Y471" s="316"/>
    </row>
    <row r="472" spans="23:25" ht="15.75" customHeight="1" x14ac:dyDescent="0.2">
      <c r="W472" s="251"/>
      <c r="X472" s="315"/>
      <c r="Y472" s="316"/>
    </row>
    <row r="473" spans="23:25" ht="15.75" customHeight="1" x14ac:dyDescent="0.2">
      <c r="W473" s="251"/>
      <c r="X473" s="315"/>
      <c r="Y473" s="316"/>
    </row>
    <row r="474" spans="23:25" ht="15.75" customHeight="1" x14ac:dyDescent="0.2">
      <c r="W474" s="251"/>
      <c r="X474" s="315"/>
      <c r="Y474" s="316"/>
    </row>
    <row r="475" spans="23:25" ht="15.75" customHeight="1" x14ac:dyDescent="0.2">
      <c r="W475" s="251"/>
      <c r="X475" s="315"/>
      <c r="Y475" s="316"/>
    </row>
    <row r="476" spans="23:25" ht="15.75" customHeight="1" x14ac:dyDescent="0.2">
      <c r="W476" s="251"/>
      <c r="X476" s="315"/>
      <c r="Y476" s="316"/>
    </row>
    <row r="477" spans="23:25" ht="15.75" customHeight="1" x14ac:dyDescent="0.2">
      <c r="W477" s="251"/>
      <c r="X477" s="315"/>
      <c r="Y477" s="316"/>
    </row>
    <row r="478" spans="23:25" ht="15.75" customHeight="1" x14ac:dyDescent="0.2">
      <c r="W478" s="251"/>
      <c r="X478" s="315"/>
      <c r="Y478" s="316"/>
    </row>
    <row r="479" spans="23:25" ht="15.75" customHeight="1" x14ac:dyDescent="0.2">
      <c r="W479" s="251"/>
      <c r="X479" s="315"/>
      <c r="Y479" s="316"/>
    </row>
    <row r="480" spans="23:25" ht="15.75" customHeight="1" x14ac:dyDescent="0.2">
      <c r="W480" s="251"/>
      <c r="X480" s="315"/>
      <c r="Y480" s="316"/>
    </row>
    <row r="481" spans="23:25" ht="15.75" customHeight="1" x14ac:dyDescent="0.2">
      <c r="W481" s="251"/>
      <c r="X481" s="315"/>
      <c r="Y481" s="316"/>
    </row>
    <row r="482" spans="23:25" ht="15.75" customHeight="1" x14ac:dyDescent="0.2">
      <c r="W482" s="251"/>
      <c r="X482" s="315"/>
      <c r="Y482" s="316"/>
    </row>
    <row r="483" spans="23:25" ht="15.75" customHeight="1" x14ac:dyDescent="0.2">
      <c r="W483" s="251"/>
      <c r="X483" s="315"/>
      <c r="Y483" s="316"/>
    </row>
    <row r="484" spans="23:25" ht="15.75" customHeight="1" x14ac:dyDescent="0.2">
      <c r="W484" s="251"/>
      <c r="X484" s="315"/>
      <c r="Y484" s="316"/>
    </row>
    <row r="485" spans="23:25" ht="15.75" customHeight="1" x14ac:dyDescent="0.2">
      <c r="W485" s="251"/>
      <c r="X485" s="315"/>
      <c r="Y485" s="316"/>
    </row>
    <row r="486" spans="23:25" ht="15.75" customHeight="1" x14ac:dyDescent="0.2">
      <c r="W486" s="251"/>
      <c r="X486" s="315"/>
      <c r="Y486" s="316"/>
    </row>
    <row r="487" spans="23:25" ht="15.75" customHeight="1" x14ac:dyDescent="0.2">
      <c r="W487" s="251"/>
      <c r="X487" s="315"/>
      <c r="Y487" s="316"/>
    </row>
    <row r="488" spans="23:25" ht="15.75" customHeight="1" x14ac:dyDescent="0.2">
      <c r="W488" s="251"/>
      <c r="X488" s="315"/>
      <c r="Y488" s="316"/>
    </row>
    <row r="489" spans="23:25" ht="15.75" customHeight="1" x14ac:dyDescent="0.2">
      <c r="W489" s="251"/>
      <c r="X489" s="315"/>
      <c r="Y489" s="316"/>
    </row>
    <row r="490" spans="23:25" ht="15.75" customHeight="1" x14ac:dyDescent="0.2">
      <c r="W490" s="251"/>
      <c r="X490" s="315"/>
      <c r="Y490" s="316"/>
    </row>
    <row r="491" spans="23:25" ht="15.75" customHeight="1" x14ac:dyDescent="0.2">
      <c r="W491" s="251"/>
      <c r="X491" s="315"/>
      <c r="Y491" s="316"/>
    </row>
    <row r="492" spans="23:25" ht="15.75" customHeight="1" x14ac:dyDescent="0.2">
      <c r="W492" s="251"/>
      <c r="X492" s="315"/>
      <c r="Y492" s="316"/>
    </row>
    <row r="493" spans="23:25" ht="15.75" customHeight="1" x14ac:dyDescent="0.2">
      <c r="W493" s="251"/>
      <c r="X493" s="315"/>
      <c r="Y493" s="316"/>
    </row>
    <row r="494" spans="23:25" ht="15.75" customHeight="1" x14ac:dyDescent="0.2">
      <c r="W494" s="251"/>
      <c r="X494" s="315"/>
      <c r="Y494" s="316"/>
    </row>
    <row r="495" spans="23:25" ht="15.75" customHeight="1" x14ac:dyDescent="0.2">
      <c r="W495" s="251"/>
      <c r="X495" s="315"/>
      <c r="Y495" s="316"/>
    </row>
    <row r="496" spans="23:25" ht="15.75" customHeight="1" x14ac:dyDescent="0.2">
      <c r="W496" s="251"/>
      <c r="X496" s="315"/>
      <c r="Y496" s="316"/>
    </row>
    <row r="497" spans="23:25" ht="15.75" customHeight="1" x14ac:dyDescent="0.2">
      <c r="W497" s="251"/>
      <c r="X497" s="315"/>
      <c r="Y497" s="316"/>
    </row>
    <row r="498" spans="23:25" ht="15.75" customHeight="1" x14ac:dyDescent="0.2">
      <c r="W498" s="251"/>
      <c r="X498" s="315"/>
      <c r="Y498" s="316"/>
    </row>
    <row r="499" spans="23:25" ht="15.75" customHeight="1" x14ac:dyDescent="0.2">
      <c r="W499" s="251"/>
      <c r="X499" s="315"/>
      <c r="Y499" s="316"/>
    </row>
    <row r="500" spans="23:25" ht="15.75" customHeight="1" x14ac:dyDescent="0.2">
      <c r="W500" s="251"/>
      <c r="X500" s="315"/>
      <c r="Y500" s="316"/>
    </row>
    <row r="501" spans="23:25" ht="15.75" customHeight="1" x14ac:dyDescent="0.2">
      <c r="W501" s="251"/>
      <c r="X501" s="315"/>
      <c r="Y501" s="316"/>
    </row>
    <row r="502" spans="23:25" ht="15.75" customHeight="1" x14ac:dyDescent="0.2">
      <c r="W502" s="251"/>
      <c r="X502" s="315"/>
      <c r="Y502" s="316"/>
    </row>
    <row r="503" spans="23:25" ht="15.75" customHeight="1" x14ac:dyDescent="0.2">
      <c r="W503" s="251"/>
      <c r="X503" s="315"/>
      <c r="Y503" s="316"/>
    </row>
    <row r="504" spans="23:25" ht="15.75" customHeight="1" x14ac:dyDescent="0.2">
      <c r="W504" s="251"/>
      <c r="X504" s="315"/>
      <c r="Y504" s="316"/>
    </row>
    <row r="505" spans="23:25" ht="15.75" customHeight="1" x14ac:dyDescent="0.2">
      <c r="W505" s="251"/>
      <c r="X505" s="315"/>
      <c r="Y505" s="316"/>
    </row>
    <row r="506" spans="23:25" ht="15.75" customHeight="1" x14ac:dyDescent="0.2">
      <c r="W506" s="251"/>
      <c r="X506" s="315"/>
      <c r="Y506" s="316"/>
    </row>
    <row r="507" spans="23:25" ht="15.75" customHeight="1" x14ac:dyDescent="0.2">
      <c r="W507" s="251"/>
      <c r="X507" s="315"/>
      <c r="Y507" s="316"/>
    </row>
    <row r="508" spans="23:25" ht="15.75" customHeight="1" x14ac:dyDescent="0.2">
      <c r="W508" s="251"/>
      <c r="X508" s="315"/>
      <c r="Y508" s="316"/>
    </row>
    <row r="509" spans="23:25" ht="15.75" customHeight="1" x14ac:dyDescent="0.2">
      <c r="W509" s="251"/>
      <c r="X509" s="315"/>
      <c r="Y509" s="316"/>
    </row>
    <row r="510" spans="23:25" ht="15.75" customHeight="1" x14ac:dyDescent="0.2">
      <c r="W510" s="251"/>
      <c r="X510" s="315"/>
      <c r="Y510" s="316"/>
    </row>
    <row r="511" spans="23:25" ht="15.75" customHeight="1" x14ac:dyDescent="0.2">
      <c r="W511" s="251"/>
      <c r="X511" s="315"/>
      <c r="Y511" s="316"/>
    </row>
    <row r="512" spans="23:25" ht="15.75" customHeight="1" x14ac:dyDescent="0.2">
      <c r="W512" s="251"/>
      <c r="X512" s="315"/>
      <c r="Y512" s="316"/>
    </row>
    <row r="513" spans="23:25" ht="15.75" customHeight="1" x14ac:dyDescent="0.2">
      <c r="W513" s="251"/>
      <c r="X513" s="315"/>
      <c r="Y513" s="316"/>
    </row>
    <row r="514" spans="23:25" ht="15.75" customHeight="1" x14ac:dyDescent="0.2">
      <c r="W514" s="251"/>
      <c r="X514" s="315"/>
      <c r="Y514" s="316"/>
    </row>
    <row r="515" spans="23:25" ht="15.75" customHeight="1" x14ac:dyDescent="0.2">
      <c r="W515" s="251"/>
      <c r="X515" s="315"/>
      <c r="Y515" s="316"/>
    </row>
    <row r="516" spans="23:25" ht="15.75" customHeight="1" x14ac:dyDescent="0.2">
      <c r="W516" s="251"/>
      <c r="X516" s="315"/>
      <c r="Y516" s="316"/>
    </row>
    <row r="517" spans="23:25" ht="15.75" customHeight="1" x14ac:dyDescent="0.2">
      <c r="W517" s="251"/>
      <c r="X517" s="315"/>
      <c r="Y517" s="316"/>
    </row>
    <row r="518" spans="23:25" ht="15.75" customHeight="1" x14ac:dyDescent="0.2">
      <c r="W518" s="251"/>
      <c r="X518" s="315"/>
      <c r="Y518" s="316"/>
    </row>
    <row r="519" spans="23:25" ht="15.75" customHeight="1" x14ac:dyDescent="0.2">
      <c r="W519" s="251"/>
      <c r="X519" s="315"/>
      <c r="Y519" s="316"/>
    </row>
    <row r="520" spans="23:25" ht="15.75" customHeight="1" x14ac:dyDescent="0.2">
      <c r="W520" s="251"/>
      <c r="X520" s="315"/>
      <c r="Y520" s="316"/>
    </row>
    <row r="521" spans="23:25" ht="15.75" customHeight="1" x14ac:dyDescent="0.2">
      <c r="W521" s="251"/>
      <c r="X521" s="315"/>
      <c r="Y521" s="316"/>
    </row>
    <row r="522" spans="23:25" ht="15.75" customHeight="1" x14ac:dyDescent="0.2">
      <c r="W522" s="251"/>
      <c r="X522" s="315"/>
      <c r="Y522" s="316"/>
    </row>
    <row r="523" spans="23:25" ht="15.75" customHeight="1" x14ac:dyDescent="0.2">
      <c r="W523" s="251"/>
      <c r="X523" s="315"/>
      <c r="Y523" s="316"/>
    </row>
    <row r="524" spans="23:25" ht="15.75" customHeight="1" x14ac:dyDescent="0.2">
      <c r="W524" s="251"/>
      <c r="X524" s="315"/>
      <c r="Y524" s="316"/>
    </row>
    <row r="525" spans="23:25" ht="15.75" customHeight="1" x14ac:dyDescent="0.2">
      <c r="W525" s="251"/>
      <c r="X525" s="315"/>
      <c r="Y525" s="316"/>
    </row>
    <row r="526" spans="23:25" ht="15.75" customHeight="1" x14ac:dyDescent="0.2">
      <c r="W526" s="251"/>
      <c r="X526" s="315"/>
      <c r="Y526" s="316"/>
    </row>
    <row r="527" spans="23:25" ht="15.75" customHeight="1" x14ac:dyDescent="0.2">
      <c r="W527" s="251"/>
      <c r="X527" s="315"/>
      <c r="Y527" s="316"/>
    </row>
    <row r="528" spans="23:25" ht="15.75" customHeight="1" x14ac:dyDescent="0.2">
      <c r="W528" s="251"/>
      <c r="X528" s="315"/>
      <c r="Y528" s="316"/>
    </row>
    <row r="529" spans="23:25" ht="15.75" customHeight="1" x14ac:dyDescent="0.2">
      <c r="W529" s="251"/>
      <c r="X529" s="315"/>
      <c r="Y529" s="316"/>
    </row>
    <row r="530" spans="23:25" ht="15.75" customHeight="1" x14ac:dyDescent="0.2">
      <c r="W530" s="251"/>
      <c r="X530" s="315"/>
      <c r="Y530" s="316"/>
    </row>
    <row r="531" spans="23:25" ht="15.75" customHeight="1" x14ac:dyDescent="0.2">
      <c r="W531" s="251"/>
      <c r="X531" s="315"/>
      <c r="Y531" s="316"/>
    </row>
    <row r="532" spans="23:25" ht="15.75" customHeight="1" x14ac:dyDescent="0.2">
      <c r="W532" s="251"/>
      <c r="X532" s="315"/>
      <c r="Y532" s="316"/>
    </row>
    <row r="533" spans="23:25" ht="15.75" customHeight="1" x14ac:dyDescent="0.2">
      <c r="W533" s="251"/>
      <c r="X533" s="315"/>
      <c r="Y533" s="316"/>
    </row>
    <row r="534" spans="23:25" ht="15.75" customHeight="1" x14ac:dyDescent="0.2">
      <c r="W534" s="251"/>
      <c r="X534" s="315"/>
      <c r="Y534" s="316"/>
    </row>
    <row r="535" spans="23:25" ht="15.75" customHeight="1" x14ac:dyDescent="0.2">
      <c r="W535" s="251"/>
      <c r="X535" s="315"/>
      <c r="Y535" s="316"/>
    </row>
    <row r="536" spans="23:25" ht="15.75" customHeight="1" x14ac:dyDescent="0.2">
      <c r="W536" s="251"/>
      <c r="X536" s="315"/>
      <c r="Y536" s="316"/>
    </row>
    <row r="537" spans="23:25" ht="15.75" customHeight="1" x14ac:dyDescent="0.2">
      <c r="W537" s="251"/>
      <c r="X537" s="315"/>
      <c r="Y537" s="316"/>
    </row>
    <row r="538" spans="23:25" ht="15.75" customHeight="1" x14ac:dyDescent="0.2">
      <c r="W538" s="251"/>
      <c r="X538" s="315"/>
      <c r="Y538" s="316"/>
    </row>
    <row r="539" spans="23:25" ht="15.75" customHeight="1" x14ac:dyDescent="0.2">
      <c r="W539" s="251"/>
      <c r="X539" s="315"/>
      <c r="Y539" s="316"/>
    </row>
    <row r="540" spans="23:25" ht="15.75" customHeight="1" x14ac:dyDescent="0.2">
      <c r="W540" s="251"/>
      <c r="X540" s="315"/>
      <c r="Y540" s="316"/>
    </row>
    <row r="541" spans="23:25" ht="15.75" customHeight="1" x14ac:dyDescent="0.2">
      <c r="W541" s="251"/>
      <c r="X541" s="315"/>
      <c r="Y541" s="316"/>
    </row>
    <row r="542" spans="23:25" ht="15.75" customHeight="1" x14ac:dyDescent="0.2">
      <c r="W542" s="251"/>
      <c r="X542" s="315"/>
      <c r="Y542" s="316"/>
    </row>
    <row r="543" spans="23:25" ht="15.75" customHeight="1" x14ac:dyDescent="0.2">
      <c r="W543" s="251"/>
      <c r="X543" s="315"/>
      <c r="Y543" s="316"/>
    </row>
    <row r="544" spans="23:25" ht="15.75" customHeight="1" x14ac:dyDescent="0.2">
      <c r="W544" s="251"/>
      <c r="X544" s="315"/>
      <c r="Y544" s="316"/>
    </row>
    <row r="545" spans="23:25" ht="15.75" customHeight="1" x14ac:dyDescent="0.2">
      <c r="W545" s="251"/>
      <c r="X545" s="315"/>
      <c r="Y545" s="316"/>
    </row>
    <row r="546" spans="23:25" ht="15.75" customHeight="1" x14ac:dyDescent="0.2">
      <c r="W546" s="251"/>
      <c r="X546" s="315"/>
      <c r="Y546" s="316"/>
    </row>
    <row r="547" spans="23:25" ht="15.75" customHeight="1" x14ac:dyDescent="0.2">
      <c r="W547" s="251"/>
      <c r="X547" s="315"/>
      <c r="Y547" s="316"/>
    </row>
    <row r="548" spans="23:25" ht="15.75" customHeight="1" x14ac:dyDescent="0.2">
      <c r="W548" s="251"/>
      <c r="X548" s="315"/>
      <c r="Y548" s="316"/>
    </row>
    <row r="549" spans="23:25" ht="15.75" customHeight="1" x14ac:dyDescent="0.2">
      <c r="W549" s="251"/>
      <c r="X549" s="315"/>
      <c r="Y549" s="316"/>
    </row>
    <row r="550" spans="23:25" ht="15.75" customHeight="1" x14ac:dyDescent="0.2">
      <c r="W550" s="251"/>
      <c r="X550" s="315"/>
      <c r="Y550" s="316"/>
    </row>
    <row r="551" spans="23:25" ht="15.75" customHeight="1" x14ac:dyDescent="0.2">
      <c r="W551" s="251"/>
      <c r="X551" s="315"/>
      <c r="Y551" s="316"/>
    </row>
    <row r="552" spans="23:25" ht="15.75" customHeight="1" x14ac:dyDescent="0.2">
      <c r="W552" s="251"/>
      <c r="X552" s="315"/>
      <c r="Y552" s="316"/>
    </row>
    <row r="553" spans="23:25" ht="15.75" customHeight="1" x14ac:dyDescent="0.2">
      <c r="W553" s="251"/>
      <c r="X553" s="315"/>
      <c r="Y553" s="316"/>
    </row>
    <row r="554" spans="23:25" ht="15.75" customHeight="1" x14ac:dyDescent="0.2">
      <c r="W554" s="251"/>
      <c r="X554" s="315"/>
      <c r="Y554" s="316"/>
    </row>
    <row r="555" spans="23:25" ht="15.75" customHeight="1" x14ac:dyDescent="0.2">
      <c r="W555" s="251"/>
      <c r="X555" s="315"/>
      <c r="Y555" s="316"/>
    </row>
    <row r="556" spans="23:25" ht="15.75" customHeight="1" x14ac:dyDescent="0.2">
      <c r="W556" s="251"/>
      <c r="X556" s="315"/>
      <c r="Y556" s="316"/>
    </row>
    <row r="557" spans="23:25" ht="15.75" customHeight="1" x14ac:dyDescent="0.2">
      <c r="W557" s="251"/>
      <c r="X557" s="315"/>
      <c r="Y557" s="316"/>
    </row>
    <row r="558" spans="23:25" ht="15.75" customHeight="1" x14ac:dyDescent="0.2">
      <c r="W558" s="251"/>
      <c r="X558" s="315"/>
      <c r="Y558" s="316"/>
    </row>
    <row r="559" spans="23:25" ht="15.75" customHeight="1" x14ac:dyDescent="0.2">
      <c r="W559" s="251"/>
      <c r="X559" s="315"/>
      <c r="Y559" s="316"/>
    </row>
    <row r="560" spans="23:25" ht="15.75" customHeight="1" x14ac:dyDescent="0.2">
      <c r="W560" s="251"/>
      <c r="X560" s="315"/>
      <c r="Y560" s="316"/>
    </row>
    <row r="561" spans="23:25" ht="15.75" customHeight="1" x14ac:dyDescent="0.2">
      <c r="W561" s="251"/>
      <c r="X561" s="315"/>
      <c r="Y561" s="316"/>
    </row>
    <row r="562" spans="23:25" ht="15.75" customHeight="1" x14ac:dyDescent="0.2">
      <c r="W562" s="251"/>
      <c r="X562" s="315"/>
      <c r="Y562" s="316"/>
    </row>
    <row r="563" spans="23:25" ht="15.75" customHeight="1" x14ac:dyDescent="0.2">
      <c r="W563" s="251"/>
      <c r="X563" s="315"/>
      <c r="Y563" s="316"/>
    </row>
    <row r="564" spans="23:25" ht="15.75" customHeight="1" x14ac:dyDescent="0.2">
      <c r="W564" s="251"/>
      <c r="X564" s="315"/>
      <c r="Y564" s="316"/>
    </row>
    <row r="565" spans="23:25" ht="15.75" customHeight="1" x14ac:dyDescent="0.2">
      <c r="W565" s="251"/>
      <c r="X565" s="315"/>
      <c r="Y565" s="316"/>
    </row>
    <row r="566" spans="23:25" ht="15.75" customHeight="1" x14ac:dyDescent="0.2">
      <c r="W566" s="251"/>
      <c r="X566" s="315"/>
      <c r="Y566" s="316"/>
    </row>
    <row r="567" spans="23:25" ht="15.75" customHeight="1" x14ac:dyDescent="0.2">
      <c r="W567" s="251"/>
      <c r="X567" s="315"/>
      <c r="Y567" s="316"/>
    </row>
    <row r="568" spans="23:25" ht="15.75" customHeight="1" x14ac:dyDescent="0.2">
      <c r="W568" s="251"/>
      <c r="X568" s="315"/>
      <c r="Y568" s="316"/>
    </row>
    <row r="569" spans="23:25" ht="15.75" customHeight="1" x14ac:dyDescent="0.2">
      <c r="W569" s="251"/>
      <c r="X569" s="315"/>
      <c r="Y569" s="316"/>
    </row>
    <row r="570" spans="23:25" ht="15.75" customHeight="1" x14ac:dyDescent="0.2">
      <c r="W570" s="251"/>
      <c r="X570" s="315"/>
      <c r="Y570" s="316"/>
    </row>
    <row r="571" spans="23:25" ht="15.75" customHeight="1" x14ac:dyDescent="0.2">
      <c r="W571" s="251"/>
      <c r="X571" s="315"/>
      <c r="Y571" s="316"/>
    </row>
    <row r="572" spans="23:25" ht="15.75" customHeight="1" x14ac:dyDescent="0.2">
      <c r="W572" s="251"/>
      <c r="X572" s="315"/>
      <c r="Y572" s="316"/>
    </row>
    <row r="573" spans="23:25" ht="15.75" customHeight="1" x14ac:dyDescent="0.2">
      <c r="W573" s="251"/>
      <c r="X573" s="315"/>
      <c r="Y573" s="316"/>
    </row>
    <row r="574" spans="23:25" ht="15.75" customHeight="1" x14ac:dyDescent="0.2">
      <c r="W574" s="251"/>
      <c r="X574" s="315"/>
      <c r="Y574" s="316"/>
    </row>
    <row r="575" spans="23:25" ht="15.75" customHeight="1" x14ac:dyDescent="0.2">
      <c r="W575" s="251"/>
      <c r="X575" s="315"/>
      <c r="Y575" s="316"/>
    </row>
    <row r="576" spans="23:25" ht="15.75" customHeight="1" x14ac:dyDescent="0.2">
      <c r="W576" s="251"/>
      <c r="X576" s="315"/>
      <c r="Y576" s="316"/>
    </row>
    <row r="577" spans="23:25" ht="15.75" customHeight="1" x14ac:dyDescent="0.2">
      <c r="W577" s="251"/>
      <c r="X577" s="315"/>
      <c r="Y577" s="316"/>
    </row>
    <row r="578" spans="23:25" ht="15.75" customHeight="1" x14ac:dyDescent="0.2">
      <c r="W578" s="251"/>
      <c r="X578" s="315"/>
      <c r="Y578" s="316"/>
    </row>
    <row r="579" spans="23:25" ht="15.75" customHeight="1" x14ac:dyDescent="0.2">
      <c r="W579" s="251"/>
      <c r="X579" s="315"/>
      <c r="Y579" s="316"/>
    </row>
    <row r="580" spans="23:25" ht="15.75" customHeight="1" x14ac:dyDescent="0.2">
      <c r="W580" s="251"/>
      <c r="X580" s="315"/>
      <c r="Y580" s="316"/>
    </row>
    <row r="581" spans="23:25" ht="15.75" customHeight="1" x14ac:dyDescent="0.2">
      <c r="W581" s="251"/>
      <c r="X581" s="315"/>
      <c r="Y581" s="316"/>
    </row>
    <row r="582" spans="23:25" ht="15.75" customHeight="1" x14ac:dyDescent="0.2">
      <c r="W582" s="251"/>
      <c r="X582" s="315"/>
      <c r="Y582" s="316"/>
    </row>
    <row r="583" spans="23:25" ht="15.75" customHeight="1" x14ac:dyDescent="0.2">
      <c r="W583" s="251"/>
      <c r="X583" s="315"/>
      <c r="Y583" s="316"/>
    </row>
    <row r="584" spans="23:25" ht="15.75" customHeight="1" x14ac:dyDescent="0.2">
      <c r="W584" s="251"/>
      <c r="X584" s="315"/>
      <c r="Y584" s="316"/>
    </row>
    <row r="585" spans="23:25" ht="15.75" customHeight="1" x14ac:dyDescent="0.2">
      <c r="W585" s="251"/>
      <c r="X585" s="315"/>
      <c r="Y585" s="316"/>
    </row>
    <row r="586" spans="23:25" ht="15.75" customHeight="1" x14ac:dyDescent="0.2">
      <c r="W586" s="251"/>
      <c r="X586" s="315"/>
      <c r="Y586" s="316"/>
    </row>
    <row r="587" spans="23:25" ht="15.75" customHeight="1" x14ac:dyDescent="0.2">
      <c r="W587" s="251"/>
      <c r="X587" s="315"/>
      <c r="Y587" s="316"/>
    </row>
    <row r="588" spans="23:25" ht="15.75" customHeight="1" x14ac:dyDescent="0.2">
      <c r="W588" s="251"/>
      <c r="X588" s="315"/>
      <c r="Y588" s="316"/>
    </row>
    <row r="589" spans="23:25" ht="15.75" customHeight="1" x14ac:dyDescent="0.2">
      <c r="W589" s="251"/>
      <c r="X589" s="315"/>
      <c r="Y589" s="316"/>
    </row>
    <row r="590" spans="23:25" ht="15.75" customHeight="1" x14ac:dyDescent="0.2">
      <c r="W590" s="251"/>
      <c r="X590" s="315"/>
      <c r="Y590" s="316"/>
    </row>
    <row r="591" spans="23:25" ht="15.75" customHeight="1" x14ac:dyDescent="0.2">
      <c r="W591" s="251"/>
      <c r="X591" s="315"/>
      <c r="Y591" s="316"/>
    </row>
    <row r="592" spans="23:25" ht="15.75" customHeight="1" x14ac:dyDescent="0.2">
      <c r="W592" s="251"/>
      <c r="X592" s="315"/>
      <c r="Y592" s="316"/>
    </row>
    <row r="593" spans="23:25" ht="15.75" customHeight="1" x14ac:dyDescent="0.2">
      <c r="W593" s="251"/>
      <c r="X593" s="315"/>
      <c r="Y593" s="316"/>
    </row>
    <row r="594" spans="23:25" ht="15.75" customHeight="1" x14ac:dyDescent="0.2">
      <c r="W594" s="251"/>
      <c r="X594" s="315"/>
      <c r="Y594" s="316"/>
    </row>
    <row r="595" spans="23:25" ht="15.75" customHeight="1" x14ac:dyDescent="0.2">
      <c r="W595" s="251"/>
      <c r="X595" s="315"/>
      <c r="Y595" s="316"/>
    </row>
    <row r="596" spans="23:25" ht="15.75" customHeight="1" x14ac:dyDescent="0.2">
      <c r="W596" s="251"/>
      <c r="X596" s="315"/>
      <c r="Y596" s="316"/>
    </row>
    <row r="597" spans="23:25" ht="15.75" customHeight="1" x14ac:dyDescent="0.2">
      <c r="W597" s="251"/>
      <c r="X597" s="315"/>
      <c r="Y597" s="316"/>
    </row>
    <row r="598" spans="23:25" ht="15.75" customHeight="1" x14ac:dyDescent="0.2">
      <c r="W598" s="251"/>
      <c r="X598" s="315"/>
      <c r="Y598" s="316"/>
    </row>
    <row r="599" spans="23:25" ht="15.75" customHeight="1" x14ac:dyDescent="0.2">
      <c r="W599" s="251"/>
      <c r="X599" s="315"/>
      <c r="Y599" s="316"/>
    </row>
    <row r="600" spans="23:25" ht="15.75" customHeight="1" x14ac:dyDescent="0.2">
      <c r="W600" s="251"/>
      <c r="X600" s="315"/>
      <c r="Y600" s="316"/>
    </row>
    <row r="601" spans="23:25" ht="15.75" customHeight="1" x14ac:dyDescent="0.2">
      <c r="W601" s="251"/>
      <c r="X601" s="315"/>
      <c r="Y601" s="316"/>
    </row>
    <row r="602" spans="23:25" ht="15.75" customHeight="1" x14ac:dyDescent="0.2">
      <c r="W602" s="251"/>
      <c r="X602" s="315"/>
      <c r="Y602" s="316"/>
    </row>
    <row r="603" spans="23:25" ht="15.75" customHeight="1" x14ac:dyDescent="0.2">
      <c r="W603" s="251"/>
      <c r="X603" s="315"/>
      <c r="Y603" s="316"/>
    </row>
    <row r="604" spans="23:25" ht="15.75" customHeight="1" x14ac:dyDescent="0.2">
      <c r="W604" s="251"/>
      <c r="X604" s="315"/>
      <c r="Y604" s="316"/>
    </row>
    <row r="605" spans="23:25" ht="15.75" customHeight="1" x14ac:dyDescent="0.2">
      <c r="W605" s="251"/>
      <c r="X605" s="315"/>
      <c r="Y605" s="316"/>
    </row>
    <row r="606" spans="23:25" ht="15.75" customHeight="1" x14ac:dyDescent="0.2">
      <c r="W606" s="251"/>
      <c r="X606" s="315"/>
      <c r="Y606" s="316"/>
    </row>
    <row r="607" spans="23:25" ht="15.75" customHeight="1" x14ac:dyDescent="0.2">
      <c r="W607" s="251"/>
      <c r="X607" s="315"/>
      <c r="Y607" s="316"/>
    </row>
    <row r="608" spans="23:25" ht="15.75" customHeight="1" x14ac:dyDescent="0.2">
      <c r="W608" s="251"/>
      <c r="X608" s="315"/>
      <c r="Y608" s="316"/>
    </row>
    <row r="609" spans="23:25" ht="15.75" customHeight="1" x14ac:dyDescent="0.2">
      <c r="W609" s="251"/>
      <c r="X609" s="315"/>
      <c r="Y609" s="316"/>
    </row>
    <row r="610" spans="23:25" ht="15.75" customHeight="1" x14ac:dyDescent="0.2">
      <c r="W610" s="251"/>
      <c r="X610" s="315"/>
      <c r="Y610" s="316"/>
    </row>
    <row r="611" spans="23:25" ht="15.75" customHeight="1" x14ac:dyDescent="0.2">
      <c r="W611" s="251"/>
      <c r="X611" s="315"/>
      <c r="Y611" s="316"/>
    </row>
    <row r="612" spans="23:25" ht="15.75" customHeight="1" x14ac:dyDescent="0.2">
      <c r="W612" s="251"/>
      <c r="X612" s="315"/>
      <c r="Y612" s="316"/>
    </row>
    <row r="613" spans="23:25" ht="15.75" customHeight="1" x14ac:dyDescent="0.2">
      <c r="W613" s="251"/>
      <c r="X613" s="315"/>
      <c r="Y613" s="316"/>
    </row>
    <row r="614" spans="23:25" ht="15.75" customHeight="1" x14ac:dyDescent="0.2">
      <c r="W614" s="251"/>
      <c r="X614" s="315"/>
      <c r="Y614" s="316"/>
    </row>
    <row r="615" spans="23:25" ht="15.75" customHeight="1" x14ac:dyDescent="0.2">
      <c r="W615" s="251"/>
      <c r="X615" s="315"/>
      <c r="Y615" s="316"/>
    </row>
    <row r="616" spans="23:25" ht="15.75" customHeight="1" x14ac:dyDescent="0.2">
      <c r="W616" s="251"/>
      <c r="X616" s="315"/>
      <c r="Y616" s="316"/>
    </row>
    <row r="617" spans="23:25" ht="15.75" customHeight="1" x14ac:dyDescent="0.2">
      <c r="W617" s="251"/>
      <c r="X617" s="315"/>
      <c r="Y617" s="316"/>
    </row>
    <row r="618" spans="23:25" ht="15.75" customHeight="1" x14ac:dyDescent="0.2">
      <c r="W618" s="251"/>
      <c r="X618" s="315"/>
      <c r="Y618" s="316"/>
    </row>
    <row r="619" spans="23:25" ht="15.75" customHeight="1" x14ac:dyDescent="0.2">
      <c r="W619" s="251"/>
      <c r="X619" s="315"/>
      <c r="Y619" s="316"/>
    </row>
    <row r="620" spans="23:25" ht="15.75" customHeight="1" x14ac:dyDescent="0.2">
      <c r="W620" s="251"/>
      <c r="X620" s="315"/>
      <c r="Y620" s="316"/>
    </row>
    <row r="621" spans="23:25" ht="15.75" customHeight="1" x14ac:dyDescent="0.2">
      <c r="W621" s="251"/>
      <c r="X621" s="315"/>
      <c r="Y621" s="316"/>
    </row>
    <row r="622" spans="23:25" ht="15.75" customHeight="1" x14ac:dyDescent="0.2">
      <c r="W622" s="251"/>
      <c r="X622" s="315"/>
      <c r="Y622" s="316"/>
    </row>
    <row r="623" spans="23:25" ht="15.75" customHeight="1" x14ac:dyDescent="0.2">
      <c r="W623" s="251"/>
      <c r="X623" s="315"/>
      <c r="Y623" s="316"/>
    </row>
    <row r="624" spans="23:25" ht="15.75" customHeight="1" x14ac:dyDescent="0.2">
      <c r="W624" s="251"/>
      <c r="X624" s="315"/>
      <c r="Y624" s="316"/>
    </row>
    <row r="625" spans="23:25" ht="15.75" customHeight="1" x14ac:dyDescent="0.2">
      <c r="W625" s="251"/>
      <c r="X625" s="315"/>
      <c r="Y625" s="316"/>
    </row>
    <row r="626" spans="23:25" ht="15.75" customHeight="1" x14ac:dyDescent="0.2">
      <c r="W626" s="251"/>
      <c r="X626" s="315"/>
      <c r="Y626" s="316"/>
    </row>
    <row r="627" spans="23:25" ht="15.75" customHeight="1" x14ac:dyDescent="0.2">
      <c r="W627" s="251"/>
      <c r="X627" s="315"/>
      <c r="Y627" s="316"/>
    </row>
    <row r="628" spans="23:25" ht="15.75" customHeight="1" x14ac:dyDescent="0.2">
      <c r="W628" s="251"/>
      <c r="X628" s="315"/>
      <c r="Y628" s="316"/>
    </row>
    <row r="629" spans="23:25" ht="15.75" customHeight="1" x14ac:dyDescent="0.2">
      <c r="W629" s="251"/>
      <c r="X629" s="315"/>
      <c r="Y629" s="316"/>
    </row>
    <row r="630" spans="23:25" ht="15.75" customHeight="1" x14ac:dyDescent="0.2">
      <c r="W630" s="251"/>
      <c r="X630" s="315"/>
      <c r="Y630" s="316"/>
    </row>
    <row r="631" spans="23:25" ht="15.75" customHeight="1" x14ac:dyDescent="0.2">
      <c r="W631" s="251"/>
      <c r="X631" s="315"/>
      <c r="Y631" s="316"/>
    </row>
    <row r="632" spans="23:25" ht="15.75" customHeight="1" x14ac:dyDescent="0.2">
      <c r="W632" s="251"/>
      <c r="X632" s="315"/>
      <c r="Y632" s="316"/>
    </row>
    <row r="633" spans="23:25" ht="15.75" customHeight="1" x14ac:dyDescent="0.2">
      <c r="W633" s="251"/>
      <c r="X633" s="315"/>
      <c r="Y633" s="316"/>
    </row>
    <row r="634" spans="23:25" ht="15.75" customHeight="1" x14ac:dyDescent="0.2">
      <c r="W634" s="251"/>
      <c r="X634" s="315"/>
      <c r="Y634" s="316"/>
    </row>
    <row r="635" spans="23:25" ht="15.75" customHeight="1" x14ac:dyDescent="0.2">
      <c r="W635" s="251"/>
      <c r="X635" s="315"/>
      <c r="Y635" s="316"/>
    </row>
    <row r="636" spans="23:25" ht="15.75" customHeight="1" x14ac:dyDescent="0.2">
      <c r="W636" s="251"/>
      <c r="X636" s="315"/>
      <c r="Y636" s="316"/>
    </row>
    <row r="637" spans="23:25" ht="15.75" customHeight="1" x14ac:dyDescent="0.2">
      <c r="W637" s="251"/>
      <c r="X637" s="315"/>
      <c r="Y637" s="316"/>
    </row>
    <row r="638" spans="23:25" ht="15.75" customHeight="1" x14ac:dyDescent="0.2">
      <c r="W638" s="251"/>
      <c r="X638" s="315"/>
      <c r="Y638" s="316"/>
    </row>
    <row r="639" spans="23:25" ht="15.75" customHeight="1" x14ac:dyDescent="0.2">
      <c r="W639" s="251"/>
      <c r="X639" s="315"/>
      <c r="Y639" s="316"/>
    </row>
    <row r="640" spans="23:25" ht="15.75" customHeight="1" x14ac:dyDescent="0.2">
      <c r="W640" s="251"/>
      <c r="X640" s="315"/>
      <c r="Y640" s="316"/>
    </row>
    <row r="641" spans="23:25" ht="15.75" customHeight="1" x14ac:dyDescent="0.2">
      <c r="W641" s="251"/>
      <c r="X641" s="315"/>
      <c r="Y641" s="316"/>
    </row>
    <row r="642" spans="23:25" ht="15.75" customHeight="1" x14ac:dyDescent="0.2">
      <c r="W642" s="251"/>
      <c r="X642" s="315"/>
      <c r="Y642" s="316"/>
    </row>
    <row r="643" spans="23:25" ht="15.75" customHeight="1" x14ac:dyDescent="0.2">
      <c r="W643" s="251"/>
      <c r="X643" s="315"/>
      <c r="Y643" s="316"/>
    </row>
    <row r="644" spans="23:25" ht="15.75" customHeight="1" x14ac:dyDescent="0.2">
      <c r="W644" s="251"/>
      <c r="X644" s="315"/>
      <c r="Y644" s="316"/>
    </row>
    <row r="645" spans="23:25" ht="15.75" customHeight="1" x14ac:dyDescent="0.2">
      <c r="W645" s="251"/>
      <c r="X645" s="315"/>
      <c r="Y645" s="316"/>
    </row>
    <row r="646" spans="23:25" ht="15.75" customHeight="1" x14ac:dyDescent="0.2">
      <c r="W646" s="251"/>
      <c r="X646" s="315"/>
      <c r="Y646" s="316"/>
    </row>
    <row r="647" spans="23:25" ht="15.75" customHeight="1" x14ac:dyDescent="0.2">
      <c r="W647" s="251"/>
      <c r="X647" s="315"/>
      <c r="Y647" s="316"/>
    </row>
    <row r="648" spans="23:25" ht="15.75" customHeight="1" x14ac:dyDescent="0.2">
      <c r="W648" s="251"/>
      <c r="X648" s="315"/>
      <c r="Y648" s="316"/>
    </row>
    <row r="649" spans="23:25" ht="15.75" customHeight="1" x14ac:dyDescent="0.2">
      <c r="W649" s="251"/>
      <c r="X649" s="315"/>
      <c r="Y649" s="316"/>
    </row>
    <row r="650" spans="23:25" ht="15.75" customHeight="1" x14ac:dyDescent="0.2">
      <c r="W650" s="251"/>
      <c r="X650" s="315"/>
      <c r="Y650" s="316"/>
    </row>
    <row r="651" spans="23:25" ht="15.75" customHeight="1" x14ac:dyDescent="0.2">
      <c r="W651" s="251"/>
      <c r="X651" s="315"/>
      <c r="Y651" s="316"/>
    </row>
    <row r="652" spans="23:25" ht="15.75" customHeight="1" x14ac:dyDescent="0.2">
      <c r="W652" s="251"/>
      <c r="X652" s="315"/>
      <c r="Y652" s="316"/>
    </row>
    <row r="653" spans="23:25" ht="15.75" customHeight="1" x14ac:dyDescent="0.2">
      <c r="W653" s="251"/>
      <c r="X653" s="315"/>
      <c r="Y653" s="316"/>
    </row>
    <row r="654" spans="23:25" ht="15.75" customHeight="1" x14ac:dyDescent="0.2">
      <c r="W654" s="251"/>
      <c r="X654" s="315"/>
      <c r="Y654" s="316"/>
    </row>
    <row r="655" spans="23:25" ht="15.75" customHeight="1" x14ac:dyDescent="0.2">
      <c r="W655" s="251"/>
      <c r="X655" s="315"/>
      <c r="Y655" s="316"/>
    </row>
    <row r="656" spans="23:25" ht="15.75" customHeight="1" x14ac:dyDescent="0.2">
      <c r="W656" s="251"/>
      <c r="X656" s="315"/>
      <c r="Y656" s="316"/>
    </row>
    <row r="657" spans="23:25" ht="15.75" customHeight="1" x14ac:dyDescent="0.2">
      <c r="W657" s="251"/>
      <c r="X657" s="315"/>
      <c r="Y657" s="316"/>
    </row>
    <row r="658" spans="23:25" ht="15.75" customHeight="1" x14ac:dyDescent="0.2">
      <c r="W658" s="251"/>
      <c r="X658" s="315"/>
      <c r="Y658" s="316"/>
    </row>
    <row r="659" spans="23:25" ht="15.75" customHeight="1" x14ac:dyDescent="0.2">
      <c r="W659" s="251"/>
      <c r="X659" s="315"/>
      <c r="Y659" s="316"/>
    </row>
    <row r="660" spans="23:25" ht="15.75" customHeight="1" x14ac:dyDescent="0.2">
      <c r="W660" s="251"/>
      <c r="X660" s="315"/>
      <c r="Y660" s="316"/>
    </row>
    <row r="661" spans="23:25" ht="15.75" customHeight="1" x14ac:dyDescent="0.2">
      <c r="W661" s="251"/>
      <c r="X661" s="315"/>
      <c r="Y661" s="316"/>
    </row>
    <row r="662" spans="23:25" ht="15.75" customHeight="1" x14ac:dyDescent="0.2">
      <c r="W662" s="251"/>
      <c r="X662" s="315"/>
      <c r="Y662" s="316"/>
    </row>
    <row r="663" spans="23:25" ht="15.75" customHeight="1" x14ac:dyDescent="0.2">
      <c r="W663" s="251"/>
      <c r="X663" s="315"/>
      <c r="Y663" s="316"/>
    </row>
    <row r="664" spans="23:25" ht="15.75" customHeight="1" x14ac:dyDescent="0.2">
      <c r="W664" s="251"/>
      <c r="X664" s="315"/>
      <c r="Y664" s="316"/>
    </row>
    <row r="665" spans="23:25" ht="15.75" customHeight="1" x14ac:dyDescent="0.2">
      <c r="W665" s="251"/>
      <c r="X665" s="315"/>
      <c r="Y665" s="316"/>
    </row>
    <row r="666" spans="23:25" ht="15.75" customHeight="1" x14ac:dyDescent="0.2">
      <c r="W666" s="251"/>
      <c r="X666" s="315"/>
      <c r="Y666" s="316"/>
    </row>
    <row r="667" spans="23:25" ht="15.75" customHeight="1" x14ac:dyDescent="0.2">
      <c r="W667" s="251"/>
      <c r="X667" s="315"/>
      <c r="Y667" s="316"/>
    </row>
    <row r="668" spans="23:25" ht="15.75" customHeight="1" x14ac:dyDescent="0.2">
      <c r="W668" s="251"/>
      <c r="X668" s="315"/>
      <c r="Y668" s="316"/>
    </row>
    <row r="669" spans="23:25" ht="15.75" customHeight="1" x14ac:dyDescent="0.2">
      <c r="W669" s="251"/>
      <c r="X669" s="315"/>
      <c r="Y669" s="316"/>
    </row>
    <row r="670" spans="23:25" ht="15.75" customHeight="1" x14ac:dyDescent="0.2">
      <c r="W670" s="251"/>
      <c r="X670" s="315"/>
      <c r="Y670" s="316"/>
    </row>
    <row r="671" spans="23:25" ht="15.75" customHeight="1" x14ac:dyDescent="0.2">
      <c r="W671" s="251"/>
      <c r="X671" s="315"/>
      <c r="Y671" s="316"/>
    </row>
    <row r="672" spans="23:25" ht="15.75" customHeight="1" x14ac:dyDescent="0.2">
      <c r="W672" s="251"/>
      <c r="X672" s="315"/>
      <c r="Y672" s="316"/>
    </row>
    <row r="673" spans="23:25" ht="15.75" customHeight="1" x14ac:dyDescent="0.2">
      <c r="W673" s="251"/>
      <c r="X673" s="315"/>
      <c r="Y673" s="316"/>
    </row>
    <row r="674" spans="23:25" ht="15.75" customHeight="1" x14ac:dyDescent="0.2">
      <c r="W674" s="251"/>
      <c r="X674" s="315"/>
      <c r="Y674" s="316"/>
    </row>
    <row r="675" spans="23:25" ht="15.75" customHeight="1" x14ac:dyDescent="0.2">
      <c r="W675" s="251"/>
      <c r="X675" s="315"/>
      <c r="Y675" s="316"/>
    </row>
    <row r="676" spans="23:25" ht="15.75" customHeight="1" x14ac:dyDescent="0.2">
      <c r="W676" s="251"/>
      <c r="X676" s="315"/>
      <c r="Y676" s="316"/>
    </row>
    <row r="677" spans="23:25" ht="15.75" customHeight="1" x14ac:dyDescent="0.2">
      <c r="W677" s="251"/>
      <c r="X677" s="315"/>
      <c r="Y677" s="316"/>
    </row>
    <row r="678" spans="23:25" ht="15.75" customHeight="1" x14ac:dyDescent="0.2">
      <c r="W678" s="251"/>
      <c r="X678" s="315"/>
      <c r="Y678" s="316"/>
    </row>
    <row r="679" spans="23:25" ht="15.75" customHeight="1" x14ac:dyDescent="0.2">
      <c r="W679" s="251"/>
      <c r="X679" s="315"/>
      <c r="Y679" s="316"/>
    </row>
    <row r="680" spans="23:25" ht="15.75" customHeight="1" x14ac:dyDescent="0.2">
      <c r="W680" s="251"/>
      <c r="X680" s="315"/>
      <c r="Y680" s="316"/>
    </row>
    <row r="681" spans="23:25" ht="15.75" customHeight="1" x14ac:dyDescent="0.2">
      <c r="W681" s="251"/>
      <c r="X681" s="315"/>
      <c r="Y681" s="316"/>
    </row>
    <row r="682" spans="23:25" ht="15.75" customHeight="1" x14ac:dyDescent="0.2">
      <c r="W682" s="251"/>
      <c r="X682" s="315"/>
      <c r="Y682" s="316"/>
    </row>
    <row r="683" spans="23:25" ht="15.75" customHeight="1" x14ac:dyDescent="0.2">
      <c r="W683" s="251"/>
      <c r="X683" s="315"/>
      <c r="Y683" s="316"/>
    </row>
    <row r="684" spans="23:25" ht="15.75" customHeight="1" x14ac:dyDescent="0.2">
      <c r="W684" s="251"/>
      <c r="X684" s="315"/>
      <c r="Y684" s="316"/>
    </row>
    <row r="685" spans="23:25" ht="15.75" customHeight="1" x14ac:dyDescent="0.2">
      <c r="W685" s="251"/>
      <c r="X685" s="315"/>
      <c r="Y685" s="316"/>
    </row>
    <row r="686" spans="23:25" ht="15.75" customHeight="1" x14ac:dyDescent="0.2">
      <c r="W686" s="251"/>
      <c r="X686" s="315"/>
      <c r="Y686" s="316"/>
    </row>
    <row r="687" spans="23:25" ht="15.75" customHeight="1" x14ac:dyDescent="0.2">
      <c r="W687" s="251"/>
      <c r="X687" s="315"/>
      <c r="Y687" s="316"/>
    </row>
    <row r="688" spans="23:25" ht="15.75" customHeight="1" x14ac:dyDescent="0.2">
      <c r="W688" s="251"/>
      <c r="X688" s="315"/>
      <c r="Y688" s="316"/>
    </row>
    <row r="689" spans="23:25" ht="15.75" customHeight="1" x14ac:dyDescent="0.2">
      <c r="W689" s="251"/>
      <c r="X689" s="315"/>
      <c r="Y689" s="316"/>
    </row>
    <row r="690" spans="23:25" ht="15.75" customHeight="1" x14ac:dyDescent="0.2">
      <c r="W690" s="251"/>
      <c r="X690" s="315"/>
      <c r="Y690" s="316"/>
    </row>
    <row r="691" spans="23:25" ht="15.75" customHeight="1" x14ac:dyDescent="0.2">
      <c r="W691" s="251"/>
      <c r="X691" s="315"/>
      <c r="Y691" s="316"/>
    </row>
    <row r="692" spans="23:25" ht="15.75" customHeight="1" x14ac:dyDescent="0.2">
      <c r="W692" s="251"/>
      <c r="X692" s="315"/>
      <c r="Y692" s="316"/>
    </row>
    <row r="693" spans="23:25" ht="15.75" customHeight="1" x14ac:dyDescent="0.2">
      <c r="W693" s="251"/>
      <c r="X693" s="315"/>
      <c r="Y693" s="316"/>
    </row>
    <row r="694" spans="23:25" ht="15.75" customHeight="1" x14ac:dyDescent="0.2">
      <c r="W694" s="251"/>
      <c r="X694" s="315"/>
      <c r="Y694" s="316"/>
    </row>
    <row r="695" spans="23:25" ht="15.75" customHeight="1" x14ac:dyDescent="0.2">
      <c r="W695" s="251"/>
      <c r="X695" s="315"/>
      <c r="Y695" s="316"/>
    </row>
    <row r="696" spans="23:25" ht="15.75" customHeight="1" x14ac:dyDescent="0.2">
      <c r="W696" s="251"/>
      <c r="X696" s="315"/>
      <c r="Y696" s="316"/>
    </row>
    <row r="697" spans="23:25" ht="15.75" customHeight="1" x14ac:dyDescent="0.2">
      <c r="W697" s="251"/>
      <c r="X697" s="315"/>
      <c r="Y697" s="316"/>
    </row>
    <row r="698" spans="23:25" ht="15.75" customHeight="1" x14ac:dyDescent="0.2">
      <c r="W698" s="251"/>
      <c r="X698" s="315"/>
      <c r="Y698" s="316"/>
    </row>
    <row r="699" spans="23:25" ht="15.75" customHeight="1" x14ac:dyDescent="0.2">
      <c r="W699" s="251"/>
      <c r="X699" s="315"/>
      <c r="Y699" s="316"/>
    </row>
    <row r="700" spans="23:25" ht="15.75" customHeight="1" x14ac:dyDescent="0.2">
      <c r="W700" s="251"/>
      <c r="X700" s="315"/>
      <c r="Y700" s="316"/>
    </row>
    <row r="701" spans="23:25" ht="15.75" customHeight="1" x14ac:dyDescent="0.2">
      <c r="W701" s="251"/>
      <c r="X701" s="315"/>
      <c r="Y701" s="316"/>
    </row>
    <row r="702" spans="23:25" ht="15.75" customHeight="1" x14ac:dyDescent="0.2">
      <c r="W702" s="251"/>
      <c r="X702" s="315"/>
      <c r="Y702" s="316"/>
    </row>
    <row r="703" spans="23:25" ht="15.75" customHeight="1" x14ac:dyDescent="0.2">
      <c r="W703" s="251"/>
      <c r="X703" s="315"/>
      <c r="Y703" s="316"/>
    </row>
    <row r="704" spans="23:25" ht="15.75" customHeight="1" x14ac:dyDescent="0.2">
      <c r="W704" s="251"/>
      <c r="X704" s="315"/>
      <c r="Y704" s="316"/>
    </row>
    <row r="705" spans="23:25" ht="15.75" customHeight="1" x14ac:dyDescent="0.2">
      <c r="W705" s="251"/>
      <c r="X705" s="315"/>
      <c r="Y705" s="316"/>
    </row>
    <row r="706" spans="23:25" ht="15.75" customHeight="1" x14ac:dyDescent="0.2">
      <c r="W706" s="251"/>
      <c r="X706" s="315"/>
      <c r="Y706" s="316"/>
    </row>
    <row r="707" spans="23:25" ht="15.75" customHeight="1" x14ac:dyDescent="0.2">
      <c r="W707" s="251"/>
      <c r="X707" s="315"/>
      <c r="Y707" s="316"/>
    </row>
    <row r="708" spans="23:25" ht="15.75" customHeight="1" x14ac:dyDescent="0.2">
      <c r="W708" s="251"/>
      <c r="X708" s="315"/>
      <c r="Y708" s="316"/>
    </row>
    <row r="709" spans="23:25" ht="15.75" customHeight="1" x14ac:dyDescent="0.2">
      <c r="W709" s="251"/>
      <c r="X709" s="315"/>
      <c r="Y709" s="316"/>
    </row>
    <row r="710" spans="23:25" ht="15.75" customHeight="1" x14ac:dyDescent="0.2">
      <c r="W710" s="251"/>
      <c r="X710" s="315"/>
      <c r="Y710" s="316"/>
    </row>
    <row r="711" spans="23:25" ht="15.75" customHeight="1" x14ac:dyDescent="0.2">
      <c r="W711" s="251"/>
      <c r="X711" s="315"/>
      <c r="Y711" s="316"/>
    </row>
    <row r="712" spans="23:25" ht="15.75" customHeight="1" x14ac:dyDescent="0.2">
      <c r="W712" s="251"/>
      <c r="X712" s="315"/>
      <c r="Y712" s="316"/>
    </row>
    <row r="713" spans="23:25" ht="15.75" customHeight="1" x14ac:dyDescent="0.2">
      <c r="W713" s="251"/>
      <c r="X713" s="315"/>
      <c r="Y713" s="316"/>
    </row>
    <row r="714" spans="23:25" ht="15.75" customHeight="1" x14ac:dyDescent="0.2">
      <c r="W714" s="251"/>
      <c r="X714" s="315"/>
      <c r="Y714" s="316"/>
    </row>
    <row r="715" spans="23:25" ht="15.75" customHeight="1" x14ac:dyDescent="0.2">
      <c r="W715" s="251"/>
      <c r="X715" s="315"/>
      <c r="Y715" s="316"/>
    </row>
    <row r="716" spans="23:25" ht="15.75" customHeight="1" x14ac:dyDescent="0.2">
      <c r="W716" s="251"/>
      <c r="X716" s="315"/>
      <c r="Y716" s="316"/>
    </row>
    <row r="717" spans="23:25" ht="15.75" customHeight="1" x14ac:dyDescent="0.2">
      <c r="W717" s="251"/>
      <c r="X717" s="315"/>
      <c r="Y717" s="316"/>
    </row>
    <row r="718" spans="23:25" ht="15.75" customHeight="1" x14ac:dyDescent="0.2">
      <c r="W718" s="251"/>
      <c r="X718" s="315"/>
      <c r="Y718" s="316"/>
    </row>
    <row r="719" spans="23:25" ht="15.75" customHeight="1" x14ac:dyDescent="0.2">
      <c r="W719" s="251"/>
      <c r="X719" s="315"/>
      <c r="Y719" s="316"/>
    </row>
    <row r="720" spans="23:25" ht="15.75" customHeight="1" x14ac:dyDescent="0.2">
      <c r="W720" s="251"/>
      <c r="X720" s="315"/>
      <c r="Y720" s="316"/>
    </row>
    <row r="721" spans="23:25" ht="15.75" customHeight="1" x14ac:dyDescent="0.2">
      <c r="W721" s="251"/>
      <c r="X721" s="315"/>
      <c r="Y721" s="316"/>
    </row>
    <row r="722" spans="23:25" ht="15.75" customHeight="1" x14ac:dyDescent="0.2">
      <c r="W722" s="251"/>
      <c r="X722" s="315"/>
      <c r="Y722" s="316"/>
    </row>
    <row r="723" spans="23:25" ht="15.75" customHeight="1" x14ac:dyDescent="0.2">
      <c r="W723" s="251"/>
      <c r="X723" s="315"/>
      <c r="Y723" s="316"/>
    </row>
    <row r="724" spans="23:25" ht="15.75" customHeight="1" x14ac:dyDescent="0.2">
      <c r="W724" s="251"/>
      <c r="X724" s="315"/>
      <c r="Y724" s="316"/>
    </row>
    <row r="725" spans="23:25" ht="15.75" customHeight="1" x14ac:dyDescent="0.2">
      <c r="W725" s="251"/>
      <c r="X725" s="315"/>
      <c r="Y725" s="316"/>
    </row>
    <row r="726" spans="23:25" ht="15.75" customHeight="1" x14ac:dyDescent="0.2">
      <c r="W726" s="251"/>
      <c r="X726" s="315"/>
      <c r="Y726" s="316"/>
    </row>
    <row r="727" spans="23:25" ht="15.75" customHeight="1" x14ac:dyDescent="0.2">
      <c r="W727" s="251"/>
      <c r="X727" s="315"/>
      <c r="Y727" s="316"/>
    </row>
    <row r="728" spans="23:25" ht="15.75" customHeight="1" x14ac:dyDescent="0.2">
      <c r="W728" s="251"/>
      <c r="X728" s="315"/>
      <c r="Y728" s="316"/>
    </row>
    <row r="729" spans="23:25" ht="15.75" customHeight="1" x14ac:dyDescent="0.2">
      <c r="W729" s="251"/>
      <c r="X729" s="315"/>
      <c r="Y729" s="316"/>
    </row>
    <row r="730" spans="23:25" ht="15.75" customHeight="1" x14ac:dyDescent="0.2">
      <c r="W730" s="251"/>
      <c r="X730" s="315"/>
      <c r="Y730" s="316"/>
    </row>
    <row r="731" spans="23:25" ht="15.75" customHeight="1" x14ac:dyDescent="0.2">
      <c r="W731" s="251"/>
      <c r="X731" s="315"/>
      <c r="Y731" s="316"/>
    </row>
    <row r="732" spans="23:25" ht="15.75" customHeight="1" x14ac:dyDescent="0.2">
      <c r="W732" s="251"/>
      <c r="X732" s="315"/>
      <c r="Y732" s="316"/>
    </row>
    <row r="733" spans="23:25" ht="15.75" customHeight="1" x14ac:dyDescent="0.2">
      <c r="W733" s="251"/>
      <c r="X733" s="315"/>
      <c r="Y733" s="316"/>
    </row>
    <row r="734" spans="23:25" ht="15.75" customHeight="1" x14ac:dyDescent="0.2">
      <c r="W734" s="251"/>
      <c r="X734" s="315"/>
      <c r="Y734" s="316"/>
    </row>
    <row r="735" spans="23:25" ht="15.75" customHeight="1" x14ac:dyDescent="0.2">
      <c r="W735" s="251"/>
      <c r="X735" s="315"/>
      <c r="Y735" s="316"/>
    </row>
    <row r="736" spans="23:25" ht="15.75" customHeight="1" x14ac:dyDescent="0.2">
      <c r="W736" s="251"/>
      <c r="X736" s="315"/>
      <c r="Y736" s="316"/>
    </row>
    <row r="737" spans="23:25" ht="15.75" customHeight="1" x14ac:dyDescent="0.2">
      <c r="W737" s="251"/>
      <c r="X737" s="315"/>
      <c r="Y737" s="316"/>
    </row>
    <row r="738" spans="23:25" ht="15.75" customHeight="1" x14ac:dyDescent="0.2">
      <c r="W738" s="251"/>
      <c r="X738" s="315"/>
      <c r="Y738" s="316"/>
    </row>
    <row r="739" spans="23:25" ht="15.75" customHeight="1" x14ac:dyDescent="0.2">
      <c r="W739" s="251"/>
      <c r="X739" s="315"/>
      <c r="Y739" s="316"/>
    </row>
    <row r="740" spans="23:25" ht="15.75" customHeight="1" x14ac:dyDescent="0.2">
      <c r="W740" s="251"/>
      <c r="X740" s="315"/>
      <c r="Y740" s="316"/>
    </row>
    <row r="741" spans="23:25" ht="15.75" customHeight="1" x14ac:dyDescent="0.2">
      <c r="W741" s="251"/>
      <c r="X741" s="315"/>
      <c r="Y741" s="316"/>
    </row>
    <row r="742" spans="23:25" ht="15.75" customHeight="1" x14ac:dyDescent="0.2">
      <c r="W742" s="251"/>
      <c r="X742" s="315"/>
      <c r="Y742" s="316"/>
    </row>
    <row r="743" spans="23:25" ht="15.75" customHeight="1" x14ac:dyDescent="0.2">
      <c r="W743" s="251"/>
      <c r="X743" s="315"/>
      <c r="Y743" s="316"/>
    </row>
    <row r="744" spans="23:25" ht="15.75" customHeight="1" x14ac:dyDescent="0.2">
      <c r="W744" s="251"/>
      <c r="X744" s="315"/>
      <c r="Y744" s="316"/>
    </row>
    <row r="745" spans="23:25" ht="15.75" customHeight="1" x14ac:dyDescent="0.2">
      <c r="W745" s="251"/>
      <c r="X745" s="315"/>
      <c r="Y745" s="316"/>
    </row>
    <row r="746" spans="23:25" ht="15.75" customHeight="1" x14ac:dyDescent="0.2">
      <c r="W746" s="251"/>
      <c r="X746" s="315"/>
      <c r="Y746" s="316"/>
    </row>
    <row r="747" spans="23:25" ht="15.75" customHeight="1" x14ac:dyDescent="0.2">
      <c r="W747" s="251"/>
      <c r="X747" s="315"/>
      <c r="Y747" s="316"/>
    </row>
    <row r="748" spans="23:25" ht="15.75" customHeight="1" x14ac:dyDescent="0.2">
      <c r="W748" s="251"/>
      <c r="X748" s="315"/>
      <c r="Y748" s="316"/>
    </row>
    <row r="749" spans="23:25" ht="15.75" customHeight="1" x14ac:dyDescent="0.2">
      <c r="W749" s="251"/>
      <c r="X749" s="315"/>
      <c r="Y749" s="316"/>
    </row>
    <row r="750" spans="23:25" ht="15.75" customHeight="1" x14ac:dyDescent="0.2">
      <c r="W750" s="251"/>
      <c r="X750" s="315"/>
      <c r="Y750" s="316"/>
    </row>
    <row r="751" spans="23:25" ht="15.75" customHeight="1" x14ac:dyDescent="0.2">
      <c r="W751" s="251"/>
      <c r="X751" s="315"/>
      <c r="Y751" s="316"/>
    </row>
    <row r="752" spans="23:25" ht="15.75" customHeight="1" x14ac:dyDescent="0.2">
      <c r="W752" s="251"/>
      <c r="X752" s="315"/>
      <c r="Y752" s="316"/>
    </row>
    <row r="753" spans="23:25" ht="15.75" customHeight="1" x14ac:dyDescent="0.2">
      <c r="W753" s="251"/>
      <c r="X753" s="315"/>
      <c r="Y753" s="316"/>
    </row>
    <row r="754" spans="23:25" ht="15.75" customHeight="1" x14ac:dyDescent="0.2">
      <c r="W754" s="251"/>
      <c r="X754" s="315"/>
      <c r="Y754" s="316"/>
    </row>
    <row r="755" spans="23:25" ht="15.75" customHeight="1" x14ac:dyDescent="0.2">
      <c r="W755" s="251"/>
      <c r="X755" s="315"/>
      <c r="Y755" s="316"/>
    </row>
    <row r="756" spans="23:25" ht="15.75" customHeight="1" x14ac:dyDescent="0.2">
      <c r="W756" s="251"/>
      <c r="X756" s="315"/>
      <c r="Y756" s="316"/>
    </row>
    <row r="757" spans="23:25" ht="15.75" customHeight="1" x14ac:dyDescent="0.2">
      <c r="W757" s="251"/>
      <c r="X757" s="315"/>
      <c r="Y757" s="316"/>
    </row>
    <row r="758" spans="23:25" ht="15.75" customHeight="1" x14ac:dyDescent="0.2">
      <c r="W758" s="251"/>
      <c r="X758" s="315"/>
      <c r="Y758" s="316"/>
    </row>
    <row r="759" spans="23:25" ht="15.75" customHeight="1" x14ac:dyDescent="0.2">
      <c r="W759" s="251"/>
      <c r="X759" s="315"/>
      <c r="Y759" s="316"/>
    </row>
    <row r="760" spans="23:25" ht="15.75" customHeight="1" x14ac:dyDescent="0.2">
      <c r="W760" s="251"/>
      <c r="X760" s="315"/>
      <c r="Y760" s="316"/>
    </row>
    <row r="761" spans="23:25" ht="15.75" customHeight="1" x14ac:dyDescent="0.2">
      <c r="W761" s="251"/>
      <c r="X761" s="315"/>
      <c r="Y761" s="316"/>
    </row>
    <row r="762" spans="23:25" ht="15.75" customHeight="1" x14ac:dyDescent="0.2">
      <c r="W762" s="251"/>
      <c r="X762" s="315"/>
      <c r="Y762" s="316"/>
    </row>
    <row r="763" spans="23:25" ht="15.75" customHeight="1" x14ac:dyDescent="0.2">
      <c r="W763" s="251"/>
      <c r="X763" s="315"/>
      <c r="Y763" s="316"/>
    </row>
    <row r="764" spans="23:25" ht="15.75" customHeight="1" x14ac:dyDescent="0.2">
      <c r="W764" s="251"/>
      <c r="X764" s="315"/>
      <c r="Y764" s="316"/>
    </row>
    <row r="765" spans="23:25" ht="15.75" customHeight="1" x14ac:dyDescent="0.2">
      <c r="W765" s="251"/>
      <c r="X765" s="315"/>
      <c r="Y765" s="316"/>
    </row>
    <row r="766" spans="23:25" ht="15.75" customHeight="1" x14ac:dyDescent="0.2">
      <c r="W766" s="251"/>
      <c r="X766" s="315"/>
      <c r="Y766" s="316"/>
    </row>
    <row r="767" spans="23:25" ht="15.75" customHeight="1" x14ac:dyDescent="0.2">
      <c r="W767" s="251"/>
      <c r="X767" s="315"/>
      <c r="Y767" s="316"/>
    </row>
    <row r="768" spans="23:25" ht="15.75" customHeight="1" x14ac:dyDescent="0.2">
      <c r="W768" s="251"/>
      <c r="X768" s="315"/>
      <c r="Y768" s="316"/>
    </row>
    <row r="769" spans="23:25" ht="15.75" customHeight="1" x14ac:dyDescent="0.2">
      <c r="W769" s="251"/>
      <c r="X769" s="315"/>
      <c r="Y769" s="316"/>
    </row>
    <row r="770" spans="23:25" ht="15.75" customHeight="1" x14ac:dyDescent="0.2">
      <c r="W770" s="251"/>
      <c r="X770" s="315"/>
      <c r="Y770" s="316"/>
    </row>
    <row r="771" spans="23:25" ht="15.75" customHeight="1" x14ac:dyDescent="0.2">
      <c r="W771" s="251"/>
      <c r="X771" s="315"/>
      <c r="Y771" s="316"/>
    </row>
    <row r="772" spans="23:25" ht="15.75" customHeight="1" x14ac:dyDescent="0.2">
      <c r="W772" s="251"/>
      <c r="X772" s="315"/>
      <c r="Y772" s="316"/>
    </row>
    <row r="773" spans="23:25" ht="15.75" customHeight="1" x14ac:dyDescent="0.2">
      <c r="W773" s="251"/>
      <c r="X773" s="315"/>
      <c r="Y773" s="316"/>
    </row>
    <row r="774" spans="23:25" ht="15.75" customHeight="1" x14ac:dyDescent="0.2">
      <c r="W774" s="251"/>
      <c r="X774" s="315"/>
      <c r="Y774" s="316"/>
    </row>
    <row r="775" spans="23:25" ht="15.75" customHeight="1" x14ac:dyDescent="0.2">
      <c r="W775" s="251"/>
      <c r="X775" s="315"/>
      <c r="Y775" s="316"/>
    </row>
    <row r="776" spans="23:25" ht="15.75" customHeight="1" x14ac:dyDescent="0.2">
      <c r="W776" s="251"/>
      <c r="X776" s="315"/>
      <c r="Y776" s="316"/>
    </row>
    <row r="777" spans="23:25" ht="15.75" customHeight="1" x14ac:dyDescent="0.2">
      <c r="W777" s="251"/>
      <c r="X777" s="315"/>
      <c r="Y777" s="316"/>
    </row>
    <row r="778" spans="23:25" ht="15.75" customHeight="1" x14ac:dyDescent="0.2">
      <c r="W778" s="251"/>
      <c r="X778" s="315"/>
      <c r="Y778" s="316"/>
    </row>
    <row r="779" spans="23:25" ht="15.75" customHeight="1" x14ac:dyDescent="0.2">
      <c r="W779" s="251"/>
      <c r="X779" s="315"/>
      <c r="Y779" s="316"/>
    </row>
    <row r="780" spans="23:25" ht="15.75" customHeight="1" x14ac:dyDescent="0.2">
      <c r="W780" s="251"/>
      <c r="X780" s="315"/>
      <c r="Y780" s="316"/>
    </row>
    <row r="781" spans="23:25" ht="15.75" customHeight="1" x14ac:dyDescent="0.2">
      <c r="W781" s="251"/>
      <c r="X781" s="315"/>
      <c r="Y781" s="316"/>
    </row>
    <row r="782" spans="23:25" ht="15.75" customHeight="1" x14ac:dyDescent="0.2">
      <c r="W782" s="251"/>
      <c r="X782" s="315"/>
      <c r="Y782" s="316"/>
    </row>
    <row r="783" spans="23:25" ht="15.75" customHeight="1" x14ac:dyDescent="0.2">
      <c r="W783" s="251"/>
      <c r="X783" s="315"/>
      <c r="Y783" s="316"/>
    </row>
    <row r="784" spans="23:25" ht="15.75" customHeight="1" x14ac:dyDescent="0.2">
      <c r="W784" s="251"/>
      <c r="X784" s="315"/>
      <c r="Y784" s="316"/>
    </row>
    <row r="785" spans="23:25" ht="15.75" customHeight="1" x14ac:dyDescent="0.2">
      <c r="W785" s="251"/>
      <c r="X785" s="315"/>
      <c r="Y785" s="316"/>
    </row>
    <row r="786" spans="23:25" ht="15.75" customHeight="1" x14ac:dyDescent="0.2">
      <c r="W786" s="251"/>
      <c r="X786" s="315"/>
      <c r="Y786" s="316"/>
    </row>
    <row r="787" spans="23:25" ht="15.75" customHeight="1" x14ac:dyDescent="0.2">
      <c r="W787" s="251"/>
      <c r="X787" s="315"/>
      <c r="Y787" s="316"/>
    </row>
    <row r="788" spans="23:25" ht="15.75" customHeight="1" x14ac:dyDescent="0.2">
      <c r="W788" s="251"/>
      <c r="X788" s="315"/>
      <c r="Y788" s="316"/>
    </row>
    <row r="789" spans="23:25" ht="15.75" customHeight="1" x14ac:dyDescent="0.2">
      <c r="W789" s="251"/>
      <c r="X789" s="315"/>
      <c r="Y789" s="316"/>
    </row>
    <row r="790" spans="23:25" ht="15.75" customHeight="1" x14ac:dyDescent="0.2">
      <c r="W790" s="251"/>
      <c r="X790" s="315"/>
      <c r="Y790" s="316"/>
    </row>
    <row r="791" spans="23:25" ht="15.75" customHeight="1" x14ac:dyDescent="0.2">
      <c r="W791" s="251"/>
      <c r="X791" s="315"/>
      <c r="Y791" s="316"/>
    </row>
    <row r="792" spans="23:25" ht="15.75" customHeight="1" x14ac:dyDescent="0.2">
      <c r="W792" s="251"/>
      <c r="X792" s="315"/>
      <c r="Y792" s="316"/>
    </row>
    <row r="793" spans="23:25" ht="15.75" customHeight="1" x14ac:dyDescent="0.2">
      <c r="W793" s="251"/>
      <c r="X793" s="315"/>
      <c r="Y793" s="316"/>
    </row>
    <row r="794" spans="23:25" ht="15.75" customHeight="1" x14ac:dyDescent="0.2">
      <c r="W794" s="251"/>
      <c r="X794" s="315"/>
      <c r="Y794" s="316"/>
    </row>
    <row r="795" spans="23:25" ht="15.75" customHeight="1" x14ac:dyDescent="0.2">
      <c r="W795" s="251"/>
      <c r="X795" s="315"/>
      <c r="Y795" s="316"/>
    </row>
    <row r="796" spans="23:25" ht="15.75" customHeight="1" x14ac:dyDescent="0.2">
      <c r="W796" s="251"/>
      <c r="X796" s="315"/>
      <c r="Y796" s="316"/>
    </row>
    <row r="797" spans="23:25" ht="15.75" customHeight="1" x14ac:dyDescent="0.2">
      <c r="W797" s="251"/>
      <c r="X797" s="315"/>
      <c r="Y797" s="316"/>
    </row>
    <row r="798" spans="23:25" ht="15.75" customHeight="1" x14ac:dyDescent="0.2">
      <c r="W798" s="251"/>
      <c r="X798" s="315"/>
      <c r="Y798" s="316"/>
    </row>
    <row r="799" spans="23:25" ht="15.75" customHeight="1" x14ac:dyDescent="0.2">
      <c r="W799" s="251"/>
      <c r="X799" s="315"/>
      <c r="Y799" s="316"/>
    </row>
    <row r="800" spans="23:25" ht="15.75" customHeight="1" x14ac:dyDescent="0.2">
      <c r="W800" s="251"/>
      <c r="X800" s="315"/>
      <c r="Y800" s="316"/>
    </row>
    <row r="801" spans="23:25" ht="15.75" customHeight="1" x14ac:dyDescent="0.2">
      <c r="W801" s="251"/>
      <c r="X801" s="315"/>
      <c r="Y801" s="316"/>
    </row>
    <row r="802" spans="23:25" ht="15.75" customHeight="1" x14ac:dyDescent="0.2">
      <c r="W802" s="251"/>
      <c r="X802" s="315"/>
      <c r="Y802" s="316"/>
    </row>
    <row r="803" spans="23:25" ht="15.75" customHeight="1" x14ac:dyDescent="0.2">
      <c r="W803" s="251"/>
      <c r="X803" s="315"/>
      <c r="Y803" s="316"/>
    </row>
    <row r="804" spans="23:25" ht="15.75" customHeight="1" x14ac:dyDescent="0.2">
      <c r="W804" s="251"/>
      <c r="X804" s="315"/>
      <c r="Y804" s="316"/>
    </row>
    <row r="805" spans="23:25" ht="15.75" customHeight="1" x14ac:dyDescent="0.2">
      <c r="W805" s="251"/>
      <c r="X805" s="315"/>
      <c r="Y805" s="316"/>
    </row>
    <row r="806" spans="23:25" ht="15.75" customHeight="1" x14ac:dyDescent="0.2">
      <c r="W806" s="251"/>
      <c r="X806" s="315"/>
      <c r="Y806" s="316"/>
    </row>
    <row r="807" spans="23:25" ht="15.75" customHeight="1" x14ac:dyDescent="0.2">
      <c r="W807" s="251"/>
      <c r="X807" s="315"/>
      <c r="Y807" s="316"/>
    </row>
    <row r="808" spans="23:25" ht="15.75" customHeight="1" x14ac:dyDescent="0.2">
      <c r="W808" s="251"/>
      <c r="X808" s="315"/>
      <c r="Y808" s="316"/>
    </row>
    <row r="809" spans="23:25" ht="15.75" customHeight="1" x14ac:dyDescent="0.2">
      <c r="W809" s="251"/>
      <c r="X809" s="315"/>
      <c r="Y809" s="316"/>
    </row>
    <row r="810" spans="23:25" ht="15.75" customHeight="1" x14ac:dyDescent="0.2">
      <c r="W810" s="251"/>
      <c r="X810" s="315"/>
      <c r="Y810" s="316"/>
    </row>
    <row r="811" spans="23:25" ht="15.75" customHeight="1" x14ac:dyDescent="0.2">
      <c r="W811" s="251"/>
      <c r="X811" s="315"/>
      <c r="Y811" s="316"/>
    </row>
    <row r="812" spans="23:25" ht="15.75" customHeight="1" x14ac:dyDescent="0.2">
      <c r="W812" s="251"/>
      <c r="X812" s="315"/>
      <c r="Y812" s="316"/>
    </row>
    <row r="813" spans="23:25" ht="15.75" customHeight="1" x14ac:dyDescent="0.2">
      <c r="W813" s="251"/>
      <c r="X813" s="315"/>
      <c r="Y813" s="316"/>
    </row>
    <row r="814" spans="23:25" ht="15.75" customHeight="1" x14ac:dyDescent="0.2">
      <c r="W814" s="251"/>
      <c r="X814" s="315"/>
      <c r="Y814" s="316"/>
    </row>
    <row r="815" spans="23:25" ht="15.75" customHeight="1" x14ac:dyDescent="0.2">
      <c r="W815" s="251"/>
      <c r="X815" s="315"/>
      <c r="Y815" s="316"/>
    </row>
    <row r="816" spans="23:25" ht="15.75" customHeight="1" x14ac:dyDescent="0.2">
      <c r="W816" s="251"/>
      <c r="X816" s="315"/>
      <c r="Y816" s="316"/>
    </row>
    <row r="817" spans="23:25" ht="15.75" customHeight="1" x14ac:dyDescent="0.2">
      <c r="W817" s="251"/>
      <c r="X817" s="315"/>
      <c r="Y817" s="316"/>
    </row>
    <row r="818" spans="23:25" ht="15.75" customHeight="1" x14ac:dyDescent="0.2">
      <c r="W818" s="251"/>
      <c r="X818" s="315"/>
      <c r="Y818" s="316"/>
    </row>
    <row r="819" spans="23:25" ht="15.75" customHeight="1" x14ac:dyDescent="0.2">
      <c r="W819" s="251"/>
      <c r="X819" s="315"/>
      <c r="Y819" s="316"/>
    </row>
    <row r="820" spans="23:25" ht="15.75" customHeight="1" x14ac:dyDescent="0.2">
      <c r="W820" s="251"/>
      <c r="X820" s="315"/>
      <c r="Y820" s="316"/>
    </row>
    <row r="821" spans="23:25" ht="15.75" customHeight="1" x14ac:dyDescent="0.2">
      <c r="W821" s="251"/>
      <c r="X821" s="315"/>
      <c r="Y821" s="316"/>
    </row>
    <row r="822" spans="23:25" ht="15.75" customHeight="1" x14ac:dyDescent="0.2">
      <c r="W822" s="251"/>
      <c r="X822" s="315"/>
      <c r="Y822" s="316"/>
    </row>
    <row r="823" spans="23:25" ht="15.75" customHeight="1" x14ac:dyDescent="0.2">
      <c r="W823" s="251"/>
      <c r="X823" s="315"/>
      <c r="Y823" s="316"/>
    </row>
    <row r="824" spans="23:25" ht="15.75" customHeight="1" x14ac:dyDescent="0.2">
      <c r="W824" s="251"/>
      <c r="X824" s="315"/>
      <c r="Y824" s="316"/>
    </row>
    <row r="825" spans="23:25" ht="15.75" customHeight="1" x14ac:dyDescent="0.2">
      <c r="W825" s="251"/>
      <c r="X825" s="315"/>
      <c r="Y825" s="316"/>
    </row>
    <row r="826" spans="23:25" ht="15.75" customHeight="1" x14ac:dyDescent="0.2">
      <c r="W826" s="251"/>
      <c r="X826" s="315"/>
      <c r="Y826" s="316"/>
    </row>
    <row r="827" spans="23:25" ht="15.75" customHeight="1" x14ac:dyDescent="0.2">
      <c r="W827" s="251"/>
      <c r="X827" s="315"/>
      <c r="Y827" s="316"/>
    </row>
    <row r="828" spans="23:25" ht="15.75" customHeight="1" x14ac:dyDescent="0.2">
      <c r="W828" s="251"/>
      <c r="X828" s="315"/>
      <c r="Y828" s="316"/>
    </row>
    <row r="829" spans="23:25" ht="15.75" customHeight="1" x14ac:dyDescent="0.2">
      <c r="W829" s="251"/>
      <c r="X829" s="315"/>
      <c r="Y829" s="316"/>
    </row>
    <row r="830" spans="23:25" ht="15.75" customHeight="1" x14ac:dyDescent="0.2">
      <c r="W830" s="251"/>
      <c r="X830" s="315"/>
      <c r="Y830" s="316"/>
    </row>
    <row r="831" spans="23:25" ht="15.75" customHeight="1" x14ac:dyDescent="0.2">
      <c r="W831" s="251"/>
      <c r="X831" s="315"/>
      <c r="Y831" s="316"/>
    </row>
    <row r="832" spans="23:25" ht="15.75" customHeight="1" x14ac:dyDescent="0.2">
      <c r="W832" s="251"/>
      <c r="X832" s="315"/>
      <c r="Y832" s="316"/>
    </row>
    <row r="833" spans="23:25" ht="15.75" customHeight="1" x14ac:dyDescent="0.2">
      <c r="W833" s="251"/>
      <c r="X833" s="315"/>
      <c r="Y833" s="316"/>
    </row>
    <row r="834" spans="23:25" ht="15.75" customHeight="1" x14ac:dyDescent="0.2">
      <c r="W834" s="251"/>
      <c r="X834" s="315"/>
      <c r="Y834" s="316"/>
    </row>
    <row r="835" spans="23:25" ht="15.75" customHeight="1" x14ac:dyDescent="0.2">
      <c r="W835" s="251"/>
      <c r="X835" s="315"/>
      <c r="Y835" s="316"/>
    </row>
    <row r="836" spans="23:25" ht="15.75" customHeight="1" x14ac:dyDescent="0.2">
      <c r="W836" s="251"/>
      <c r="X836" s="315"/>
      <c r="Y836" s="316"/>
    </row>
    <row r="837" spans="23:25" ht="15.75" customHeight="1" x14ac:dyDescent="0.2">
      <c r="W837" s="251"/>
      <c r="X837" s="315"/>
      <c r="Y837" s="316"/>
    </row>
    <row r="838" spans="23:25" ht="15.75" customHeight="1" x14ac:dyDescent="0.2">
      <c r="W838" s="251"/>
      <c r="X838" s="315"/>
      <c r="Y838" s="316"/>
    </row>
    <row r="839" spans="23:25" ht="15.75" customHeight="1" x14ac:dyDescent="0.2">
      <c r="W839" s="251"/>
      <c r="X839" s="315"/>
      <c r="Y839" s="316"/>
    </row>
    <row r="840" spans="23:25" ht="15.75" customHeight="1" x14ac:dyDescent="0.2">
      <c r="W840" s="251"/>
      <c r="X840" s="315"/>
      <c r="Y840" s="316"/>
    </row>
    <row r="841" spans="23:25" ht="15.75" customHeight="1" x14ac:dyDescent="0.2">
      <c r="W841" s="251"/>
      <c r="X841" s="315"/>
      <c r="Y841" s="316"/>
    </row>
    <row r="842" spans="23:25" ht="15.75" customHeight="1" x14ac:dyDescent="0.2">
      <c r="W842" s="251"/>
      <c r="X842" s="315"/>
      <c r="Y842" s="316"/>
    </row>
    <row r="843" spans="23:25" ht="15.75" customHeight="1" x14ac:dyDescent="0.2">
      <c r="W843" s="251"/>
      <c r="X843" s="315"/>
      <c r="Y843" s="316"/>
    </row>
    <row r="844" spans="23:25" ht="15.75" customHeight="1" x14ac:dyDescent="0.2">
      <c r="W844" s="251"/>
      <c r="X844" s="315"/>
      <c r="Y844" s="316"/>
    </row>
    <row r="845" spans="23:25" ht="15.75" customHeight="1" x14ac:dyDescent="0.2">
      <c r="W845" s="251"/>
      <c r="X845" s="315"/>
      <c r="Y845" s="316"/>
    </row>
    <row r="846" spans="23:25" ht="15.75" customHeight="1" x14ac:dyDescent="0.2">
      <c r="W846" s="251"/>
      <c r="X846" s="315"/>
      <c r="Y846" s="316"/>
    </row>
    <row r="847" spans="23:25" ht="15.75" customHeight="1" x14ac:dyDescent="0.2">
      <c r="W847" s="251"/>
      <c r="X847" s="315"/>
      <c r="Y847" s="316"/>
    </row>
    <row r="848" spans="23:25" ht="15.75" customHeight="1" x14ac:dyDescent="0.2">
      <c r="W848" s="251"/>
      <c r="X848" s="315"/>
      <c r="Y848" s="316"/>
    </row>
    <row r="849" spans="23:25" ht="15.75" customHeight="1" x14ac:dyDescent="0.2">
      <c r="W849" s="251"/>
      <c r="X849" s="315"/>
      <c r="Y849" s="316"/>
    </row>
    <row r="850" spans="23:25" ht="15.75" customHeight="1" x14ac:dyDescent="0.2">
      <c r="W850" s="251"/>
      <c r="X850" s="315"/>
      <c r="Y850" s="316"/>
    </row>
    <row r="851" spans="23:25" ht="15.75" customHeight="1" x14ac:dyDescent="0.2">
      <c r="W851" s="251"/>
      <c r="X851" s="315"/>
      <c r="Y851" s="316"/>
    </row>
    <row r="852" spans="23:25" ht="15.75" customHeight="1" x14ac:dyDescent="0.2">
      <c r="W852" s="251"/>
      <c r="X852" s="315"/>
      <c r="Y852" s="316"/>
    </row>
    <row r="853" spans="23:25" ht="15.75" customHeight="1" x14ac:dyDescent="0.2">
      <c r="W853" s="251"/>
      <c r="X853" s="315"/>
      <c r="Y853" s="316"/>
    </row>
    <row r="854" spans="23:25" ht="15.75" customHeight="1" x14ac:dyDescent="0.2">
      <c r="W854" s="251"/>
      <c r="X854" s="315"/>
      <c r="Y854" s="316"/>
    </row>
    <row r="855" spans="23:25" ht="15.75" customHeight="1" x14ac:dyDescent="0.2">
      <c r="W855" s="251"/>
      <c r="X855" s="315"/>
      <c r="Y855" s="316"/>
    </row>
    <row r="856" spans="23:25" ht="15.75" customHeight="1" x14ac:dyDescent="0.2">
      <c r="W856" s="251"/>
      <c r="X856" s="315"/>
      <c r="Y856" s="316"/>
    </row>
    <row r="857" spans="23:25" ht="15.75" customHeight="1" x14ac:dyDescent="0.2">
      <c r="W857" s="251"/>
      <c r="X857" s="315"/>
      <c r="Y857" s="316"/>
    </row>
    <row r="858" spans="23:25" ht="15.75" customHeight="1" x14ac:dyDescent="0.2">
      <c r="W858" s="251"/>
      <c r="X858" s="315"/>
      <c r="Y858" s="316"/>
    </row>
    <row r="859" spans="23:25" ht="15.75" customHeight="1" x14ac:dyDescent="0.2">
      <c r="W859" s="251"/>
      <c r="X859" s="315"/>
      <c r="Y859" s="316"/>
    </row>
    <row r="860" spans="23:25" ht="15.75" customHeight="1" x14ac:dyDescent="0.2">
      <c r="W860" s="251"/>
      <c r="X860" s="315"/>
      <c r="Y860" s="316"/>
    </row>
    <row r="861" spans="23:25" ht="15.75" customHeight="1" x14ac:dyDescent="0.2">
      <c r="W861" s="251"/>
      <c r="X861" s="315"/>
      <c r="Y861" s="316"/>
    </row>
    <row r="862" spans="23:25" ht="15.75" customHeight="1" x14ac:dyDescent="0.2">
      <c r="W862" s="251"/>
      <c r="X862" s="315"/>
      <c r="Y862" s="316"/>
    </row>
    <row r="863" spans="23:25" ht="15.75" customHeight="1" x14ac:dyDescent="0.2">
      <c r="W863" s="251"/>
      <c r="X863" s="315"/>
      <c r="Y863" s="316"/>
    </row>
    <row r="864" spans="23:25" ht="15.75" customHeight="1" x14ac:dyDescent="0.2">
      <c r="W864" s="251"/>
      <c r="X864" s="315"/>
      <c r="Y864" s="316"/>
    </row>
    <row r="865" spans="23:25" ht="15.75" customHeight="1" x14ac:dyDescent="0.2">
      <c r="W865" s="251"/>
      <c r="X865" s="315"/>
      <c r="Y865" s="316"/>
    </row>
    <row r="866" spans="23:25" ht="15.75" customHeight="1" x14ac:dyDescent="0.2">
      <c r="W866" s="251"/>
      <c r="X866" s="315"/>
      <c r="Y866" s="316"/>
    </row>
    <row r="867" spans="23:25" ht="15.75" customHeight="1" x14ac:dyDescent="0.2">
      <c r="W867" s="251"/>
      <c r="X867" s="315"/>
      <c r="Y867" s="316"/>
    </row>
    <row r="868" spans="23:25" ht="15.75" customHeight="1" x14ac:dyDescent="0.2">
      <c r="W868" s="251"/>
      <c r="X868" s="315"/>
      <c r="Y868" s="316"/>
    </row>
    <row r="869" spans="23:25" ht="15.75" customHeight="1" x14ac:dyDescent="0.2">
      <c r="W869" s="251"/>
      <c r="X869" s="315"/>
      <c r="Y869" s="316"/>
    </row>
    <row r="870" spans="23:25" ht="15.75" customHeight="1" x14ac:dyDescent="0.2">
      <c r="W870" s="251"/>
      <c r="X870" s="315"/>
      <c r="Y870" s="316"/>
    </row>
    <row r="871" spans="23:25" ht="15.75" customHeight="1" x14ac:dyDescent="0.2">
      <c r="W871" s="251"/>
      <c r="X871" s="315"/>
      <c r="Y871" s="316"/>
    </row>
    <row r="872" spans="23:25" ht="15.75" customHeight="1" x14ac:dyDescent="0.2">
      <c r="W872" s="251"/>
      <c r="X872" s="315"/>
      <c r="Y872" s="316"/>
    </row>
    <row r="873" spans="23:25" ht="15.75" customHeight="1" x14ac:dyDescent="0.2">
      <c r="W873" s="251"/>
      <c r="X873" s="315"/>
      <c r="Y873" s="316"/>
    </row>
    <row r="874" spans="23:25" ht="15.75" customHeight="1" x14ac:dyDescent="0.2">
      <c r="W874" s="251"/>
      <c r="X874" s="315"/>
      <c r="Y874" s="316"/>
    </row>
    <row r="875" spans="23:25" ht="15.75" customHeight="1" x14ac:dyDescent="0.2">
      <c r="W875" s="251"/>
      <c r="X875" s="315"/>
      <c r="Y875" s="316"/>
    </row>
    <row r="876" spans="23:25" ht="15.75" customHeight="1" x14ac:dyDescent="0.2">
      <c r="W876" s="251"/>
      <c r="X876" s="315"/>
      <c r="Y876" s="316"/>
    </row>
    <row r="877" spans="23:25" ht="15.75" customHeight="1" x14ac:dyDescent="0.2">
      <c r="W877" s="251"/>
      <c r="X877" s="315"/>
      <c r="Y877" s="316"/>
    </row>
    <row r="878" spans="23:25" ht="15.75" customHeight="1" x14ac:dyDescent="0.2">
      <c r="W878" s="251"/>
      <c r="X878" s="315"/>
      <c r="Y878" s="316"/>
    </row>
    <row r="879" spans="23:25" ht="15.75" customHeight="1" x14ac:dyDescent="0.2">
      <c r="W879" s="251"/>
      <c r="X879" s="315"/>
      <c r="Y879" s="316"/>
    </row>
    <row r="880" spans="23:25" ht="15.75" customHeight="1" x14ac:dyDescent="0.2">
      <c r="W880" s="251"/>
      <c r="X880" s="315"/>
      <c r="Y880" s="316"/>
    </row>
    <row r="881" spans="23:25" ht="15.75" customHeight="1" x14ac:dyDescent="0.2">
      <c r="W881" s="251"/>
      <c r="X881" s="315"/>
      <c r="Y881" s="316"/>
    </row>
    <row r="882" spans="23:25" ht="15.75" customHeight="1" x14ac:dyDescent="0.2">
      <c r="W882" s="251"/>
      <c r="X882" s="315"/>
      <c r="Y882" s="316"/>
    </row>
    <row r="883" spans="23:25" ht="15.75" customHeight="1" x14ac:dyDescent="0.2">
      <c r="W883" s="251"/>
      <c r="X883" s="315"/>
      <c r="Y883" s="316"/>
    </row>
    <row r="884" spans="23:25" ht="15.75" customHeight="1" x14ac:dyDescent="0.2">
      <c r="W884" s="251"/>
      <c r="X884" s="315"/>
      <c r="Y884" s="316"/>
    </row>
    <row r="885" spans="23:25" ht="15.75" customHeight="1" x14ac:dyDescent="0.2">
      <c r="W885" s="251"/>
      <c r="X885" s="315"/>
      <c r="Y885" s="316"/>
    </row>
    <row r="886" spans="23:25" ht="15.75" customHeight="1" x14ac:dyDescent="0.2">
      <c r="W886" s="251"/>
      <c r="X886" s="315"/>
      <c r="Y886" s="316"/>
    </row>
    <row r="887" spans="23:25" ht="15.75" customHeight="1" x14ac:dyDescent="0.2">
      <c r="W887" s="251"/>
      <c r="X887" s="315"/>
      <c r="Y887" s="316"/>
    </row>
    <row r="888" spans="23:25" ht="15.75" customHeight="1" x14ac:dyDescent="0.2">
      <c r="W888" s="251"/>
      <c r="X888" s="315"/>
      <c r="Y888" s="316"/>
    </row>
    <row r="889" spans="23:25" ht="15.75" customHeight="1" x14ac:dyDescent="0.2">
      <c r="W889" s="251"/>
      <c r="X889" s="315"/>
      <c r="Y889" s="316"/>
    </row>
    <row r="890" spans="23:25" ht="15.75" customHeight="1" x14ac:dyDescent="0.2">
      <c r="W890" s="251"/>
      <c r="X890" s="315"/>
      <c r="Y890" s="316"/>
    </row>
    <row r="891" spans="23:25" ht="15.75" customHeight="1" x14ac:dyDescent="0.2">
      <c r="W891" s="251"/>
      <c r="X891" s="315"/>
      <c r="Y891" s="316"/>
    </row>
    <row r="892" spans="23:25" ht="15.75" customHeight="1" x14ac:dyDescent="0.2">
      <c r="W892" s="251"/>
      <c r="X892" s="315"/>
      <c r="Y892" s="316"/>
    </row>
    <row r="893" spans="23:25" ht="15.75" customHeight="1" x14ac:dyDescent="0.2">
      <c r="W893" s="251"/>
      <c r="X893" s="315"/>
      <c r="Y893" s="316"/>
    </row>
    <row r="894" spans="23:25" ht="15.75" customHeight="1" x14ac:dyDescent="0.2">
      <c r="W894" s="251"/>
      <c r="X894" s="315"/>
      <c r="Y894" s="316"/>
    </row>
    <row r="895" spans="23:25" ht="15.75" customHeight="1" x14ac:dyDescent="0.2">
      <c r="W895" s="251"/>
      <c r="X895" s="315"/>
      <c r="Y895" s="316"/>
    </row>
    <row r="896" spans="23:25" ht="15.75" customHeight="1" x14ac:dyDescent="0.2">
      <c r="W896" s="251"/>
      <c r="X896" s="315"/>
      <c r="Y896" s="316"/>
    </row>
    <row r="897" spans="23:25" ht="15.75" customHeight="1" x14ac:dyDescent="0.2">
      <c r="W897" s="251"/>
      <c r="X897" s="315"/>
      <c r="Y897" s="316"/>
    </row>
    <row r="898" spans="23:25" ht="15.75" customHeight="1" x14ac:dyDescent="0.2">
      <c r="W898" s="251"/>
      <c r="X898" s="315"/>
      <c r="Y898" s="316"/>
    </row>
    <row r="899" spans="23:25" ht="15.75" customHeight="1" x14ac:dyDescent="0.2">
      <c r="W899" s="251"/>
      <c r="X899" s="315"/>
      <c r="Y899" s="316"/>
    </row>
    <row r="900" spans="23:25" ht="15.75" customHeight="1" x14ac:dyDescent="0.2">
      <c r="W900" s="251"/>
      <c r="X900" s="315"/>
      <c r="Y900" s="316"/>
    </row>
    <row r="901" spans="23:25" ht="15.75" customHeight="1" x14ac:dyDescent="0.2">
      <c r="W901" s="251"/>
      <c r="X901" s="315"/>
      <c r="Y901" s="316"/>
    </row>
    <row r="902" spans="23:25" ht="15.75" customHeight="1" x14ac:dyDescent="0.2">
      <c r="W902" s="251"/>
      <c r="X902" s="315"/>
      <c r="Y902" s="316"/>
    </row>
    <row r="903" spans="23:25" ht="15.75" customHeight="1" x14ac:dyDescent="0.2">
      <c r="W903" s="251"/>
      <c r="X903" s="315"/>
      <c r="Y903" s="316"/>
    </row>
    <row r="904" spans="23:25" ht="15.75" customHeight="1" x14ac:dyDescent="0.2">
      <c r="W904" s="251"/>
      <c r="X904" s="315"/>
      <c r="Y904" s="316"/>
    </row>
    <row r="905" spans="23:25" ht="15.75" customHeight="1" x14ac:dyDescent="0.2">
      <c r="W905" s="251"/>
      <c r="X905" s="315"/>
      <c r="Y905" s="316"/>
    </row>
    <row r="906" spans="23:25" ht="15.75" customHeight="1" x14ac:dyDescent="0.2">
      <c r="W906" s="251"/>
      <c r="X906" s="315"/>
      <c r="Y906" s="316"/>
    </row>
    <row r="907" spans="23:25" ht="15.75" customHeight="1" x14ac:dyDescent="0.2">
      <c r="W907" s="251"/>
      <c r="X907" s="315"/>
      <c r="Y907" s="316"/>
    </row>
    <row r="908" spans="23:25" ht="15.75" customHeight="1" x14ac:dyDescent="0.2">
      <c r="W908" s="251"/>
      <c r="X908" s="315"/>
      <c r="Y908" s="316"/>
    </row>
    <row r="909" spans="23:25" ht="15.75" customHeight="1" x14ac:dyDescent="0.2">
      <c r="W909" s="251"/>
      <c r="X909" s="315"/>
      <c r="Y909" s="316"/>
    </row>
    <row r="910" spans="23:25" ht="15.75" customHeight="1" x14ac:dyDescent="0.2">
      <c r="W910" s="251"/>
      <c r="X910" s="315"/>
      <c r="Y910" s="316"/>
    </row>
    <row r="911" spans="23:25" ht="15.75" customHeight="1" x14ac:dyDescent="0.2">
      <c r="W911" s="251"/>
      <c r="X911" s="315"/>
      <c r="Y911" s="316"/>
    </row>
    <row r="912" spans="23:25" ht="15.75" customHeight="1" x14ac:dyDescent="0.2">
      <c r="W912" s="251"/>
      <c r="X912" s="315"/>
      <c r="Y912" s="316"/>
    </row>
    <row r="913" spans="23:25" ht="15.75" customHeight="1" x14ac:dyDescent="0.2">
      <c r="W913" s="251"/>
      <c r="X913" s="315"/>
      <c r="Y913" s="316"/>
    </row>
    <row r="914" spans="23:25" ht="15.75" customHeight="1" x14ac:dyDescent="0.2">
      <c r="W914" s="251"/>
      <c r="X914" s="315"/>
      <c r="Y914" s="316"/>
    </row>
    <row r="915" spans="23:25" ht="15.75" customHeight="1" x14ac:dyDescent="0.2">
      <c r="W915" s="251"/>
      <c r="X915" s="315"/>
      <c r="Y915" s="316"/>
    </row>
    <row r="916" spans="23:25" ht="15.75" customHeight="1" x14ac:dyDescent="0.2">
      <c r="W916" s="251"/>
      <c r="X916" s="315"/>
      <c r="Y916" s="316"/>
    </row>
    <row r="917" spans="23:25" ht="15.75" customHeight="1" x14ac:dyDescent="0.2">
      <c r="W917" s="251"/>
      <c r="X917" s="315"/>
      <c r="Y917" s="316"/>
    </row>
    <row r="918" spans="23:25" ht="15.75" customHeight="1" x14ac:dyDescent="0.2">
      <c r="W918" s="251"/>
      <c r="X918" s="315"/>
      <c r="Y918" s="316"/>
    </row>
    <row r="919" spans="23:25" ht="15.75" customHeight="1" x14ac:dyDescent="0.2">
      <c r="W919" s="251"/>
      <c r="X919" s="315"/>
      <c r="Y919" s="316"/>
    </row>
    <row r="920" spans="23:25" ht="15.75" customHeight="1" x14ac:dyDescent="0.2">
      <c r="W920" s="251"/>
      <c r="X920" s="315"/>
      <c r="Y920" s="316"/>
    </row>
    <row r="921" spans="23:25" ht="15.75" customHeight="1" x14ac:dyDescent="0.2">
      <c r="W921" s="251"/>
      <c r="X921" s="315"/>
      <c r="Y921" s="316"/>
    </row>
    <row r="922" spans="23:25" ht="15.75" customHeight="1" x14ac:dyDescent="0.2">
      <c r="W922" s="251"/>
      <c r="X922" s="315"/>
      <c r="Y922" s="316"/>
    </row>
    <row r="923" spans="23:25" ht="15.75" customHeight="1" x14ac:dyDescent="0.2">
      <c r="W923" s="251"/>
      <c r="X923" s="315"/>
      <c r="Y923" s="316"/>
    </row>
    <row r="924" spans="23:25" ht="15.75" customHeight="1" x14ac:dyDescent="0.2">
      <c r="W924" s="251"/>
      <c r="X924" s="315"/>
      <c r="Y924" s="316"/>
    </row>
    <row r="925" spans="23:25" ht="15.75" customHeight="1" x14ac:dyDescent="0.2">
      <c r="W925" s="251"/>
      <c r="X925" s="315"/>
      <c r="Y925" s="316"/>
    </row>
    <row r="926" spans="23:25" ht="15.75" customHeight="1" x14ac:dyDescent="0.2">
      <c r="W926" s="251"/>
      <c r="X926" s="315"/>
      <c r="Y926" s="316"/>
    </row>
    <row r="927" spans="23:25" ht="15.75" customHeight="1" x14ac:dyDescent="0.2">
      <c r="W927" s="251"/>
      <c r="X927" s="315"/>
      <c r="Y927" s="316"/>
    </row>
    <row r="928" spans="23:25" ht="15.75" customHeight="1" x14ac:dyDescent="0.2">
      <c r="W928" s="251"/>
      <c r="X928" s="315"/>
      <c r="Y928" s="316"/>
    </row>
    <row r="929" spans="23:25" ht="15.75" customHeight="1" x14ac:dyDescent="0.2">
      <c r="W929" s="251"/>
      <c r="X929" s="315"/>
      <c r="Y929" s="316"/>
    </row>
    <row r="930" spans="23:25" ht="15.75" customHeight="1" x14ac:dyDescent="0.2">
      <c r="W930" s="251"/>
      <c r="X930" s="315"/>
      <c r="Y930" s="316"/>
    </row>
    <row r="931" spans="23:25" ht="15.75" customHeight="1" x14ac:dyDescent="0.2">
      <c r="W931" s="251"/>
      <c r="X931" s="315"/>
      <c r="Y931" s="316"/>
    </row>
    <row r="932" spans="23:25" ht="15.75" customHeight="1" x14ac:dyDescent="0.2">
      <c r="W932" s="251"/>
      <c r="X932" s="315"/>
      <c r="Y932" s="316"/>
    </row>
    <row r="933" spans="23:25" ht="15.75" customHeight="1" x14ac:dyDescent="0.2">
      <c r="W933" s="251"/>
      <c r="X933" s="315"/>
      <c r="Y933" s="316"/>
    </row>
    <row r="934" spans="23:25" ht="15.75" customHeight="1" x14ac:dyDescent="0.2">
      <c r="W934" s="251"/>
      <c r="X934" s="315"/>
      <c r="Y934" s="316"/>
    </row>
    <row r="935" spans="23:25" ht="15.75" customHeight="1" x14ac:dyDescent="0.2">
      <c r="W935" s="251"/>
      <c r="X935" s="315"/>
      <c r="Y935" s="316"/>
    </row>
    <row r="936" spans="23:25" ht="15.75" customHeight="1" x14ac:dyDescent="0.2">
      <c r="W936" s="251"/>
      <c r="X936" s="315"/>
      <c r="Y936" s="316"/>
    </row>
    <row r="937" spans="23:25" ht="15.75" customHeight="1" x14ac:dyDescent="0.2">
      <c r="W937" s="251"/>
      <c r="X937" s="315"/>
      <c r="Y937" s="316"/>
    </row>
    <row r="938" spans="23:25" ht="15.75" customHeight="1" x14ac:dyDescent="0.2">
      <c r="W938" s="251"/>
      <c r="X938" s="315"/>
      <c r="Y938" s="316"/>
    </row>
    <row r="939" spans="23:25" ht="15.75" customHeight="1" x14ac:dyDescent="0.2">
      <c r="W939" s="251"/>
      <c r="X939" s="315"/>
      <c r="Y939" s="316"/>
    </row>
    <row r="940" spans="23:25" ht="15.75" customHeight="1" x14ac:dyDescent="0.2">
      <c r="W940" s="251"/>
      <c r="X940" s="315"/>
      <c r="Y940" s="316"/>
    </row>
    <row r="941" spans="23:25" ht="15.75" customHeight="1" x14ac:dyDescent="0.2">
      <c r="W941" s="251"/>
      <c r="X941" s="315"/>
      <c r="Y941" s="316"/>
    </row>
    <row r="942" spans="23:25" ht="15.75" customHeight="1" x14ac:dyDescent="0.2">
      <c r="W942" s="251"/>
      <c r="X942" s="315"/>
      <c r="Y942" s="316"/>
    </row>
    <row r="943" spans="23:25" ht="15.75" customHeight="1" x14ac:dyDescent="0.2">
      <c r="W943" s="251"/>
      <c r="X943" s="315"/>
      <c r="Y943" s="316"/>
    </row>
    <row r="944" spans="23:25" ht="15.75" customHeight="1" x14ac:dyDescent="0.2">
      <c r="W944" s="251"/>
      <c r="X944" s="315"/>
      <c r="Y944" s="316"/>
    </row>
    <row r="945" spans="23:25" ht="15.75" customHeight="1" x14ac:dyDescent="0.2">
      <c r="W945" s="251"/>
      <c r="X945" s="315"/>
      <c r="Y945" s="316"/>
    </row>
    <row r="946" spans="23:25" ht="15.75" customHeight="1" x14ac:dyDescent="0.2">
      <c r="W946" s="251"/>
      <c r="X946" s="315"/>
      <c r="Y946" s="316"/>
    </row>
    <row r="947" spans="23:25" ht="15.75" customHeight="1" x14ac:dyDescent="0.2">
      <c r="W947" s="251"/>
      <c r="X947" s="315"/>
      <c r="Y947" s="316"/>
    </row>
    <row r="948" spans="23:25" ht="15.75" customHeight="1" x14ac:dyDescent="0.2">
      <c r="W948" s="251"/>
      <c r="X948" s="315"/>
      <c r="Y948" s="316"/>
    </row>
    <row r="949" spans="23:25" ht="15.75" customHeight="1" x14ac:dyDescent="0.2">
      <c r="W949" s="251"/>
      <c r="X949" s="315"/>
      <c r="Y949" s="316"/>
    </row>
    <row r="950" spans="23:25" ht="15.75" customHeight="1" x14ac:dyDescent="0.2">
      <c r="W950" s="251"/>
      <c r="X950" s="315"/>
      <c r="Y950" s="316"/>
    </row>
    <row r="951" spans="23:25" ht="15.75" customHeight="1" x14ac:dyDescent="0.2">
      <c r="W951" s="251"/>
      <c r="X951" s="315"/>
      <c r="Y951" s="316"/>
    </row>
    <row r="952" spans="23:25" ht="15.75" customHeight="1" x14ac:dyDescent="0.2">
      <c r="W952" s="251"/>
      <c r="X952" s="315"/>
      <c r="Y952" s="316"/>
    </row>
    <row r="953" spans="23:25" ht="15.75" customHeight="1" x14ac:dyDescent="0.2">
      <c r="W953" s="251"/>
      <c r="X953" s="315"/>
      <c r="Y953" s="316"/>
    </row>
    <row r="954" spans="23:25" ht="15.75" customHeight="1" x14ac:dyDescent="0.2">
      <c r="W954" s="251"/>
      <c r="X954" s="315"/>
      <c r="Y954" s="316"/>
    </row>
    <row r="955" spans="23:25" ht="15.75" customHeight="1" x14ac:dyDescent="0.2">
      <c r="W955" s="251"/>
      <c r="X955" s="315"/>
      <c r="Y955" s="316"/>
    </row>
    <row r="956" spans="23:25" ht="15.75" customHeight="1" x14ac:dyDescent="0.2">
      <c r="W956" s="251"/>
      <c r="X956" s="315"/>
      <c r="Y956" s="316"/>
    </row>
    <row r="957" spans="23:25" ht="15.75" customHeight="1" x14ac:dyDescent="0.2">
      <c r="W957" s="251"/>
      <c r="X957" s="315"/>
      <c r="Y957" s="316"/>
    </row>
    <row r="958" spans="23:25" ht="15.75" customHeight="1" x14ac:dyDescent="0.2">
      <c r="W958" s="251"/>
      <c r="X958" s="315"/>
      <c r="Y958" s="316"/>
    </row>
    <row r="959" spans="23:25" ht="15.75" customHeight="1" x14ac:dyDescent="0.2">
      <c r="W959" s="251"/>
      <c r="X959" s="315"/>
      <c r="Y959" s="316"/>
    </row>
    <row r="960" spans="23:25" ht="15.75" customHeight="1" x14ac:dyDescent="0.2">
      <c r="W960" s="251"/>
      <c r="X960" s="315"/>
      <c r="Y960" s="316"/>
    </row>
    <row r="961" spans="23:25" ht="15.75" customHeight="1" x14ac:dyDescent="0.2">
      <c r="W961" s="251"/>
      <c r="X961" s="315"/>
      <c r="Y961" s="316"/>
    </row>
    <row r="962" spans="23:25" ht="15.75" customHeight="1" x14ac:dyDescent="0.2">
      <c r="W962" s="251"/>
      <c r="X962" s="315"/>
      <c r="Y962" s="316"/>
    </row>
    <row r="963" spans="23:25" ht="15.75" customHeight="1" x14ac:dyDescent="0.2">
      <c r="W963" s="251"/>
      <c r="X963" s="315"/>
      <c r="Y963" s="316"/>
    </row>
    <row r="964" spans="23:25" ht="15.75" customHeight="1" x14ac:dyDescent="0.2">
      <c r="W964" s="251"/>
      <c r="X964" s="315"/>
      <c r="Y964" s="316"/>
    </row>
    <row r="965" spans="23:25" ht="15.75" customHeight="1" x14ac:dyDescent="0.2">
      <c r="W965" s="251"/>
      <c r="X965" s="315"/>
      <c r="Y965" s="316"/>
    </row>
    <row r="966" spans="23:25" ht="15.75" customHeight="1" x14ac:dyDescent="0.2">
      <c r="W966" s="251"/>
      <c r="X966" s="315"/>
      <c r="Y966" s="316"/>
    </row>
    <row r="967" spans="23:25" ht="15.75" customHeight="1" x14ac:dyDescent="0.2">
      <c r="W967" s="251"/>
      <c r="X967" s="315"/>
      <c r="Y967" s="316"/>
    </row>
    <row r="968" spans="23:25" ht="15.75" customHeight="1" x14ac:dyDescent="0.2">
      <c r="W968" s="251"/>
      <c r="X968" s="315"/>
      <c r="Y968" s="316"/>
    </row>
    <row r="969" spans="23:25" ht="15.75" customHeight="1" x14ac:dyDescent="0.2">
      <c r="W969" s="251"/>
      <c r="X969" s="315"/>
      <c r="Y969" s="316"/>
    </row>
    <row r="970" spans="23:25" ht="15.75" customHeight="1" x14ac:dyDescent="0.2">
      <c r="W970" s="251"/>
      <c r="X970" s="315"/>
      <c r="Y970" s="316"/>
    </row>
    <row r="971" spans="23:25" ht="15.75" customHeight="1" x14ac:dyDescent="0.2">
      <c r="W971" s="251"/>
      <c r="X971" s="315"/>
      <c r="Y971" s="316"/>
    </row>
    <row r="972" spans="23:25" ht="15.75" customHeight="1" x14ac:dyDescent="0.2">
      <c r="W972" s="251"/>
      <c r="X972" s="315"/>
      <c r="Y972" s="316"/>
    </row>
    <row r="973" spans="23:25" ht="15.75" customHeight="1" x14ac:dyDescent="0.2">
      <c r="W973" s="251"/>
      <c r="X973" s="315"/>
      <c r="Y973" s="316"/>
    </row>
    <row r="974" spans="23:25" ht="15.75" customHeight="1" x14ac:dyDescent="0.2">
      <c r="W974" s="251"/>
      <c r="X974" s="315"/>
      <c r="Y974" s="316"/>
    </row>
    <row r="975" spans="23:25" ht="15.75" customHeight="1" x14ac:dyDescent="0.2">
      <c r="W975" s="251"/>
      <c r="X975" s="315"/>
      <c r="Y975" s="316"/>
    </row>
    <row r="976" spans="23:25" ht="15.75" customHeight="1" x14ac:dyDescent="0.2">
      <c r="W976" s="251"/>
      <c r="X976" s="315"/>
      <c r="Y976" s="316"/>
    </row>
    <row r="977" spans="23:25" ht="15.75" customHeight="1" x14ac:dyDescent="0.2">
      <c r="W977" s="251"/>
      <c r="X977" s="315"/>
      <c r="Y977" s="316"/>
    </row>
    <row r="978" spans="23:25" ht="15.75" customHeight="1" x14ac:dyDescent="0.2">
      <c r="W978" s="251"/>
      <c r="X978" s="315"/>
      <c r="Y978" s="316"/>
    </row>
    <row r="979" spans="23:25" ht="15.75" customHeight="1" x14ac:dyDescent="0.2">
      <c r="W979" s="251"/>
      <c r="X979" s="315"/>
      <c r="Y979" s="316"/>
    </row>
    <row r="980" spans="23:25" ht="15.75" customHeight="1" x14ac:dyDescent="0.2">
      <c r="W980" s="251"/>
      <c r="X980" s="315"/>
      <c r="Y980" s="316"/>
    </row>
    <row r="981" spans="23:25" ht="15.75" customHeight="1" x14ac:dyDescent="0.2">
      <c r="W981" s="251"/>
      <c r="X981" s="315"/>
      <c r="Y981" s="316"/>
    </row>
    <row r="982" spans="23:25" ht="15.75" customHeight="1" x14ac:dyDescent="0.2">
      <c r="W982" s="251"/>
      <c r="X982" s="315"/>
      <c r="Y982" s="316"/>
    </row>
    <row r="983" spans="23:25" ht="15.75" customHeight="1" x14ac:dyDescent="0.2">
      <c r="W983" s="251"/>
      <c r="X983" s="315"/>
      <c r="Y983" s="316"/>
    </row>
    <row r="984" spans="23:25" ht="15.75" customHeight="1" x14ac:dyDescent="0.2">
      <c r="W984" s="251"/>
      <c r="X984" s="315"/>
      <c r="Y984" s="316"/>
    </row>
    <row r="985" spans="23:25" ht="15.75" customHeight="1" x14ac:dyDescent="0.2">
      <c r="W985" s="251"/>
      <c r="X985" s="315"/>
      <c r="Y985" s="316"/>
    </row>
    <row r="986" spans="23:25" ht="15.75" customHeight="1" x14ac:dyDescent="0.2">
      <c r="W986" s="251"/>
      <c r="X986" s="315"/>
      <c r="Y986" s="316"/>
    </row>
    <row r="987" spans="23:25" ht="15.75" customHeight="1" x14ac:dyDescent="0.2">
      <c r="W987" s="251"/>
      <c r="X987" s="315"/>
      <c r="Y987" s="316"/>
    </row>
    <row r="988" spans="23:25" ht="15.75" customHeight="1" x14ac:dyDescent="0.2">
      <c r="W988" s="251"/>
      <c r="X988" s="315"/>
      <c r="Y988" s="316"/>
    </row>
    <row r="989" spans="23:25" ht="15.75" customHeight="1" x14ac:dyDescent="0.2">
      <c r="W989" s="251"/>
      <c r="X989" s="315"/>
      <c r="Y989" s="316"/>
    </row>
    <row r="990" spans="23:25" ht="15.75" customHeight="1" x14ac:dyDescent="0.2">
      <c r="W990" s="251"/>
      <c r="X990" s="315"/>
      <c r="Y990" s="316"/>
    </row>
    <row r="991" spans="23:25" ht="15.75" customHeight="1" x14ac:dyDescent="0.2">
      <c r="W991" s="251"/>
      <c r="X991" s="315"/>
      <c r="Y991" s="316"/>
    </row>
    <row r="992" spans="23:25" ht="15.75" customHeight="1" x14ac:dyDescent="0.2">
      <c r="W992" s="251"/>
      <c r="X992" s="315"/>
      <c r="Y992" s="316"/>
    </row>
    <row r="993" spans="23:25" ht="15.75" customHeight="1" x14ac:dyDescent="0.2">
      <c r="W993" s="251"/>
      <c r="X993" s="315"/>
      <c r="Y993" s="316"/>
    </row>
    <row r="994" spans="23:25" ht="15.75" customHeight="1" x14ac:dyDescent="0.2">
      <c r="W994" s="251"/>
      <c r="X994" s="315"/>
      <c r="Y994" s="316"/>
    </row>
    <row r="995" spans="23:25" ht="15.75" customHeight="1" x14ac:dyDescent="0.2">
      <c r="W995" s="251"/>
      <c r="X995" s="315"/>
      <c r="Y995" s="316"/>
    </row>
    <row r="996" spans="23:25" ht="15.75" customHeight="1" x14ac:dyDescent="0.2">
      <c r="W996" s="251"/>
      <c r="X996" s="315"/>
      <c r="Y996" s="316"/>
    </row>
    <row r="997" spans="23:25" ht="15.75" customHeight="1" x14ac:dyDescent="0.2">
      <c r="W997" s="251"/>
      <c r="X997" s="315"/>
      <c r="Y997" s="316"/>
    </row>
    <row r="998" spans="23:25" ht="15.75" customHeight="1" x14ac:dyDescent="0.2">
      <c r="W998" s="251"/>
      <c r="X998" s="315"/>
      <c r="Y998" s="316"/>
    </row>
    <row r="999" spans="23:25" ht="15.75" customHeight="1" x14ac:dyDescent="0.2">
      <c r="W999" s="251"/>
      <c r="X999" s="315"/>
      <c r="Y999" s="316"/>
    </row>
    <row r="1000" spans="23:25" ht="15.75" customHeight="1" x14ac:dyDescent="0.2">
      <c r="W1000" s="251"/>
      <c r="X1000" s="315"/>
      <c r="Y1000" s="316"/>
    </row>
  </sheetData>
  <mergeCells count="21">
    <mergeCell ref="C2:P2"/>
    <mergeCell ref="C3:P3"/>
    <mergeCell ref="C4:P4"/>
    <mergeCell ref="B7:B23"/>
    <mergeCell ref="J7:J18"/>
    <mergeCell ref="J19:J33"/>
    <mergeCell ref="J34:J43"/>
    <mergeCell ref="J44:J54"/>
    <mergeCell ref="B95:B98"/>
    <mergeCell ref="B99:B100"/>
    <mergeCell ref="B101:B103"/>
    <mergeCell ref="B106:B110"/>
    <mergeCell ref="B114:B119"/>
    <mergeCell ref="B120:B121"/>
    <mergeCell ref="B24:B34"/>
    <mergeCell ref="B35:B38"/>
    <mergeCell ref="B39:B54"/>
    <mergeCell ref="B55:B66"/>
    <mergeCell ref="B85:B88"/>
    <mergeCell ref="B89:B90"/>
    <mergeCell ref="B91:B93"/>
  </mergeCells>
  <hyperlinks>
    <hyperlink ref="T6" r:id="rId1" xr:uid="{00000000-0004-0000-0A00-000000000000}"/>
    <hyperlink ref="V8" r:id="rId2" xr:uid="{00000000-0004-0000-0A00-000001000000}"/>
    <hyperlink ref="V9" r:id="rId3" xr:uid="{00000000-0004-0000-0A00-000002000000}"/>
    <hyperlink ref="V10" r:id="rId4" xr:uid="{00000000-0004-0000-0A00-000003000000}"/>
    <hyperlink ref="V11" r:id="rId5" xr:uid="{00000000-0004-0000-0A00-000004000000}"/>
    <hyperlink ref="V12" r:id="rId6" xr:uid="{00000000-0004-0000-0A00-000005000000}"/>
    <hyperlink ref="V16" r:id="rId7" xr:uid="{00000000-0004-0000-0A00-000006000000}"/>
    <hyperlink ref="V17" r:id="rId8" xr:uid="{00000000-0004-0000-0A00-000007000000}"/>
    <hyperlink ref="V18" r:id="rId9" xr:uid="{00000000-0004-0000-0A00-000008000000}"/>
    <hyperlink ref="V19" r:id="rId10" xr:uid="{00000000-0004-0000-0A00-000009000000}"/>
    <hyperlink ref="V20" r:id="rId11" xr:uid="{00000000-0004-0000-0A00-00000A000000}"/>
    <hyperlink ref="V24" r:id="rId12" xr:uid="{00000000-0004-0000-0A00-00000B000000}"/>
    <hyperlink ref="V25" r:id="rId13" xr:uid="{00000000-0004-0000-0A00-00000C000000}"/>
    <hyperlink ref="V26" r:id="rId14" xr:uid="{00000000-0004-0000-0A00-00000D000000}"/>
    <hyperlink ref="V27" r:id="rId15" xr:uid="{00000000-0004-0000-0A00-00000E000000}"/>
    <hyperlink ref="V28" r:id="rId16" xr:uid="{00000000-0004-0000-0A00-00000F000000}"/>
    <hyperlink ref="V32" r:id="rId17" xr:uid="{00000000-0004-0000-0A00-000010000000}"/>
    <hyperlink ref="V33" r:id="rId18" xr:uid="{00000000-0004-0000-0A00-000011000000}"/>
    <hyperlink ref="V34" r:id="rId19" xr:uid="{00000000-0004-0000-0A00-000012000000}"/>
    <hyperlink ref="V35" r:id="rId20" xr:uid="{00000000-0004-0000-0A00-000013000000}"/>
    <hyperlink ref="V36" r:id="rId21" xr:uid="{00000000-0004-0000-0A00-000014000000}"/>
    <hyperlink ref="D71" r:id="rId22" xr:uid="{00000000-0004-0000-0A00-000015000000}"/>
    <hyperlink ref="D80" r:id="rId23" xr:uid="{00000000-0004-0000-0A00-000016000000}"/>
  </hyperlinks>
  <printOptions horizontalCentered="1"/>
  <pageMargins left="0.35433070866141736" right="0.31496062992125984" top="0.59055118110236227" bottom="0.39370078740157483" header="0" footer="0"/>
  <pageSetup fitToHeight="0" orientation="portrait"/>
  <headerFooter>
    <oddHeader>&amp;L&amp;D&amp;R&amp;T</oddHeader>
    <oddFooter>&amp;L&amp;A&amp;C&amp;P de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7"/>
  <dimension ref="A1:Z1000"/>
  <sheetViews>
    <sheetView workbookViewId="0">
      <pane ySplit="6" topLeftCell="A7" activePane="bottomLeft" state="frozen"/>
      <selection pane="bottomLeft" activeCell="B8" sqref="B8"/>
    </sheetView>
  </sheetViews>
  <sheetFormatPr baseColWidth="10" defaultColWidth="10.109375" defaultRowHeight="15" customHeight="1" x14ac:dyDescent="0.2"/>
  <cols>
    <col min="1" max="1" width="1.77734375" customWidth="1"/>
    <col min="2" max="2" width="11.88671875" customWidth="1"/>
    <col min="3" max="3" width="21.77734375" customWidth="1"/>
    <col min="4" max="4" width="6.5546875" customWidth="1"/>
    <col min="5" max="5" width="34.33203125" customWidth="1"/>
    <col min="6" max="6" width="13.33203125" customWidth="1"/>
    <col min="7" max="7" width="44.77734375" customWidth="1"/>
    <col min="8" max="8" width="3.77734375" customWidth="1"/>
    <col min="9" max="9" width="11.5546875" customWidth="1"/>
    <col min="10" max="26" width="10.44140625" customWidth="1"/>
  </cols>
  <sheetData>
    <row r="1" spans="1:26" ht="15.75" x14ac:dyDescent="0.25">
      <c r="A1" s="1"/>
      <c r="B1" s="1"/>
      <c r="C1" s="1"/>
      <c r="D1" s="1"/>
      <c r="E1" s="1"/>
      <c r="F1" s="1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3.25" x14ac:dyDescent="0.35">
      <c r="A2" s="1"/>
      <c r="B2" s="589" t="s">
        <v>1406</v>
      </c>
      <c r="C2" s="590"/>
      <c r="D2" s="590"/>
      <c r="E2" s="590"/>
      <c r="F2" s="590"/>
      <c r="G2" s="591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20.25" x14ac:dyDescent="0.3">
      <c r="A3" s="1"/>
      <c r="B3" s="592" t="s">
        <v>1407</v>
      </c>
      <c r="C3" s="590"/>
      <c r="D3" s="590"/>
      <c r="E3" s="590"/>
      <c r="F3" s="590"/>
      <c r="G3" s="591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 x14ac:dyDescent="0.3">
      <c r="A4" s="1"/>
      <c r="B4" s="593">
        <f>MAX(B6:B27)</f>
        <v>44909</v>
      </c>
      <c r="C4" s="590"/>
      <c r="D4" s="590"/>
      <c r="E4" s="590"/>
      <c r="F4" s="590"/>
      <c r="G4" s="591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" x14ac:dyDescent="0.25">
      <c r="A5" s="1"/>
      <c r="B5" s="1"/>
      <c r="C5" s="5" t="s">
        <v>1408</v>
      </c>
      <c r="D5" s="5"/>
      <c r="E5" s="7" t="s">
        <v>1409</v>
      </c>
      <c r="F5" s="6"/>
      <c r="G5" s="7" t="s">
        <v>1410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x14ac:dyDescent="0.2">
      <c r="A6" s="8"/>
      <c r="B6" s="9" t="s">
        <v>2</v>
      </c>
      <c r="C6" s="9" t="s">
        <v>1411</v>
      </c>
      <c r="D6" s="9" t="s">
        <v>1412</v>
      </c>
      <c r="E6" s="9" t="s">
        <v>685</v>
      </c>
      <c r="F6" s="9" t="s">
        <v>1053</v>
      </c>
      <c r="G6" s="9" t="s">
        <v>627</v>
      </c>
      <c r="H6" s="8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25.5" x14ac:dyDescent="0.2">
      <c r="A7" s="92"/>
      <c r="B7" s="286">
        <v>44909</v>
      </c>
      <c r="C7" s="369" t="s">
        <v>1413</v>
      </c>
      <c r="D7" s="287">
        <v>4</v>
      </c>
      <c r="E7" s="289" t="s">
        <v>1414</v>
      </c>
      <c r="F7" s="370">
        <f>5020+50</f>
        <v>5070</v>
      </c>
      <c r="G7" s="291" t="s">
        <v>1415</v>
      </c>
      <c r="H7" s="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</row>
    <row r="8" spans="1:26" ht="25.5" x14ac:dyDescent="0.2">
      <c r="A8" s="92"/>
      <c r="B8" s="286">
        <v>44909</v>
      </c>
      <c r="C8" s="369" t="s">
        <v>1413</v>
      </c>
      <c r="D8" s="287">
        <v>2</v>
      </c>
      <c r="E8" s="289" t="s">
        <v>1416</v>
      </c>
      <c r="F8" s="370">
        <f>780+680+320+580+1580</f>
        <v>3940</v>
      </c>
      <c r="G8" s="291" t="s">
        <v>1417</v>
      </c>
      <c r="H8" s="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</row>
    <row r="9" spans="1:26" ht="25.5" x14ac:dyDescent="0.2">
      <c r="A9" s="92"/>
      <c r="B9" s="286">
        <v>44909</v>
      </c>
      <c r="C9" s="369" t="s">
        <v>1413</v>
      </c>
      <c r="D9" s="287">
        <v>1</v>
      </c>
      <c r="E9" s="289" t="s">
        <v>1418</v>
      </c>
      <c r="F9" s="370">
        <v>180</v>
      </c>
      <c r="G9" s="291" t="s">
        <v>1419</v>
      </c>
      <c r="H9" s="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</row>
    <row r="10" spans="1:26" ht="25.5" x14ac:dyDescent="0.2">
      <c r="A10" s="92"/>
      <c r="B10" s="286">
        <v>44909</v>
      </c>
      <c r="C10" s="369" t="s">
        <v>1413</v>
      </c>
      <c r="D10" s="287">
        <v>2</v>
      </c>
      <c r="E10" s="289" t="s">
        <v>1420</v>
      </c>
      <c r="F10" s="370">
        <v>240</v>
      </c>
      <c r="G10" s="291" t="s">
        <v>1421</v>
      </c>
      <c r="H10" s="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</row>
    <row r="11" spans="1:26" ht="51" x14ac:dyDescent="0.2">
      <c r="A11" s="92"/>
      <c r="B11" s="286">
        <v>44833</v>
      </c>
      <c r="C11" s="369" t="s">
        <v>1422</v>
      </c>
      <c r="D11" s="287">
        <v>1</v>
      </c>
      <c r="E11" s="289" t="s">
        <v>1423</v>
      </c>
      <c r="F11" s="370">
        <f>479+19+18+28</f>
        <v>544</v>
      </c>
      <c r="G11" s="291" t="s">
        <v>1424</v>
      </c>
      <c r="H11" s="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</row>
    <row r="12" spans="1:26" x14ac:dyDescent="0.2">
      <c r="A12" s="92"/>
      <c r="B12" s="286"/>
      <c r="C12" s="369"/>
      <c r="D12" s="287"/>
      <c r="E12" s="289"/>
      <c r="F12" s="370"/>
      <c r="G12" s="291"/>
      <c r="H12" s="92"/>
      <c r="I12" s="2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</row>
    <row r="13" spans="1:26" x14ac:dyDescent="0.2">
      <c r="A13" s="92"/>
      <c r="B13" s="286"/>
      <c r="C13" s="369"/>
      <c r="D13" s="287"/>
      <c r="E13" s="289"/>
      <c r="F13" s="370"/>
      <c r="G13" s="291"/>
      <c r="H13" s="92"/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</row>
    <row r="14" spans="1:26" x14ac:dyDescent="0.2">
      <c r="A14" s="92"/>
      <c r="B14" s="286"/>
      <c r="C14" s="369"/>
      <c r="D14" s="287"/>
      <c r="E14" s="289"/>
      <c r="F14" s="370"/>
      <c r="G14" s="291"/>
      <c r="H14" s="92"/>
      <c r="I14" s="292"/>
      <c r="J14" s="2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</row>
    <row r="15" spans="1:26" x14ac:dyDescent="0.2">
      <c r="A15" s="92"/>
      <c r="B15" s="286"/>
      <c r="C15" s="369"/>
      <c r="D15" s="287"/>
      <c r="E15" s="289"/>
      <c r="F15" s="370"/>
      <c r="G15" s="291"/>
      <c r="H15" s="92"/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</row>
    <row r="16" spans="1:26" x14ac:dyDescent="0.2">
      <c r="A16" s="92"/>
      <c r="B16" s="286"/>
      <c r="C16" s="369"/>
      <c r="D16" s="287"/>
      <c r="E16" s="289"/>
      <c r="F16" s="370"/>
      <c r="G16" s="291"/>
      <c r="H16" s="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</row>
    <row r="17" spans="1:26" x14ac:dyDescent="0.2">
      <c r="A17" s="92"/>
      <c r="B17" s="286"/>
      <c r="C17" s="369"/>
      <c r="D17" s="287"/>
      <c r="E17" s="289"/>
      <c r="F17" s="370"/>
      <c r="G17" s="291"/>
      <c r="H17" s="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</row>
    <row r="18" spans="1:26" x14ac:dyDescent="0.2">
      <c r="A18" s="92"/>
      <c r="B18" s="286"/>
      <c r="C18" s="369"/>
      <c r="D18" s="287"/>
      <c r="E18" s="289"/>
      <c r="F18" s="370"/>
      <c r="G18" s="291"/>
      <c r="H18" s="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</row>
    <row r="19" spans="1:26" x14ac:dyDescent="0.2">
      <c r="A19" s="92"/>
      <c r="B19" s="286"/>
      <c r="C19" s="369"/>
      <c r="D19" s="287"/>
      <c r="E19" s="289"/>
      <c r="F19" s="370"/>
      <c r="G19" s="291"/>
      <c r="H19" s="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</row>
    <row r="20" spans="1:26" x14ac:dyDescent="0.2">
      <c r="A20" s="92"/>
      <c r="B20" s="286"/>
      <c r="C20" s="369"/>
      <c r="D20" s="287"/>
      <c r="E20" s="289"/>
      <c r="F20" s="370"/>
      <c r="G20" s="291"/>
      <c r="H20" s="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</row>
    <row r="21" spans="1:26" ht="15.75" customHeight="1" x14ac:dyDescent="0.2">
      <c r="A21" s="92"/>
      <c r="B21" s="286"/>
      <c r="C21" s="369"/>
      <c r="D21" s="287"/>
      <c r="E21" s="289"/>
      <c r="F21" s="370"/>
      <c r="G21" s="291"/>
      <c r="H21" s="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</row>
    <row r="22" spans="1:26" ht="15.75" customHeight="1" x14ac:dyDescent="0.2">
      <c r="A22" s="92"/>
      <c r="B22" s="286"/>
      <c r="C22" s="369"/>
      <c r="D22" s="287"/>
      <c r="E22" s="289"/>
      <c r="F22" s="370"/>
      <c r="G22" s="291"/>
      <c r="H22" s="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</row>
    <row r="23" spans="1:26" ht="15.75" customHeight="1" x14ac:dyDescent="0.2">
      <c r="A23" s="92"/>
      <c r="B23" s="286"/>
      <c r="C23" s="369"/>
      <c r="D23" s="287"/>
      <c r="E23" s="289"/>
      <c r="F23" s="370"/>
      <c r="G23" s="291"/>
      <c r="H23" s="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</row>
    <row r="24" spans="1:26" ht="15.75" customHeight="1" x14ac:dyDescent="0.2">
      <c r="A24" s="92"/>
      <c r="B24" s="286"/>
      <c r="C24" s="369"/>
      <c r="D24" s="287"/>
      <c r="E24" s="289"/>
      <c r="F24" s="370"/>
      <c r="G24" s="291"/>
      <c r="H24" s="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</row>
    <row r="25" spans="1:26" ht="15.75" customHeight="1" x14ac:dyDescent="0.2">
      <c r="A25" s="92"/>
      <c r="B25" s="286"/>
      <c r="C25" s="369"/>
      <c r="D25" s="287"/>
      <c r="E25" s="289"/>
      <c r="F25" s="370"/>
      <c r="G25" s="291"/>
      <c r="H25" s="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</row>
    <row r="26" spans="1:26" ht="15.75" customHeight="1" x14ac:dyDescent="0.2">
      <c r="A26" s="92"/>
      <c r="B26" s="286"/>
      <c r="C26" s="369"/>
      <c r="D26" s="287"/>
      <c r="E26" s="289"/>
      <c r="F26" s="370"/>
      <c r="G26" s="291"/>
      <c r="H26" s="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</row>
    <row r="27" spans="1:26" ht="15.75" customHeight="1" x14ac:dyDescent="0.2">
      <c r="A27" s="92"/>
      <c r="B27" s="286"/>
      <c r="C27" s="369"/>
      <c r="D27" s="287"/>
      <c r="E27" s="289"/>
      <c r="F27" s="370"/>
      <c r="G27" s="291"/>
      <c r="H27" s="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</row>
    <row r="28" spans="1:26" ht="15.75" customHeight="1" x14ac:dyDescent="0.2">
      <c r="A28" s="292"/>
      <c r="B28" s="286"/>
      <c r="C28" s="369"/>
      <c r="D28" s="287"/>
      <c r="E28" s="289"/>
      <c r="F28" s="370"/>
      <c r="G28" s="291"/>
      <c r="H28" s="292"/>
      <c r="I28" s="292"/>
      <c r="J28" s="292"/>
      <c r="K28" s="292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</row>
    <row r="29" spans="1:26" ht="15.75" customHeight="1" x14ac:dyDescent="0.2">
      <c r="A29" s="292"/>
      <c r="B29" s="286"/>
      <c r="C29" s="369"/>
      <c r="D29" s="287"/>
      <c r="E29" s="289"/>
      <c r="F29" s="370"/>
      <c r="G29" s="291"/>
      <c r="H29" s="292"/>
      <c r="I29" s="2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</row>
    <row r="30" spans="1:26" ht="15.75" customHeight="1" x14ac:dyDescent="0.2">
      <c r="A30" s="292"/>
      <c r="B30" s="221"/>
      <c r="C30" s="295"/>
      <c r="D30" s="295"/>
      <c r="E30" s="296"/>
      <c r="F30" s="296"/>
      <c r="G30" s="292"/>
      <c r="H30" s="292"/>
      <c r="I30" s="2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</row>
    <row r="31" spans="1:26" ht="15.75" customHeight="1" x14ac:dyDescent="0.2">
      <c r="A31" s="292"/>
      <c r="B31" s="221"/>
      <c r="C31" s="295"/>
      <c r="D31" s="295"/>
      <c r="E31" s="296"/>
      <c r="F31" s="296"/>
      <c r="G31" s="292"/>
      <c r="H31" s="292"/>
      <c r="I31" s="2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</row>
    <row r="32" spans="1:26" ht="15.75" customHeight="1" x14ac:dyDescent="0.2">
      <c r="A32" s="292"/>
      <c r="B32" s="221"/>
      <c r="C32" s="295"/>
      <c r="D32" s="295"/>
      <c r="E32" s="296"/>
      <c r="F32" s="296"/>
      <c r="G32" s="292"/>
      <c r="H32" s="292"/>
      <c r="I32" s="2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</row>
    <row r="33" spans="1:26" ht="15.75" customHeight="1" x14ac:dyDescent="0.2">
      <c r="A33" s="292"/>
      <c r="B33" s="221"/>
      <c r="C33" s="295"/>
      <c r="D33" s="295"/>
      <c r="E33" s="296"/>
      <c r="F33" s="296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</row>
    <row r="34" spans="1:26" ht="15.75" customHeight="1" x14ac:dyDescent="0.2">
      <c r="A34" s="292"/>
      <c r="B34" s="221"/>
      <c r="C34" s="295"/>
      <c r="D34" s="295"/>
      <c r="E34" s="296"/>
      <c r="F34" s="296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</row>
    <row r="35" spans="1:26" ht="15.75" customHeight="1" x14ac:dyDescent="0.2">
      <c r="A35" s="292"/>
      <c r="B35" s="221"/>
      <c r="C35" s="295"/>
      <c r="D35" s="295"/>
      <c r="E35" s="296"/>
      <c r="F35" s="296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</row>
    <row r="36" spans="1:26" ht="15.75" customHeight="1" x14ac:dyDescent="0.2">
      <c r="A36" s="292"/>
      <c r="B36" s="221"/>
      <c r="C36" s="295"/>
      <c r="D36" s="295"/>
      <c r="E36" s="296"/>
      <c r="F36" s="296"/>
      <c r="G36" s="292"/>
      <c r="H36" s="292"/>
      <c r="I36" s="292"/>
      <c r="J36" s="292"/>
      <c r="K36" s="292"/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</row>
    <row r="37" spans="1:26" ht="15.75" customHeight="1" x14ac:dyDescent="0.2">
      <c r="A37" s="292"/>
      <c r="B37" s="221"/>
      <c r="C37" s="295"/>
      <c r="D37" s="295"/>
      <c r="E37" s="296"/>
      <c r="F37" s="296"/>
      <c r="G37" s="292"/>
      <c r="H37" s="292"/>
      <c r="I37" s="2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</row>
    <row r="38" spans="1:26" ht="15.75" customHeight="1" x14ac:dyDescent="0.2">
      <c r="A38" s="292"/>
      <c r="B38" s="221"/>
      <c r="C38" s="295"/>
      <c r="D38" s="295"/>
      <c r="E38" s="296"/>
      <c r="F38" s="296"/>
      <c r="G38" s="292"/>
      <c r="H38" s="292"/>
      <c r="I38" s="2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</row>
    <row r="39" spans="1:26" ht="15.75" customHeight="1" x14ac:dyDescent="0.2">
      <c r="A39" s="292"/>
      <c r="B39" s="221"/>
      <c r="C39" s="295"/>
      <c r="D39" s="295"/>
      <c r="E39" s="296"/>
      <c r="F39" s="296"/>
      <c r="G39" s="292"/>
      <c r="H39" s="292"/>
      <c r="I39" s="2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</row>
    <row r="40" spans="1:26" ht="15.75" customHeight="1" x14ac:dyDescent="0.2">
      <c r="A40" s="292"/>
      <c r="B40" s="221"/>
      <c r="C40" s="295"/>
      <c r="D40" s="295"/>
      <c r="E40" s="296"/>
      <c r="F40" s="296"/>
      <c r="G40" s="292"/>
      <c r="H40" s="292"/>
      <c r="I40" s="292"/>
      <c r="J40" s="292"/>
      <c r="K40" s="292"/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</row>
    <row r="41" spans="1:26" ht="15.75" customHeight="1" x14ac:dyDescent="0.2">
      <c r="A41" s="292"/>
      <c r="B41" s="221"/>
      <c r="C41" s="295"/>
      <c r="D41" s="295"/>
      <c r="E41" s="296"/>
      <c r="F41" s="296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</row>
    <row r="42" spans="1:26" ht="15.75" customHeight="1" x14ac:dyDescent="0.2">
      <c r="A42" s="292"/>
      <c r="B42" s="221"/>
      <c r="C42" s="295"/>
      <c r="D42" s="295"/>
      <c r="E42" s="296"/>
      <c r="F42" s="296"/>
      <c r="G42" s="292"/>
      <c r="H42" s="292"/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</row>
    <row r="43" spans="1:26" ht="15.75" customHeight="1" x14ac:dyDescent="0.2">
      <c r="A43" s="292"/>
      <c r="B43" s="221"/>
      <c r="C43" s="295"/>
      <c r="D43" s="295"/>
      <c r="E43" s="296"/>
      <c r="F43" s="296"/>
      <c r="G43" s="292"/>
      <c r="H43" s="292"/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</row>
    <row r="44" spans="1:26" ht="15.75" customHeight="1" x14ac:dyDescent="0.2">
      <c r="A44" s="292"/>
      <c r="B44" s="221"/>
      <c r="C44" s="295"/>
      <c r="D44" s="295"/>
      <c r="E44" s="296"/>
      <c r="F44" s="296"/>
      <c r="G44" s="292"/>
      <c r="H44" s="292"/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</row>
    <row r="45" spans="1:26" ht="15.75" customHeight="1" x14ac:dyDescent="0.2">
      <c r="A45" s="292"/>
      <c r="B45" s="221"/>
      <c r="C45" s="295"/>
      <c r="D45" s="295"/>
      <c r="E45" s="296"/>
      <c r="F45" s="296"/>
      <c r="G45" s="292"/>
      <c r="H45" s="292"/>
      <c r="I45" s="292"/>
      <c r="J45" s="292"/>
      <c r="K45" s="292"/>
      <c r="L45" s="29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</row>
    <row r="46" spans="1:26" ht="15.75" customHeight="1" x14ac:dyDescent="0.2">
      <c r="A46" s="292"/>
      <c r="B46" s="221"/>
      <c r="C46" s="295"/>
      <c r="D46" s="295"/>
      <c r="E46" s="296"/>
      <c r="F46" s="296"/>
      <c r="G46" s="292"/>
      <c r="H46" s="292"/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</row>
    <row r="47" spans="1:26" ht="15.75" customHeight="1" x14ac:dyDescent="0.2">
      <c r="A47" s="292"/>
      <c r="B47" s="221"/>
      <c r="C47" s="295"/>
      <c r="D47" s="295"/>
      <c r="E47" s="296"/>
      <c r="F47" s="296"/>
      <c r="G47" s="292"/>
      <c r="H47" s="292"/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</row>
    <row r="48" spans="1:26" ht="15.75" customHeight="1" x14ac:dyDescent="0.2">
      <c r="A48" s="292"/>
      <c r="B48" s="221"/>
      <c r="C48" s="295"/>
      <c r="D48" s="295"/>
      <c r="E48" s="296"/>
      <c r="F48" s="296"/>
      <c r="G48" s="292"/>
      <c r="H48" s="292"/>
      <c r="I48" s="2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</row>
    <row r="49" spans="1:26" ht="15.75" customHeight="1" x14ac:dyDescent="0.2">
      <c r="A49" s="292"/>
      <c r="B49" s="221"/>
      <c r="C49" s="295"/>
      <c r="D49" s="295"/>
      <c r="E49" s="296"/>
      <c r="F49" s="296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</row>
    <row r="50" spans="1:26" ht="15.75" customHeight="1" x14ac:dyDescent="0.2">
      <c r="A50" s="292"/>
      <c r="B50" s="221"/>
      <c r="C50" s="295"/>
      <c r="D50" s="295"/>
      <c r="E50" s="296"/>
      <c r="F50" s="296"/>
      <c r="G50" s="292"/>
      <c r="H50" s="292"/>
      <c r="I50" s="2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</row>
    <row r="51" spans="1:26" ht="15.75" customHeight="1" x14ac:dyDescent="0.2">
      <c r="A51" s="292"/>
      <c r="B51" s="221"/>
      <c r="C51" s="295"/>
      <c r="D51" s="295"/>
      <c r="E51" s="296"/>
      <c r="F51" s="296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</row>
    <row r="52" spans="1:26" ht="15.75" customHeight="1" x14ac:dyDescent="0.2">
      <c r="A52" s="292"/>
      <c r="B52" s="221"/>
      <c r="C52" s="295"/>
      <c r="D52" s="295"/>
      <c r="E52" s="296"/>
      <c r="F52" s="296"/>
      <c r="G52" s="292"/>
      <c r="H52" s="292"/>
      <c r="I52" s="2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</row>
    <row r="53" spans="1:26" ht="15.75" customHeight="1" x14ac:dyDescent="0.2">
      <c r="A53" s="292"/>
      <c r="B53" s="221"/>
      <c r="C53" s="295"/>
      <c r="D53" s="295"/>
      <c r="E53" s="296"/>
      <c r="F53" s="296"/>
      <c r="G53" s="292"/>
      <c r="H53" s="292"/>
      <c r="I53" s="2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</row>
    <row r="54" spans="1:26" ht="15.75" customHeight="1" x14ac:dyDescent="0.2">
      <c r="A54" s="292"/>
      <c r="B54" s="221"/>
      <c r="C54" s="295"/>
      <c r="D54" s="295"/>
      <c r="E54" s="296"/>
      <c r="F54" s="296"/>
      <c r="G54" s="292"/>
      <c r="H54" s="292"/>
      <c r="I54" s="292"/>
      <c r="J54" s="292"/>
      <c r="K54" s="292"/>
      <c r="L54" s="29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</row>
    <row r="55" spans="1:26" ht="15.75" customHeight="1" x14ac:dyDescent="0.2">
      <c r="A55" s="292"/>
      <c r="B55" s="221"/>
      <c r="C55" s="295"/>
      <c r="D55" s="295"/>
      <c r="E55" s="296"/>
      <c r="F55" s="296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</row>
    <row r="56" spans="1:26" ht="15.75" customHeight="1" x14ac:dyDescent="0.2">
      <c r="A56" s="292"/>
      <c r="B56" s="221"/>
      <c r="C56" s="295"/>
      <c r="D56" s="295"/>
      <c r="E56" s="296"/>
      <c r="F56" s="296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</row>
    <row r="57" spans="1:26" ht="15.75" customHeight="1" x14ac:dyDescent="0.2">
      <c r="A57" s="292"/>
      <c r="B57" s="221"/>
      <c r="C57" s="295"/>
      <c r="D57" s="295"/>
      <c r="E57" s="296"/>
      <c r="F57" s="296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</row>
    <row r="58" spans="1:26" ht="15.75" customHeight="1" x14ac:dyDescent="0.2">
      <c r="A58" s="292"/>
      <c r="B58" s="221"/>
      <c r="C58" s="295"/>
      <c r="D58" s="295"/>
      <c r="E58" s="296"/>
      <c r="F58" s="296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</row>
    <row r="59" spans="1:26" ht="15.75" customHeight="1" x14ac:dyDescent="0.2">
      <c r="A59" s="292"/>
      <c r="B59" s="221"/>
      <c r="C59" s="295"/>
      <c r="D59" s="295"/>
      <c r="E59" s="296"/>
      <c r="F59" s="296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</row>
    <row r="60" spans="1:26" ht="15.75" customHeight="1" x14ac:dyDescent="0.2">
      <c r="A60" s="292"/>
      <c r="B60" s="221"/>
      <c r="C60" s="295"/>
      <c r="D60" s="295"/>
      <c r="E60" s="296"/>
      <c r="F60" s="296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</row>
    <row r="61" spans="1:26" ht="15.75" customHeight="1" x14ac:dyDescent="0.2">
      <c r="A61" s="292"/>
      <c r="B61" s="221"/>
      <c r="C61" s="295"/>
      <c r="D61" s="295"/>
      <c r="E61" s="296"/>
      <c r="F61" s="296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</row>
    <row r="62" spans="1:26" ht="15.75" customHeight="1" x14ac:dyDescent="0.2">
      <c r="A62" s="292"/>
      <c r="B62" s="221"/>
      <c r="C62" s="295"/>
      <c r="D62" s="295"/>
      <c r="E62" s="296"/>
      <c r="F62" s="296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</row>
    <row r="63" spans="1:26" ht="15.75" customHeight="1" x14ac:dyDescent="0.2">
      <c r="A63" s="292"/>
      <c r="B63" s="221"/>
      <c r="C63" s="295"/>
      <c r="D63" s="295"/>
      <c r="E63" s="296"/>
      <c r="F63" s="296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</row>
    <row r="64" spans="1:26" ht="15.75" customHeight="1" x14ac:dyDescent="0.2">
      <c r="A64" s="292"/>
      <c r="B64" s="221"/>
      <c r="C64" s="295"/>
      <c r="D64" s="295"/>
      <c r="E64" s="296"/>
      <c r="F64" s="296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</row>
    <row r="65" spans="1:26" ht="15.75" customHeight="1" x14ac:dyDescent="0.2">
      <c r="A65" s="292"/>
      <c r="B65" s="221"/>
      <c r="C65" s="295"/>
      <c r="D65" s="295"/>
      <c r="E65" s="296"/>
      <c r="F65" s="296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</row>
    <row r="66" spans="1:26" ht="15.75" customHeight="1" x14ac:dyDescent="0.2">
      <c r="A66" s="292"/>
      <c r="B66" s="221"/>
      <c r="C66" s="295"/>
      <c r="D66" s="295"/>
      <c r="E66" s="296"/>
      <c r="F66" s="296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</row>
    <row r="67" spans="1:26" ht="15.75" customHeight="1" x14ac:dyDescent="0.2">
      <c r="A67" s="292"/>
      <c r="B67" s="221"/>
      <c r="C67" s="295"/>
      <c r="D67" s="295"/>
      <c r="E67" s="296"/>
      <c r="F67" s="296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</row>
    <row r="68" spans="1:26" ht="15.75" customHeight="1" x14ac:dyDescent="0.2">
      <c r="A68" s="292"/>
      <c r="B68" s="221"/>
      <c r="C68" s="295"/>
      <c r="D68" s="295"/>
      <c r="E68" s="296"/>
      <c r="F68" s="296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</row>
    <row r="69" spans="1:26" ht="15.75" customHeight="1" x14ac:dyDescent="0.2">
      <c r="A69" s="292"/>
      <c r="B69" s="221"/>
      <c r="C69" s="295"/>
      <c r="D69" s="295"/>
      <c r="E69" s="296"/>
      <c r="F69" s="296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</row>
    <row r="70" spans="1:26" ht="15.75" customHeight="1" x14ac:dyDescent="0.2">
      <c r="A70" s="292"/>
      <c r="B70" s="221"/>
      <c r="C70" s="295"/>
      <c r="D70" s="295"/>
      <c r="E70" s="296"/>
      <c r="F70" s="296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</row>
    <row r="71" spans="1:26" ht="15.75" customHeight="1" x14ac:dyDescent="0.2">
      <c r="A71" s="292"/>
      <c r="B71" s="221"/>
      <c r="C71" s="295"/>
      <c r="D71" s="295"/>
      <c r="E71" s="296"/>
      <c r="F71" s="296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</row>
    <row r="72" spans="1:26" ht="15.75" customHeight="1" x14ac:dyDescent="0.2">
      <c r="A72" s="292"/>
      <c r="B72" s="221"/>
      <c r="C72" s="295"/>
      <c r="D72" s="295"/>
      <c r="E72" s="296"/>
      <c r="F72" s="296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</row>
    <row r="73" spans="1:26" ht="15.75" customHeight="1" x14ac:dyDescent="0.2">
      <c r="A73" s="292"/>
      <c r="B73" s="221"/>
      <c r="C73" s="295"/>
      <c r="D73" s="295"/>
      <c r="E73" s="296"/>
      <c r="F73" s="296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</row>
    <row r="74" spans="1:26" ht="15.75" customHeight="1" x14ac:dyDescent="0.2">
      <c r="A74" s="292"/>
      <c r="B74" s="221"/>
      <c r="C74" s="295"/>
      <c r="D74" s="295"/>
      <c r="E74" s="296"/>
      <c r="F74" s="296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</row>
    <row r="75" spans="1:26" ht="15.75" customHeight="1" x14ac:dyDescent="0.2">
      <c r="A75" s="292"/>
      <c r="B75" s="221"/>
      <c r="C75" s="295"/>
      <c r="D75" s="295"/>
      <c r="E75" s="296"/>
      <c r="F75" s="296"/>
      <c r="G75" s="292"/>
      <c r="H75" s="292"/>
      <c r="I75" s="292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</row>
    <row r="76" spans="1:26" ht="15.75" customHeight="1" x14ac:dyDescent="0.2">
      <c r="A76" s="292"/>
      <c r="B76" s="221"/>
      <c r="C76" s="295"/>
      <c r="D76" s="295"/>
      <c r="E76" s="296"/>
      <c r="F76" s="296"/>
      <c r="G76" s="292"/>
      <c r="H76" s="292"/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</row>
    <row r="77" spans="1:26" ht="15.75" customHeight="1" x14ac:dyDescent="0.2">
      <c r="A77" s="292"/>
      <c r="B77" s="221"/>
      <c r="C77" s="295"/>
      <c r="D77" s="295"/>
      <c r="E77" s="296"/>
      <c r="F77" s="296"/>
      <c r="G77" s="292"/>
      <c r="H77" s="292"/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</row>
    <row r="78" spans="1:26" ht="15.75" customHeight="1" x14ac:dyDescent="0.2">
      <c r="A78" s="292"/>
      <c r="B78" s="221"/>
      <c r="C78" s="295"/>
      <c r="D78" s="295"/>
      <c r="E78" s="296"/>
      <c r="F78" s="296"/>
      <c r="G78" s="292"/>
      <c r="H78" s="292"/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</row>
    <row r="79" spans="1:26" ht="15.75" customHeight="1" x14ac:dyDescent="0.2">
      <c r="A79" s="292"/>
      <c r="B79" s="221"/>
      <c r="C79" s="295"/>
      <c r="D79" s="295"/>
      <c r="E79" s="296"/>
      <c r="F79" s="296"/>
      <c r="G79" s="292"/>
      <c r="H79" s="292"/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</row>
    <row r="80" spans="1:26" ht="15.75" customHeight="1" x14ac:dyDescent="0.2">
      <c r="A80" s="292"/>
      <c r="B80" s="221"/>
      <c r="C80" s="295"/>
      <c r="D80" s="295"/>
      <c r="E80" s="296"/>
      <c r="F80" s="296"/>
      <c r="G80" s="292"/>
      <c r="H80" s="292"/>
      <c r="I80" s="292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</row>
    <row r="81" spans="1:26" ht="15.75" customHeight="1" x14ac:dyDescent="0.2">
      <c r="A81" s="292"/>
      <c r="B81" s="221"/>
      <c r="C81" s="295"/>
      <c r="D81" s="295"/>
      <c r="E81" s="296"/>
      <c r="F81" s="296"/>
      <c r="G81" s="292"/>
      <c r="H81" s="292"/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</row>
    <row r="82" spans="1:26" ht="15.75" customHeight="1" x14ac:dyDescent="0.2">
      <c r="A82" s="292"/>
      <c r="B82" s="221"/>
      <c r="C82" s="295"/>
      <c r="D82" s="295"/>
      <c r="E82" s="296"/>
      <c r="F82" s="296"/>
      <c r="G82" s="292"/>
      <c r="H82" s="292"/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</row>
    <row r="83" spans="1:26" ht="15.75" customHeight="1" x14ac:dyDescent="0.2">
      <c r="A83" s="292"/>
      <c r="B83" s="221"/>
      <c r="C83" s="295"/>
      <c r="D83" s="295"/>
      <c r="E83" s="296"/>
      <c r="F83" s="296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</row>
    <row r="84" spans="1:26" ht="15.75" customHeight="1" x14ac:dyDescent="0.2">
      <c r="A84" s="292"/>
      <c r="B84" s="221"/>
      <c r="C84" s="295"/>
      <c r="D84" s="295"/>
      <c r="E84" s="296"/>
      <c r="F84" s="296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</row>
    <row r="85" spans="1:26" ht="15.75" customHeight="1" x14ac:dyDescent="0.2">
      <c r="A85" s="292"/>
      <c r="B85" s="221"/>
      <c r="C85" s="295"/>
      <c r="D85" s="295"/>
      <c r="E85" s="296"/>
      <c r="F85" s="296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</row>
    <row r="86" spans="1:26" ht="15.75" customHeight="1" x14ac:dyDescent="0.2">
      <c r="A86" s="292"/>
      <c r="B86" s="221"/>
      <c r="C86" s="295"/>
      <c r="D86" s="295"/>
      <c r="E86" s="296"/>
      <c r="F86" s="296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</row>
    <row r="87" spans="1:26" ht="15.75" customHeight="1" x14ac:dyDescent="0.2">
      <c r="A87" s="292"/>
      <c r="B87" s="221"/>
      <c r="C87" s="295"/>
      <c r="D87" s="295"/>
      <c r="E87" s="296"/>
      <c r="F87" s="296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</row>
    <row r="88" spans="1:26" ht="15.75" customHeight="1" x14ac:dyDescent="0.2">
      <c r="A88" s="292"/>
      <c r="B88" s="221"/>
      <c r="C88" s="295"/>
      <c r="D88" s="295"/>
      <c r="E88" s="296"/>
      <c r="F88" s="296"/>
      <c r="G88" s="292"/>
      <c r="H88" s="292"/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</row>
    <row r="89" spans="1:26" ht="15.75" customHeight="1" x14ac:dyDescent="0.2">
      <c r="A89" s="292"/>
      <c r="B89" s="221"/>
      <c r="C89" s="295"/>
      <c r="D89" s="295"/>
      <c r="E89" s="296"/>
      <c r="F89" s="296"/>
      <c r="G89" s="292"/>
      <c r="H89" s="292"/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</row>
    <row r="90" spans="1:26" ht="15.75" customHeight="1" x14ac:dyDescent="0.2">
      <c r="A90" s="292"/>
      <c r="B90" s="221"/>
      <c r="C90" s="295"/>
      <c r="D90" s="295"/>
      <c r="E90" s="296"/>
      <c r="F90" s="296"/>
      <c r="G90" s="292"/>
      <c r="H90" s="292"/>
      <c r="I90" s="292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</row>
    <row r="91" spans="1:26" ht="15.75" customHeight="1" x14ac:dyDescent="0.2">
      <c r="A91" s="292"/>
      <c r="B91" s="221"/>
      <c r="C91" s="295"/>
      <c r="D91" s="295"/>
      <c r="E91" s="296"/>
      <c r="F91" s="296"/>
      <c r="G91" s="292"/>
      <c r="H91" s="292"/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</row>
    <row r="92" spans="1:26" ht="15.75" customHeight="1" x14ac:dyDescent="0.2">
      <c r="A92" s="292"/>
      <c r="B92" s="221"/>
      <c r="C92" s="295"/>
      <c r="D92" s="295"/>
      <c r="E92" s="296"/>
      <c r="F92" s="296"/>
      <c r="G92" s="292"/>
      <c r="H92" s="292"/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</row>
    <row r="93" spans="1:26" ht="15.75" customHeight="1" x14ac:dyDescent="0.2">
      <c r="A93" s="292"/>
      <c r="B93" s="221"/>
      <c r="C93" s="295"/>
      <c r="D93" s="295"/>
      <c r="E93" s="296"/>
      <c r="F93" s="296"/>
      <c r="G93" s="292"/>
      <c r="H93" s="292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</row>
    <row r="94" spans="1:26" ht="15.75" customHeight="1" x14ac:dyDescent="0.2">
      <c r="A94" s="292"/>
      <c r="B94" s="221"/>
      <c r="C94" s="295"/>
      <c r="D94" s="295"/>
      <c r="E94" s="296"/>
      <c r="F94" s="296"/>
      <c r="G94" s="292"/>
      <c r="H94" s="292"/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</row>
    <row r="95" spans="1:26" ht="15.75" customHeight="1" x14ac:dyDescent="0.2">
      <c r="A95" s="292"/>
      <c r="B95" s="221"/>
      <c r="C95" s="295"/>
      <c r="D95" s="295"/>
      <c r="E95" s="296"/>
      <c r="F95" s="296"/>
      <c r="G95" s="292"/>
      <c r="H95" s="292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</row>
    <row r="96" spans="1:26" ht="15.75" customHeight="1" x14ac:dyDescent="0.2">
      <c r="A96" s="292"/>
      <c r="B96" s="221"/>
      <c r="C96" s="295"/>
      <c r="D96" s="295"/>
      <c r="E96" s="296"/>
      <c r="F96" s="296"/>
      <c r="G96" s="292"/>
      <c r="H96" s="292"/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</row>
    <row r="97" spans="1:26" ht="15.75" customHeight="1" x14ac:dyDescent="0.2">
      <c r="A97" s="292"/>
      <c r="B97" s="221"/>
      <c r="C97" s="295"/>
      <c r="D97" s="295"/>
      <c r="E97" s="296"/>
      <c r="F97" s="296"/>
      <c r="G97" s="292"/>
      <c r="H97" s="292"/>
      <c r="I97" s="292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</row>
    <row r="98" spans="1:26" ht="15.75" customHeight="1" x14ac:dyDescent="0.2">
      <c r="A98" s="292"/>
      <c r="B98" s="221"/>
      <c r="C98" s="295"/>
      <c r="D98" s="295"/>
      <c r="E98" s="296"/>
      <c r="F98" s="296"/>
      <c r="G98" s="292"/>
      <c r="H98" s="292"/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</row>
    <row r="99" spans="1:26" ht="15.75" customHeight="1" x14ac:dyDescent="0.2">
      <c r="A99" s="292"/>
      <c r="B99" s="221"/>
      <c r="C99" s="295"/>
      <c r="D99" s="295"/>
      <c r="E99" s="296"/>
      <c r="F99" s="296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</row>
    <row r="100" spans="1:26" ht="15.75" customHeight="1" x14ac:dyDescent="0.2">
      <c r="A100" s="292"/>
      <c r="B100" s="221"/>
      <c r="C100" s="295"/>
      <c r="D100" s="295"/>
      <c r="E100" s="296"/>
      <c r="F100" s="296"/>
      <c r="G100" s="292"/>
      <c r="H100" s="292"/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</row>
    <row r="101" spans="1:26" ht="15.75" customHeight="1" x14ac:dyDescent="0.2">
      <c r="A101" s="292"/>
      <c r="B101" s="221"/>
      <c r="C101" s="295"/>
      <c r="D101" s="295"/>
      <c r="E101" s="296"/>
      <c r="F101" s="296"/>
      <c r="G101" s="292"/>
      <c r="H101" s="292"/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</row>
    <row r="102" spans="1:26" ht="15.75" customHeight="1" x14ac:dyDescent="0.2">
      <c r="A102" s="292"/>
      <c r="B102" s="221"/>
      <c r="C102" s="295"/>
      <c r="D102" s="295"/>
      <c r="E102" s="296"/>
      <c r="F102" s="296"/>
      <c r="G102" s="292"/>
      <c r="H102" s="292"/>
      <c r="I102" s="292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</row>
    <row r="103" spans="1:26" ht="15.75" customHeight="1" x14ac:dyDescent="0.2">
      <c r="A103" s="292"/>
      <c r="B103" s="221"/>
      <c r="C103" s="295"/>
      <c r="D103" s="295"/>
      <c r="E103" s="296"/>
      <c r="F103" s="296"/>
      <c r="G103" s="292"/>
      <c r="H103" s="292"/>
      <c r="I103" s="292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</row>
    <row r="104" spans="1:26" ht="15.75" customHeight="1" x14ac:dyDescent="0.2">
      <c r="A104" s="292"/>
      <c r="B104" s="221"/>
      <c r="C104" s="295"/>
      <c r="D104" s="295"/>
      <c r="E104" s="296"/>
      <c r="F104" s="296"/>
      <c r="G104" s="292"/>
      <c r="H104" s="292"/>
      <c r="I104" s="292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</row>
    <row r="105" spans="1:26" ht="15.75" customHeight="1" x14ac:dyDescent="0.2">
      <c r="A105" s="292"/>
      <c r="B105" s="221"/>
      <c r="C105" s="295"/>
      <c r="D105" s="295"/>
      <c r="E105" s="296"/>
      <c r="F105" s="296"/>
      <c r="G105" s="292"/>
      <c r="H105" s="292"/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</row>
    <row r="106" spans="1:26" ht="15.75" customHeight="1" x14ac:dyDescent="0.2">
      <c r="A106" s="292"/>
      <c r="B106" s="221"/>
      <c r="C106" s="295"/>
      <c r="D106" s="295"/>
      <c r="E106" s="296"/>
      <c r="F106" s="296"/>
      <c r="G106" s="292"/>
      <c r="H106" s="292"/>
      <c r="I106" s="292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</row>
    <row r="107" spans="1:26" ht="15.75" customHeight="1" x14ac:dyDescent="0.2">
      <c r="A107" s="292"/>
      <c r="B107" s="221"/>
      <c r="C107" s="295"/>
      <c r="D107" s="295"/>
      <c r="E107" s="296"/>
      <c r="F107" s="296"/>
      <c r="G107" s="292"/>
      <c r="H107" s="292"/>
      <c r="I107" s="292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</row>
    <row r="108" spans="1:26" ht="15.75" customHeight="1" x14ac:dyDescent="0.2">
      <c r="A108" s="292"/>
      <c r="B108" s="221"/>
      <c r="C108" s="295"/>
      <c r="D108" s="295"/>
      <c r="E108" s="296"/>
      <c r="F108" s="296"/>
      <c r="G108" s="292"/>
      <c r="H108" s="292"/>
      <c r="I108" s="292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</row>
    <row r="109" spans="1:26" ht="15.75" customHeight="1" x14ac:dyDescent="0.2">
      <c r="A109" s="292"/>
      <c r="B109" s="221"/>
      <c r="C109" s="295"/>
      <c r="D109" s="295"/>
      <c r="E109" s="296"/>
      <c r="F109" s="296"/>
      <c r="G109" s="292"/>
      <c r="H109" s="292"/>
      <c r="I109" s="292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</row>
    <row r="110" spans="1:26" ht="15.75" customHeight="1" x14ac:dyDescent="0.2">
      <c r="A110" s="292"/>
      <c r="B110" s="221"/>
      <c r="C110" s="295"/>
      <c r="D110" s="295"/>
      <c r="E110" s="296"/>
      <c r="F110" s="296"/>
      <c r="G110" s="292"/>
      <c r="H110" s="292"/>
      <c r="I110" s="292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</row>
    <row r="111" spans="1:26" ht="15.75" customHeight="1" x14ac:dyDescent="0.2">
      <c r="A111" s="292"/>
      <c r="B111" s="221"/>
      <c r="C111" s="295"/>
      <c r="D111" s="295"/>
      <c r="E111" s="296"/>
      <c r="F111" s="296"/>
      <c r="G111" s="292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</row>
    <row r="112" spans="1:26" ht="15.75" customHeight="1" x14ac:dyDescent="0.2">
      <c r="A112" s="292"/>
      <c r="B112" s="221"/>
      <c r="C112" s="295"/>
      <c r="D112" s="295"/>
      <c r="E112" s="296"/>
      <c r="F112" s="296"/>
      <c r="G112" s="292"/>
      <c r="H112" s="292"/>
      <c r="I112" s="292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</row>
    <row r="113" spans="1:26" ht="15.75" customHeight="1" x14ac:dyDescent="0.2">
      <c r="A113" s="292"/>
      <c r="B113" s="221"/>
      <c r="C113" s="295"/>
      <c r="D113" s="295"/>
      <c r="E113" s="296"/>
      <c r="F113" s="296"/>
      <c r="G113" s="292"/>
      <c r="H113" s="292"/>
      <c r="I113" s="292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</row>
    <row r="114" spans="1:26" ht="15.75" customHeight="1" x14ac:dyDescent="0.2">
      <c r="A114" s="292"/>
      <c r="B114" s="221"/>
      <c r="C114" s="295"/>
      <c r="D114" s="295"/>
      <c r="E114" s="296"/>
      <c r="F114" s="296"/>
      <c r="G114" s="292"/>
      <c r="H114" s="292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</row>
    <row r="115" spans="1:26" ht="15.75" customHeight="1" x14ac:dyDescent="0.2">
      <c r="A115" s="292"/>
      <c r="B115" s="221"/>
      <c r="C115" s="295"/>
      <c r="D115" s="295"/>
      <c r="E115" s="296"/>
      <c r="F115" s="296"/>
      <c r="G115" s="292"/>
      <c r="H115" s="292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</row>
    <row r="116" spans="1:26" ht="15.75" customHeight="1" x14ac:dyDescent="0.2">
      <c r="A116" s="292"/>
      <c r="B116" s="221"/>
      <c r="C116" s="295"/>
      <c r="D116" s="295"/>
      <c r="E116" s="296"/>
      <c r="F116" s="296"/>
      <c r="G116" s="292"/>
      <c r="H116" s="292"/>
      <c r="I116" s="292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</row>
    <row r="117" spans="1:26" ht="15.75" customHeight="1" x14ac:dyDescent="0.2">
      <c r="A117" s="292"/>
      <c r="B117" s="221"/>
      <c r="C117" s="295"/>
      <c r="D117" s="295"/>
      <c r="E117" s="296"/>
      <c r="F117" s="296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</row>
    <row r="118" spans="1:26" ht="15.75" customHeight="1" x14ac:dyDescent="0.2">
      <c r="A118" s="292"/>
      <c r="B118" s="221"/>
      <c r="C118" s="295"/>
      <c r="D118" s="295"/>
      <c r="E118" s="296"/>
      <c r="F118" s="296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</row>
    <row r="119" spans="1:26" ht="15.75" customHeight="1" x14ac:dyDescent="0.2">
      <c r="A119" s="292"/>
      <c r="B119" s="221"/>
      <c r="C119" s="295"/>
      <c r="D119" s="295"/>
      <c r="E119" s="296"/>
      <c r="F119" s="296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</row>
    <row r="120" spans="1:26" ht="15.75" customHeight="1" x14ac:dyDescent="0.2">
      <c r="A120" s="292"/>
      <c r="B120" s="221"/>
      <c r="C120" s="295"/>
      <c r="D120" s="295"/>
      <c r="E120" s="296"/>
      <c r="F120" s="296"/>
      <c r="G120" s="292"/>
      <c r="H120" s="292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</row>
    <row r="121" spans="1:26" ht="15.75" customHeight="1" x14ac:dyDescent="0.2">
      <c r="A121" s="292"/>
      <c r="B121" s="221"/>
      <c r="C121" s="295"/>
      <c r="D121" s="295"/>
      <c r="E121" s="296"/>
      <c r="F121" s="296"/>
      <c r="G121" s="292"/>
      <c r="H121" s="292"/>
      <c r="I121" s="292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</row>
    <row r="122" spans="1:26" ht="15.75" customHeight="1" x14ac:dyDescent="0.2">
      <c r="A122" s="292"/>
      <c r="B122" s="221"/>
      <c r="C122" s="295"/>
      <c r="D122" s="295"/>
      <c r="E122" s="296"/>
      <c r="F122" s="296"/>
      <c r="G122" s="292"/>
      <c r="H122" s="292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</row>
    <row r="123" spans="1:26" ht="15.75" customHeight="1" x14ac:dyDescent="0.2">
      <c r="A123" s="292"/>
      <c r="B123" s="221"/>
      <c r="C123" s="295"/>
      <c r="D123" s="295"/>
      <c r="E123" s="296"/>
      <c r="F123" s="296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</row>
    <row r="124" spans="1:26" ht="15.75" customHeight="1" x14ac:dyDescent="0.2">
      <c r="A124" s="292"/>
      <c r="B124" s="221"/>
      <c r="C124" s="295"/>
      <c r="D124" s="295"/>
      <c r="E124" s="296"/>
      <c r="F124" s="296"/>
      <c r="G124" s="292"/>
      <c r="H124" s="292"/>
      <c r="I124" s="292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</row>
    <row r="125" spans="1:26" ht="15.75" customHeight="1" x14ac:dyDescent="0.2">
      <c r="A125" s="292"/>
      <c r="B125" s="221"/>
      <c r="C125" s="295"/>
      <c r="D125" s="295"/>
      <c r="E125" s="296"/>
      <c r="F125" s="296"/>
      <c r="G125" s="292"/>
      <c r="H125" s="292"/>
      <c r="I125" s="292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</row>
    <row r="126" spans="1:26" ht="15.75" customHeight="1" x14ac:dyDescent="0.2">
      <c r="A126" s="292"/>
      <c r="B126" s="221"/>
      <c r="C126" s="295"/>
      <c r="D126" s="295"/>
      <c r="E126" s="296"/>
      <c r="F126" s="296"/>
      <c r="G126" s="292"/>
      <c r="H126" s="292"/>
      <c r="I126" s="292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</row>
    <row r="127" spans="1:26" ht="15.75" customHeight="1" x14ac:dyDescent="0.2">
      <c r="A127" s="292"/>
      <c r="B127" s="221"/>
      <c r="C127" s="295"/>
      <c r="D127" s="295"/>
      <c r="E127" s="296"/>
      <c r="F127" s="296"/>
      <c r="G127" s="292"/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</row>
    <row r="128" spans="1:26" ht="15.75" customHeight="1" x14ac:dyDescent="0.2">
      <c r="A128" s="292"/>
      <c r="B128" s="221"/>
      <c r="C128" s="295"/>
      <c r="D128" s="295"/>
      <c r="E128" s="296"/>
      <c r="F128" s="296"/>
      <c r="G128" s="292"/>
      <c r="H128" s="292"/>
      <c r="I128" s="292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</row>
    <row r="129" spans="1:26" ht="15.75" customHeight="1" x14ac:dyDescent="0.2">
      <c r="A129" s="292"/>
      <c r="B129" s="221"/>
      <c r="C129" s="295"/>
      <c r="D129" s="295"/>
      <c r="E129" s="296"/>
      <c r="F129" s="296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</row>
    <row r="130" spans="1:26" ht="15.75" customHeight="1" x14ac:dyDescent="0.2">
      <c r="A130" s="292"/>
      <c r="B130" s="221"/>
      <c r="C130" s="295"/>
      <c r="D130" s="295"/>
      <c r="E130" s="296"/>
      <c r="F130" s="296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</row>
    <row r="131" spans="1:26" ht="15.75" customHeight="1" x14ac:dyDescent="0.2">
      <c r="A131" s="292"/>
      <c r="B131" s="221"/>
      <c r="C131" s="295"/>
      <c r="D131" s="295"/>
      <c r="E131" s="296"/>
      <c r="F131" s="296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</row>
    <row r="132" spans="1:26" ht="15.75" customHeight="1" x14ac:dyDescent="0.2">
      <c r="A132" s="292"/>
      <c r="B132" s="221"/>
      <c r="C132" s="295"/>
      <c r="D132" s="295"/>
      <c r="E132" s="296"/>
      <c r="F132" s="296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</row>
    <row r="133" spans="1:26" ht="15.75" customHeight="1" x14ac:dyDescent="0.2">
      <c r="A133" s="292"/>
      <c r="B133" s="221"/>
      <c r="C133" s="295"/>
      <c r="D133" s="295"/>
      <c r="E133" s="296"/>
      <c r="F133" s="296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</row>
    <row r="134" spans="1:26" ht="15.75" customHeight="1" x14ac:dyDescent="0.2">
      <c r="A134" s="292"/>
      <c r="B134" s="221"/>
      <c r="C134" s="295"/>
      <c r="D134" s="295"/>
      <c r="E134" s="296"/>
      <c r="F134" s="296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</row>
    <row r="135" spans="1:26" ht="15.75" customHeight="1" x14ac:dyDescent="0.2">
      <c r="A135" s="292"/>
      <c r="B135" s="221"/>
      <c r="C135" s="295"/>
      <c r="D135" s="295"/>
      <c r="E135" s="296"/>
      <c r="F135" s="296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</row>
    <row r="136" spans="1:26" ht="15.75" customHeight="1" x14ac:dyDescent="0.2">
      <c r="A136" s="292"/>
      <c r="B136" s="221"/>
      <c r="C136" s="295"/>
      <c r="D136" s="295"/>
      <c r="E136" s="296"/>
      <c r="F136" s="296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</row>
    <row r="137" spans="1:26" ht="15.75" customHeight="1" x14ac:dyDescent="0.2">
      <c r="A137" s="292"/>
      <c r="B137" s="221"/>
      <c r="C137" s="295"/>
      <c r="D137" s="295"/>
      <c r="E137" s="296"/>
      <c r="F137" s="296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</row>
    <row r="138" spans="1:26" ht="15.75" customHeight="1" x14ac:dyDescent="0.2">
      <c r="A138" s="292"/>
      <c r="B138" s="221"/>
      <c r="C138" s="295"/>
      <c r="D138" s="295"/>
      <c r="E138" s="296"/>
      <c r="F138" s="296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</row>
    <row r="139" spans="1:26" ht="15.75" customHeight="1" x14ac:dyDescent="0.2">
      <c r="A139" s="292"/>
      <c r="B139" s="221"/>
      <c r="C139" s="295"/>
      <c r="D139" s="295"/>
      <c r="E139" s="296"/>
      <c r="F139" s="296"/>
      <c r="G139" s="292"/>
      <c r="H139" s="292"/>
      <c r="I139" s="292"/>
      <c r="J139" s="292"/>
      <c r="K139" s="292"/>
      <c r="L139" s="292"/>
      <c r="M139" s="292"/>
      <c r="N139" s="292"/>
      <c r="O139" s="292"/>
      <c r="P139" s="292"/>
      <c r="Q139" s="292"/>
      <c r="R139" s="292"/>
      <c r="S139" s="292"/>
      <c r="T139" s="292"/>
      <c r="U139" s="292"/>
      <c r="V139" s="292"/>
      <c r="W139" s="292"/>
      <c r="X139" s="292"/>
      <c r="Y139" s="292"/>
      <c r="Z139" s="292"/>
    </row>
    <row r="140" spans="1:26" ht="15.75" customHeight="1" x14ac:dyDescent="0.2">
      <c r="A140" s="292"/>
      <c r="B140" s="221"/>
      <c r="C140" s="295"/>
      <c r="D140" s="295"/>
      <c r="E140" s="296"/>
      <c r="F140" s="296"/>
      <c r="G140" s="292"/>
      <c r="H140" s="292"/>
      <c r="I140" s="292"/>
      <c r="J140" s="292"/>
      <c r="K140" s="292"/>
      <c r="L140" s="292"/>
      <c r="M140" s="292"/>
      <c r="N140" s="292"/>
      <c r="O140" s="292"/>
      <c r="P140" s="292"/>
      <c r="Q140" s="292"/>
      <c r="R140" s="292"/>
      <c r="S140" s="292"/>
      <c r="T140" s="292"/>
      <c r="U140" s="292"/>
      <c r="V140" s="292"/>
      <c r="W140" s="292"/>
      <c r="X140" s="292"/>
      <c r="Y140" s="292"/>
      <c r="Z140" s="292"/>
    </row>
    <row r="141" spans="1:26" ht="15.75" customHeight="1" x14ac:dyDescent="0.2">
      <c r="A141" s="292"/>
      <c r="B141" s="221"/>
      <c r="C141" s="295"/>
      <c r="D141" s="295"/>
      <c r="E141" s="296"/>
      <c r="F141" s="296"/>
      <c r="G141" s="292"/>
      <c r="H141" s="292"/>
      <c r="I141" s="292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2"/>
      <c r="U141" s="292"/>
      <c r="V141" s="292"/>
      <c r="W141" s="292"/>
      <c r="X141" s="292"/>
      <c r="Y141" s="292"/>
      <c r="Z141" s="292"/>
    </row>
    <row r="142" spans="1:26" ht="15.75" customHeight="1" x14ac:dyDescent="0.2">
      <c r="A142" s="292"/>
      <c r="B142" s="221"/>
      <c r="C142" s="295"/>
      <c r="D142" s="295"/>
      <c r="E142" s="296"/>
      <c r="F142" s="296"/>
      <c r="G142" s="292"/>
      <c r="H142" s="292"/>
      <c r="I142" s="292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</row>
    <row r="143" spans="1:26" ht="15.75" customHeight="1" x14ac:dyDescent="0.2">
      <c r="A143" s="292"/>
      <c r="B143" s="221"/>
      <c r="C143" s="295"/>
      <c r="D143" s="295"/>
      <c r="E143" s="296"/>
      <c r="F143" s="296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</row>
    <row r="144" spans="1:26" ht="15.75" customHeight="1" x14ac:dyDescent="0.2">
      <c r="A144" s="292"/>
      <c r="B144" s="221"/>
      <c r="C144" s="295"/>
      <c r="D144" s="295"/>
      <c r="E144" s="296"/>
      <c r="F144" s="296"/>
      <c r="G144" s="292"/>
      <c r="H144" s="292"/>
      <c r="I144" s="292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2"/>
      <c r="U144" s="292"/>
      <c r="V144" s="292"/>
      <c r="W144" s="292"/>
      <c r="X144" s="292"/>
      <c r="Y144" s="292"/>
      <c r="Z144" s="292"/>
    </row>
    <row r="145" spans="1:26" ht="15.75" customHeight="1" x14ac:dyDescent="0.2">
      <c r="A145" s="292"/>
      <c r="B145" s="221"/>
      <c r="C145" s="295"/>
      <c r="D145" s="295"/>
      <c r="E145" s="296"/>
      <c r="F145" s="296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</row>
    <row r="146" spans="1:26" ht="15.75" customHeight="1" x14ac:dyDescent="0.2">
      <c r="A146" s="292"/>
      <c r="B146" s="221"/>
      <c r="C146" s="295"/>
      <c r="D146" s="295"/>
      <c r="E146" s="296"/>
      <c r="F146" s="296"/>
      <c r="G146" s="292"/>
      <c r="H146" s="292"/>
      <c r="I146" s="292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</row>
    <row r="147" spans="1:26" ht="15.75" customHeight="1" x14ac:dyDescent="0.2">
      <c r="A147" s="292"/>
      <c r="B147" s="221"/>
      <c r="C147" s="295"/>
      <c r="D147" s="295"/>
      <c r="E147" s="296"/>
      <c r="F147" s="296"/>
      <c r="G147" s="292"/>
      <c r="H147" s="292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</row>
    <row r="148" spans="1:26" ht="15.75" customHeight="1" x14ac:dyDescent="0.2">
      <c r="A148" s="292"/>
      <c r="B148" s="221"/>
      <c r="C148" s="295"/>
      <c r="D148" s="295"/>
      <c r="E148" s="296"/>
      <c r="F148" s="296"/>
      <c r="G148" s="292"/>
      <c r="H148" s="292"/>
      <c r="I148" s="292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</row>
    <row r="149" spans="1:26" ht="15.75" customHeight="1" x14ac:dyDescent="0.2">
      <c r="A149" s="292"/>
      <c r="B149" s="221"/>
      <c r="C149" s="295"/>
      <c r="D149" s="295"/>
      <c r="E149" s="296"/>
      <c r="F149" s="296"/>
      <c r="G149" s="292"/>
      <c r="H149" s="292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</row>
    <row r="150" spans="1:26" ht="15.75" customHeight="1" x14ac:dyDescent="0.2">
      <c r="A150" s="292"/>
      <c r="B150" s="221"/>
      <c r="C150" s="295"/>
      <c r="D150" s="295"/>
      <c r="E150" s="296"/>
      <c r="F150" s="296"/>
      <c r="G150" s="292"/>
      <c r="H150" s="292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</row>
    <row r="151" spans="1:26" ht="15.75" customHeight="1" x14ac:dyDescent="0.2">
      <c r="A151" s="292"/>
      <c r="B151" s="221"/>
      <c r="C151" s="295"/>
      <c r="D151" s="295"/>
      <c r="E151" s="296"/>
      <c r="F151" s="296"/>
      <c r="G151" s="292"/>
      <c r="H151" s="292"/>
      <c r="I151" s="292"/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</row>
    <row r="152" spans="1:26" ht="15.75" customHeight="1" x14ac:dyDescent="0.2">
      <c r="A152" s="292"/>
      <c r="B152" s="221"/>
      <c r="C152" s="295"/>
      <c r="D152" s="295"/>
      <c r="E152" s="296"/>
      <c r="F152" s="296"/>
      <c r="G152" s="292"/>
      <c r="H152" s="292"/>
      <c r="I152" s="292"/>
      <c r="J152" s="292"/>
      <c r="K152" s="292"/>
      <c r="L152" s="292"/>
      <c r="M152" s="292"/>
      <c r="N152" s="292"/>
      <c r="O152" s="292"/>
      <c r="P152" s="292"/>
      <c r="Q152" s="292"/>
      <c r="R152" s="292"/>
      <c r="S152" s="292"/>
      <c r="T152" s="292"/>
      <c r="U152" s="292"/>
      <c r="V152" s="292"/>
      <c r="W152" s="292"/>
      <c r="X152" s="292"/>
      <c r="Y152" s="292"/>
      <c r="Z152" s="292"/>
    </row>
    <row r="153" spans="1:26" ht="15.75" customHeight="1" x14ac:dyDescent="0.2">
      <c r="A153" s="292"/>
      <c r="B153" s="221"/>
      <c r="C153" s="295"/>
      <c r="D153" s="295"/>
      <c r="E153" s="296"/>
      <c r="F153" s="296"/>
      <c r="G153" s="292"/>
      <c r="H153" s="292"/>
      <c r="I153" s="292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</row>
    <row r="154" spans="1:26" ht="15.75" customHeight="1" x14ac:dyDescent="0.2">
      <c r="A154" s="292"/>
      <c r="B154" s="221"/>
      <c r="C154" s="295"/>
      <c r="D154" s="295"/>
      <c r="E154" s="296"/>
      <c r="F154" s="296"/>
      <c r="G154" s="292"/>
      <c r="H154" s="292"/>
      <c r="I154" s="292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</row>
    <row r="155" spans="1:26" ht="15.75" customHeight="1" x14ac:dyDescent="0.2">
      <c r="A155" s="292"/>
      <c r="B155" s="221"/>
      <c r="C155" s="295"/>
      <c r="D155" s="295"/>
      <c r="E155" s="296"/>
      <c r="F155" s="296"/>
      <c r="G155" s="292"/>
      <c r="H155" s="292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</row>
    <row r="156" spans="1:26" ht="15.75" customHeight="1" x14ac:dyDescent="0.2">
      <c r="A156" s="292"/>
      <c r="B156" s="221"/>
      <c r="C156" s="295"/>
      <c r="D156" s="295"/>
      <c r="E156" s="296"/>
      <c r="F156" s="296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</row>
    <row r="157" spans="1:26" ht="15.75" customHeight="1" x14ac:dyDescent="0.2">
      <c r="A157" s="292"/>
      <c r="B157" s="221"/>
      <c r="C157" s="295"/>
      <c r="D157" s="295"/>
      <c r="E157" s="296"/>
      <c r="F157" s="296"/>
      <c r="G157" s="292"/>
      <c r="H157" s="292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</row>
    <row r="158" spans="1:26" ht="15.75" customHeight="1" x14ac:dyDescent="0.2">
      <c r="A158" s="292"/>
      <c r="B158" s="221"/>
      <c r="C158" s="295"/>
      <c r="D158" s="295"/>
      <c r="E158" s="296"/>
      <c r="F158" s="296"/>
      <c r="G158" s="292"/>
      <c r="H158" s="292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</row>
    <row r="159" spans="1:26" ht="15.75" customHeight="1" x14ac:dyDescent="0.2">
      <c r="A159" s="292"/>
      <c r="B159" s="221"/>
      <c r="C159" s="295"/>
      <c r="D159" s="295"/>
      <c r="E159" s="296"/>
      <c r="F159" s="296"/>
      <c r="G159" s="292"/>
      <c r="H159" s="292"/>
      <c r="I159" s="292"/>
      <c r="J159" s="292"/>
      <c r="K159" s="292"/>
      <c r="L159" s="292"/>
      <c r="M159" s="292"/>
      <c r="N159" s="292"/>
      <c r="O159" s="292"/>
      <c r="P159" s="292"/>
      <c r="Q159" s="292"/>
      <c r="R159" s="292"/>
      <c r="S159" s="292"/>
      <c r="T159" s="292"/>
      <c r="U159" s="292"/>
      <c r="V159" s="292"/>
      <c r="W159" s="292"/>
      <c r="X159" s="292"/>
      <c r="Y159" s="292"/>
      <c r="Z159" s="292"/>
    </row>
    <row r="160" spans="1:26" ht="15.75" customHeight="1" x14ac:dyDescent="0.2">
      <c r="A160" s="292"/>
      <c r="B160" s="221"/>
      <c r="C160" s="295"/>
      <c r="D160" s="295"/>
      <c r="E160" s="296"/>
      <c r="F160" s="296"/>
      <c r="G160" s="292"/>
      <c r="H160" s="292"/>
      <c r="I160" s="292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</row>
    <row r="161" spans="1:26" ht="15.75" customHeight="1" x14ac:dyDescent="0.2">
      <c r="A161" s="292"/>
      <c r="B161" s="221"/>
      <c r="C161" s="295"/>
      <c r="D161" s="295"/>
      <c r="E161" s="296"/>
      <c r="F161" s="296"/>
      <c r="G161" s="292"/>
      <c r="H161" s="292"/>
      <c r="I161" s="292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</row>
    <row r="162" spans="1:26" ht="15.75" customHeight="1" x14ac:dyDescent="0.2">
      <c r="A162" s="292"/>
      <c r="B162" s="221"/>
      <c r="C162" s="295"/>
      <c r="D162" s="295"/>
      <c r="E162" s="296"/>
      <c r="F162" s="296"/>
      <c r="G162" s="292"/>
      <c r="H162" s="292"/>
      <c r="I162" s="292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</row>
    <row r="163" spans="1:26" ht="15.75" customHeight="1" x14ac:dyDescent="0.2">
      <c r="A163" s="292"/>
      <c r="B163" s="221"/>
      <c r="C163" s="295"/>
      <c r="D163" s="295"/>
      <c r="E163" s="296"/>
      <c r="F163" s="296"/>
      <c r="G163" s="292"/>
      <c r="H163" s="292"/>
      <c r="I163" s="292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</row>
    <row r="164" spans="1:26" ht="15.75" customHeight="1" x14ac:dyDescent="0.2">
      <c r="A164" s="292"/>
      <c r="B164" s="221"/>
      <c r="C164" s="295"/>
      <c r="D164" s="295"/>
      <c r="E164" s="296"/>
      <c r="F164" s="296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</row>
    <row r="165" spans="1:26" ht="15.75" customHeight="1" x14ac:dyDescent="0.2">
      <c r="A165" s="292"/>
      <c r="B165" s="221"/>
      <c r="C165" s="295"/>
      <c r="D165" s="295"/>
      <c r="E165" s="296"/>
      <c r="F165" s="296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</row>
    <row r="166" spans="1:26" ht="15.75" customHeight="1" x14ac:dyDescent="0.2">
      <c r="A166" s="292"/>
      <c r="B166" s="221"/>
      <c r="C166" s="295"/>
      <c r="D166" s="295"/>
      <c r="E166" s="296"/>
      <c r="F166" s="296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</row>
    <row r="167" spans="1:26" ht="15.75" customHeight="1" x14ac:dyDescent="0.2">
      <c r="A167" s="292"/>
      <c r="B167" s="221"/>
      <c r="C167" s="295"/>
      <c r="D167" s="295"/>
      <c r="E167" s="296"/>
      <c r="F167" s="296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</row>
    <row r="168" spans="1:26" ht="15.75" customHeight="1" x14ac:dyDescent="0.2">
      <c r="A168" s="292"/>
      <c r="B168" s="221"/>
      <c r="C168" s="295"/>
      <c r="D168" s="295"/>
      <c r="E168" s="296"/>
      <c r="F168" s="296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</row>
    <row r="169" spans="1:26" ht="15.75" customHeight="1" x14ac:dyDescent="0.2">
      <c r="A169" s="292"/>
      <c r="B169" s="221"/>
      <c r="C169" s="295"/>
      <c r="D169" s="295"/>
      <c r="E169" s="296"/>
      <c r="F169" s="296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</row>
    <row r="170" spans="1:26" ht="15.75" customHeight="1" x14ac:dyDescent="0.2">
      <c r="A170" s="292"/>
      <c r="B170" s="221"/>
      <c r="C170" s="295"/>
      <c r="D170" s="295"/>
      <c r="E170" s="296"/>
      <c r="F170" s="296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</row>
    <row r="171" spans="1:26" ht="15.75" customHeight="1" x14ac:dyDescent="0.2">
      <c r="A171" s="292"/>
      <c r="B171" s="221"/>
      <c r="C171" s="295"/>
      <c r="D171" s="295"/>
      <c r="E171" s="296"/>
      <c r="F171" s="296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</row>
    <row r="172" spans="1:26" ht="15.75" customHeight="1" x14ac:dyDescent="0.2">
      <c r="A172" s="292"/>
      <c r="B172" s="221"/>
      <c r="C172" s="295"/>
      <c r="D172" s="295"/>
      <c r="E172" s="296"/>
      <c r="F172" s="296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</row>
    <row r="173" spans="1:26" ht="15.75" customHeight="1" x14ac:dyDescent="0.2">
      <c r="A173" s="292"/>
      <c r="B173" s="221"/>
      <c r="C173" s="295"/>
      <c r="D173" s="295"/>
      <c r="E173" s="296"/>
      <c r="F173" s="296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</row>
    <row r="174" spans="1:26" ht="15.75" customHeight="1" x14ac:dyDescent="0.2">
      <c r="A174" s="292"/>
      <c r="B174" s="221"/>
      <c r="C174" s="295"/>
      <c r="D174" s="295"/>
      <c r="E174" s="296"/>
      <c r="F174" s="296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</row>
    <row r="175" spans="1:26" ht="15.75" customHeight="1" x14ac:dyDescent="0.2">
      <c r="A175" s="292"/>
      <c r="B175" s="221"/>
      <c r="C175" s="295"/>
      <c r="D175" s="295"/>
      <c r="E175" s="296"/>
      <c r="F175" s="296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</row>
    <row r="176" spans="1:26" ht="15.75" customHeight="1" x14ac:dyDescent="0.2">
      <c r="A176" s="292"/>
      <c r="B176" s="221"/>
      <c r="C176" s="295"/>
      <c r="D176" s="295"/>
      <c r="E176" s="296"/>
      <c r="F176" s="296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</row>
    <row r="177" spans="1:26" ht="15.75" customHeight="1" x14ac:dyDescent="0.2">
      <c r="A177" s="292"/>
      <c r="B177" s="221"/>
      <c r="C177" s="295"/>
      <c r="D177" s="295"/>
      <c r="E177" s="296"/>
      <c r="F177" s="296"/>
      <c r="G177" s="292"/>
      <c r="H177" s="292"/>
      <c r="I177" s="292"/>
      <c r="J177" s="292"/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</row>
    <row r="178" spans="1:26" ht="15.75" customHeight="1" x14ac:dyDescent="0.2">
      <c r="A178" s="292"/>
      <c r="B178" s="221"/>
      <c r="C178" s="295"/>
      <c r="D178" s="295"/>
      <c r="E178" s="296"/>
      <c r="F178" s="296"/>
      <c r="G178" s="292"/>
      <c r="H178" s="292"/>
      <c r="I178" s="292"/>
      <c r="J178" s="292"/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</row>
    <row r="179" spans="1:26" ht="15.75" customHeight="1" x14ac:dyDescent="0.2">
      <c r="A179" s="292"/>
      <c r="B179" s="221"/>
      <c r="C179" s="295"/>
      <c r="D179" s="295"/>
      <c r="E179" s="296"/>
      <c r="F179" s="296"/>
      <c r="G179" s="292"/>
      <c r="H179" s="292"/>
      <c r="I179" s="292"/>
      <c r="J179" s="292"/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</row>
    <row r="180" spans="1:26" ht="15.75" customHeight="1" x14ac:dyDescent="0.2">
      <c r="A180" s="292"/>
      <c r="B180" s="221"/>
      <c r="C180" s="295"/>
      <c r="D180" s="295"/>
      <c r="E180" s="296"/>
      <c r="F180" s="296"/>
      <c r="G180" s="292"/>
      <c r="H180" s="292"/>
      <c r="I180" s="292"/>
      <c r="J180" s="292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</row>
    <row r="181" spans="1:26" ht="15.75" customHeight="1" x14ac:dyDescent="0.2">
      <c r="A181" s="292"/>
      <c r="B181" s="221"/>
      <c r="C181" s="295"/>
      <c r="D181" s="295"/>
      <c r="E181" s="296"/>
      <c r="F181" s="296"/>
      <c r="G181" s="292"/>
      <c r="H181" s="292"/>
      <c r="I181" s="292"/>
      <c r="J181" s="292"/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</row>
    <row r="182" spans="1:26" ht="15.75" customHeight="1" x14ac:dyDescent="0.2">
      <c r="A182" s="292"/>
      <c r="B182" s="221"/>
      <c r="C182" s="295"/>
      <c r="D182" s="295"/>
      <c r="E182" s="296"/>
      <c r="F182" s="296"/>
      <c r="G182" s="292"/>
      <c r="H182" s="292"/>
      <c r="I182" s="292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</row>
    <row r="183" spans="1:26" ht="15.75" customHeight="1" x14ac:dyDescent="0.2">
      <c r="A183" s="292"/>
      <c r="B183" s="221"/>
      <c r="C183" s="295"/>
      <c r="D183" s="295"/>
      <c r="E183" s="296"/>
      <c r="F183" s="296"/>
      <c r="G183" s="292"/>
      <c r="H183" s="292"/>
      <c r="I183" s="292"/>
      <c r="J183" s="292"/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</row>
    <row r="184" spans="1:26" ht="15.75" customHeight="1" x14ac:dyDescent="0.2">
      <c r="A184" s="292"/>
      <c r="B184" s="221"/>
      <c r="C184" s="295"/>
      <c r="D184" s="295"/>
      <c r="E184" s="296"/>
      <c r="F184" s="296"/>
      <c r="G184" s="292"/>
      <c r="H184" s="292"/>
      <c r="I184" s="292"/>
      <c r="J184" s="292"/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</row>
    <row r="185" spans="1:26" ht="15.75" customHeight="1" x14ac:dyDescent="0.2">
      <c r="A185" s="292"/>
      <c r="B185" s="221"/>
      <c r="C185" s="295"/>
      <c r="D185" s="295"/>
      <c r="E185" s="296"/>
      <c r="F185" s="296"/>
      <c r="G185" s="292"/>
      <c r="H185" s="292"/>
      <c r="I185" s="292"/>
      <c r="J185" s="292"/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</row>
    <row r="186" spans="1:26" ht="15.75" customHeight="1" x14ac:dyDescent="0.2">
      <c r="A186" s="292"/>
      <c r="B186" s="221"/>
      <c r="C186" s="295"/>
      <c r="D186" s="295"/>
      <c r="E186" s="296"/>
      <c r="F186" s="296"/>
      <c r="G186" s="292"/>
      <c r="H186" s="292"/>
      <c r="I186" s="292"/>
      <c r="J186" s="292"/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</row>
    <row r="187" spans="1:26" ht="15.75" customHeight="1" x14ac:dyDescent="0.2">
      <c r="A187" s="292"/>
      <c r="B187" s="221"/>
      <c r="C187" s="295"/>
      <c r="D187" s="295"/>
      <c r="E187" s="296"/>
      <c r="F187" s="296"/>
      <c r="G187" s="292"/>
      <c r="H187" s="292"/>
      <c r="I187" s="292"/>
      <c r="J187" s="292"/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</row>
    <row r="188" spans="1:26" ht="15.75" customHeight="1" x14ac:dyDescent="0.2">
      <c r="A188" s="292"/>
      <c r="B188" s="221"/>
      <c r="C188" s="295"/>
      <c r="D188" s="295"/>
      <c r="E188" s="296"/>
      <c r="F188" s="296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</row>
    <row r="189" spans="1:26" ht="15.75" customHeight="1" x14ac:dyDescent="0.2">
      <c r="A189" s="292"/>
      <c r="B189" s="221"/>
      <c r="C189" s="295"/>
      <c r="D189" s="295"/>
      <c r="E189" s="296"/>
      <c r="F189" s="296"/>
      <c r="G189" s="292"/>
      <c r="H189" s="292"/>
      <c r="I189" s="292"/>
      <c r="J189" s="292"/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</row>
    <row r="190" spans="1:26" ht="15.75" customHeight="1" x14ac:dyDescent="0.2">
      <c r="A190" s="292"/>
      <c r="B190" s="221"/>
      <c r="C190" s="295"/>
      <c r="D190" s="295"/>
      <c r="E190" s="296"/>
      <c r="F190" s="296"/>
      <c r="G190" s="292"/>
      <c r="H190" s="292"/>
      <c r="I190" s="292"/>
      <c r="J190" s="292"/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</row>
    <row r="191" spans="1:26" ht="15.75" customHeight="1" x14ac:dyDescent="0.2">
      <c r="A191" s="292"/>
      <c r="B191" s="221"/>
      <c r="C191" s="295"/>
      <c r="D191" s="295"/>
      <c r="E191" s="296"/>
      <c r="F191" s="296"/>
      <c r="G191" s="292"/>
      <c r="H191" s="292"/>
      <c r="I191" s="292"/>
      <c r="J191" s="292"/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</row>
    <row r="192" spans="1:26" ht="15.75" customHeight="1" x14ac:dyDescent="0.2">
      <c r="A192" s="292"/>
      <c r="B192" s="221"/>
      <c r="C192" s="295"/>
      <c r="D192" s="295"/>
      <c r="E192" s="296"/>
      <c r="F192" s="296"/>
      <c r="G192" s="292"/>
      <c r="H192" s="292"/>
      <c r="I192" s="292"/>
      <c r="J192" s="292"/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</row>
    <row r="193" spans="1:26" ht="15.75" customHeight="1" x14ac:dyDescent="0.2">
      <c r="A193" s="292"/>
      <c r="B193" s="221"/>
      <c r="C193" s="295"/>
      <c r="D193" s="295"/>
      <c r="E193" s="296"/>
      <c r="F193" s="296"/>
      <c r="G193" s="292"/>
      <c r="H193" s="292"/>
      <c r="I193" s="292"/>
      <c r="J193" s="292"/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</row>
    <row r="194" spans="1:26" ht="15.75" customHeight="1" x14ac:dyDescent="0.2">
      <c r="A194" s="292"/>
      <c r="B194" s="221"/>
      <c r="C194" s="295"/>
      <c r="D194" s="295"/>
      <c r="E194" s="296"/>
      <c r="F194" s="296"/>
      <c r="G194" s="292"/>
      <c r="H194" s="292"/>
      <c r="I194" s="292"/>
      <c r="J194" s="292"/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</row>
    <row r="195" spans="1:26" ht="15.75" customHeight="1" x14ac:dyDescent="0.2">
      <c r="A195" s="292"/>
      <c r="B195" s="221"/>
      <c r="C195" s="295"/>
      <c r="D195" s="295"/>
      <c r="E195" s="296"/>
      <c r="F195" s="296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</row>
    <row r="196" spans="1:26" ht="15.75" customHeight="1" x14ac:dyDescent="0.2">
      <c r="A196" s="292"/>
      <c r="B196" s="221"/>
      <c r="C196" s="295"/>
      <c r="D196" s="295"/>
      <c r="E196" s="296"/>
      <c r="F196" s="296"/>
      <c r="G196" s="292"/>
      <c r="H196" s="292"/>
      <c r="I196" s="292"/>
      <c r="J196" s="292"/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</row>
    <row r="197" spans="1:26" ht="15.75" customHeight="1" x14ac:dyDescent="0.2">
      <c r="A197" s="292"/>
      <c r="B197" s="221"/>
      <c r="C197" s="295"/>
      <c r="D197" s="295"/>
      <c r="E197" s="296"/>
      <c r="F197" s="296"/>
      <c r="G197" s="292"/>
      <c r="H197" s="292"/>
      <c r="I197" s="292"/>
      <c r="J197" s="292"/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</row>
    <row r="198" spans="1:26" ht="15.75" customHeight="1" x14ac:dyDescent="0.2">
      <c r="A198" s="292"/>
      <c r="B198" s="221"/>
      <c r="C198" s="295"/>
      <c r="D198" s="295"/>
      <c r="E198" s="296"/>
      <c r="F198" s="296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</row>
    <row r="199" spans="1:26" ht="15.75" customHeight="1" x14ac:dyDescent="0.2">
      <c r="A199" s="292"/>
      <c r="B199" s="221"/>
      <c r="C199" s="295"/>
      <c r="D199" s="295"/>
      <c r="E199" s="296"/>
      <c r="F199" s="296"/>
      <c r="G199" s="292"/>
      <c r="H199" s="292"/>
      <c r="I199" s="292"/>
      <c r="J199" s="292"/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</row>
    <row r="200" spans="1:26" ht="15.75" customHeight="1" x14ac:dyDescent="0.2">
      <c r="A200" s="292"/>
      <c r="B200" s="221"/>
      <c r="C200" s="295"/>
      <c r="D200" s="295"/>
      <c r="E200" s="296"/>
      <c r="F200" s="296"/>
      <c r="G200" s="292"/>
      <c r="H200" s="292"/>
      <c r="I200" s="292"/>
      <c r="J200" s="292"/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</row>
    <row r="201" spans="1:26" ht="15.75" customHeight="1" x14ac:dyDescent="0.2">
      <c r="A201" s="292"/>
      <c r="B201" s="221"/>
      <c r="C201" s="295"/>
      <c r="D201" s="295"/>
      <c r="E201" s="296"/>
      <c r="F201" s="296"/>
      <c r="G201" s="292"/>
      <c r="H201" s="292"/>
      <c r="I201" s="292"/>
      <c r="J201" s="292"/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</row>
    <row r="202" spans="1:26" ht="15.75" customHeight="1" x14ac:dyDescent="0.2">
      <c r="A202" s="292"/>
      <c r="B202" s="221"/>
      <c r="C202" s="295"/>
      <c r="D202" s="295"/>
      <c r="E202" s="296"/>
      <c r="F202" s="296"/>
      <c r="G202" s="292"/>
      <c r="H202" s="292"/>
      <c r="I202" s="292"/>
      <c r="J202" s="292"/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</row>
    <row r="203" spans="1:26" ht="15.75" customHeight="1" x14ac:dyDescent="0.2">
      <c r="A203" s="292"/>
      <c r="B203" s="221"/>
      <c r="C203" s="295"/>
      <c r="D203" s="295"/>
      <c r="E203" s="296"/>
      <c r="F203" s="296"/>
      <c r="G203" s="292"/>
      <c r="H203" s="292"/>
      <c r="I203" s="292"/>
      <c r="J203" s="292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</row>
    <row r="204" spans="1:26" ht="15.75" customHeight="1" x14ac:dyDescent="0.2">
      <c r="A204" s="292"/>
      <c r="B204" s="221"/>
      <c r="C204" s="295"/>
      <c r="D204" s="295"/>
      <c r="E204" s="296"/>
      <c r="F204" s="296"/>
      <c r="G204" s="292"/>
      <c r="H204" s="292"/>
      <c r="I204" s="292"/>
      <c r="J204" s="292"/>
      <c r="K204" s="292"/>
      <c r="L204" s="29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</row>
    <row r="205" spans="1:26" ht="15.75" customHeight="1" x14ac:dyDescent="0.2">
      <c r="A205" s="292"/>
      <c r="B205" s="221"/>
      <c r="C205" s="295"/>
      <c r="D205" s="295"/>
      <c r="E205" s="296"/>
      <c r="F205" s="296"/>
      <c r="G205" s="292"/>
      <c r="H205" s="292"/>
      <c r="I205" s="292"/>
      <c r="J205" s="292"/>
      <c r="K205" s="292"/>
      <c r="L205" s="292"/>
      <c r="M205" s="292"/>
      <c r="N205" s="292"/>
      <c r="O205" s="292"/>
      <c r="P205" s="292"/>
      <c r="Q205" s="292"/>
      <c r="R205" s="292"/>
      <c r="S205" s="292"/>
      <c r="T205" s="292"/>
      <c r="U205" s="292"/>
      <c r="V205" s="292"/>
      <c r="W205" s="292"/>
      <c r="X205" s="292"/>
      <c r="Y205" s="292"/>
      <c r="Z205" s="292"/>
    </row>
    <row r="206" spans="1:26" ht="15.75" customHeight="1" x14ac:dyDescent="0.2">
      <c r="A206" s="292"/>
      <c r="B206" s="221"/>
      <c r="C206" s="295"/>
      <c r="D206" s="295"/>
      <c r="E206" s="296"/>
      <c r="F206" s="296"/>
      <c r="G206" s="292"/>
      <c r="H206" s="292"/>
      <c r="I206" s="292"/>
      <c r="J206" s="292"/>
      <c r="K206" s="292"/>
      <c r="L206" s="292"/>
      <c r="M206" s="292"/>
      <c r="N206" s="292"/>
      <c r="O206" s="292"/>
      <c r="P206" s="292"/>
      <c r="Q206" s="292"/>
      <c r="R206" s="292"/>
      <c r="S206" s="292"/>
      <c r="T206" s="292"/>
      <c r="U206" s="292"/>
      <c r="V206" s="292"/>
      <c r="W206" s="292"/>
      <c r="X206" s="292"/>
      <c r="Y206" s="292"/>
      <c r="Z206" s="292"/>
    </row>
    <row r="207" spans="1:26" ht="15.75" customHeight="1" x14ac:dyDescent="0.2">
      <c r="A207" s="292"/>
      <c r="B207" s="221"/>
      <c r="C207" s="295"/>
      <c r="D207" s="295"/>
      <c r="E207" s="296"/>
      <c r="F207" s="296"/>
      <c r="G207" s="292"/>
      <c r="H207" s="292"/>
      <c r="I207" s="292"/>
      <c r="J207" s="292"/>
      <c r="K207" s="292"/>
      <c r="L207" s="292"/>
      <c r="M207" s="292"/>
      <c r="N207" s="292"/>
      <c r="O207" s="292"/>
      <c r="P207" s="292"/>
      <c r="Q207" s="292"/>
      <c r="R207" s="292"/>
      <c r="S207" s="292"/>
      <c r="T207" s="292"/>
      <c r="U207" s="292"/>
      <c r="V207" s="292"/>
      <c r="W207" s="292"/>
      <c r="X207" s="292"/>
      <c r="Y207" s="292"/>
      <c r="Z207" s="292"/>
    </row>
    <row r="208" spans="1:26" ht="15.75" customHeight="1" x14ac:dyDescent="0.2">
      <c r="A208" s="292"/>
      <c r="B208" s="221"/>
      <c r="C208" s="295"/>
      <c r="D208" s="295"/>
      <c r="E208" s="296"/>
      <c r="F208" s="296"/>
      <c r="G208" s="292"/>
      <c r="H208" s="292"/>
      <c r="I208" s="292"/>
      <c r="J208" s="292"/>
      <c r="K208" s="292"/>
      <c r="L208" s="292"/>
      <c r="M208" s="292"/>
      <c r="N208" s="292"/>
      <c r="O208" s="292"/>
      <c r="P208" s="292"/>
      <c r="Q208" s="292"/>
      <c r="R208" s="292"/>
      <c r="S208" s="292"/>
      <c r="T208" s="292"/>
      <c r="U208" s="292"/>
      <c r="V208" s="292"/>
      <c r="W208" s="292"/>
      <c r="X208" s="292"/>
      <c r="Y208" s="292"/>
      <c r="Z208" s="292"/>
    </row>
    <row r="209" spans="1:26" ht="15.75" customHeight="1" x14ac:dyDescent="0.2">
      <c r="A209" s="292"/>
      <c r="B209" s="221"/>
      <c r="C209" s="295"/>
      <c r="D209" s="295"/>
      <c r="E209" s="296"/>
      <c r="F209" s="296"/>
      <c r="G209" s="292"/>
      <c r="H209" s="292"/>
      <c r="I209" s="292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</row>
    <row r="210" spans="1:26" ht="15.75" customHeight="1" x14ac:dyDescent="0.2">
      <c r="A210" s="292"/>
      <c r="B210" s="221"/>
      <c r="C210" s="295"/>
      <c r="D210" s="295"/>
      <c r="E210" s="296"/>
      <c r="F210" s="296"/>
      <c r="G210" s="292"/>
      <c r="H210" s="292"/>
      <c r="I210" s="292"/>
      <c r="J210" s="292"/>
      <c r="K210" s="292"/>
      <c r="L210" s="292"/>
      <c r="M210" s="292"/>
      <c r="N210" s="292"/>
      <c r="O210" s="292"/>
      <c r="P210" s="292"/>
      <c r="Q210" s="292"/>
      <c r="R210" s="292"/>
      <c r="S210" s="292"/>
      <c r="T210" s="292"/>
      <c r="U210" s="292"/>
      <c r="V210" s="292"/>
      <c r="W210" s="292"/>
      <c r="X210" s="292"/>
      <c r="Y210" s="292"/>
      <c r="Z210" s="292"/>
    </row>
    <row r="211" spans="1:26" ht="15.75" customHeight="1" x14ac:dyDescent="0.2">
      <c r="A211" s="292"/>
      <c r="B211" s="221"/>
      <c r="C211" s="295"/>
      <c r="D211" s="295"/>
      <c r="E211" s="296"/>
      <c r="F211" s="296"/>
      <c r="G211" s="292"/>
      <c r="H211" s="292"/>
      <c r="I211" s="292"/>
      <c r="J211" s="292"/>
      <c r="K211" s="292"/>
      <c r="L211" s="292"/>
      <c r="M211" s="292"/>
      <c r="N211" s="292"/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292"/>
    </row>
    <row r="212" spans="1:26" ht="15.75" customHeight="1" x14ac:dyDescent="0.2">
      <c r="A212" s="292"/>
      <c r="B212" s="221"/>
      <c r="C212" s="295"/>
      <c r="D212" s="295"/>
      <c r="E212" s="296"/>
      <c r="F212" s="296"/>
      <c r="G212" s="292"/>
      <c r="H212" s="292"/>
      <c r="I212" s="292"/>
      <c r="J212" s="292"/>
      <c r="K212" s="292"/>
      <c r="L212" s="292"/>
      <c r="M212" s="292"/>
      <c r="N212" s="292"/>
      <c r="O212" s="292"/>
      <c r="P212" s="292"/>
      <c r="Q212" s="292"/>
      <c r="R212" s="292"/>
      <c r="S212" s="292"/>
      <c r="T212" s="292"/>
      <c r="U212" s="292"/>
      <c r="V212" s="292"/>
      <c r="W212" s="292"/>
      <c r="X212" s="292"/>
      <c r="Y212" s="292"/>
      <c r="Z212" s="292"/>
    </row>
    <row r="213" spans="1:26" ht="15.75" customHeight="1" x14ac:dyDescent="0.2">
      <c r="A213" s="292"/>
      <c r="B213" s="221"/>
      <c r="C213" s="295"/>
      <c r="D213" s="295"/>
      <c r="E213" s="296"/>
      <c r="F213" s="296"/>
      <c r="G213" s="292"/>
      <c r="H213" s="292"/>
      <c r="I213" s="292"/>
      <c r="J213" s="292"/>
      <c r="K213" s="292"/>
      <c r="L213" s="292"/>
      <c r="M213" s="292"/>
      <c r="N213" s="292"/>
      <c r="O213" s="292"/>
      <c r="P213" s="292"/>
      <c r="Q213" s="292"/>
      <c r="R213" s="292"/>
      <c r="S213" s="292"/>
      <c r="T213" s="292"/>
      <c r="U213" s="292"/>
      <c r="V213" s="292"/>
      <c r="W213" s="292"/>
      <c r="X213" s="292"/>
      <c r="Y213" s="292"/>
      <c r="Z213" s="292"/>
    </row>
    <row r="214" spans="1:26" ht="15.75" customHeight="1" x14ac:dyDescent="0.2">
      <c r="A214" s="292"/>
      <c r="B214" s="221"/>
      <c r="C214" s="295"/>
      <c r="D214" s="295"/>
      <c r="E214" s="296"/>
      <c r="F214" s="296"/>
      <c r="G214" s="292"/>
      <c r="H214" s="292"/>
      <c r="I214" s="292"/>
      <c r="J214" s="292"/>
      <c r="K214" s="292"/>
      <c r="L214" s="292"/>
      <c r="M214" s="292"/>
      <c r="N214" s="292"/>
      <c r="O214" s="292"/>
      <c r="P214" s="292"/>
      <c r="Q214" s="292"/>
      <c r="R214" s="292"/>
      <c r="S214" s="292"/>
      <c r="T214" s="292"/>
      <c r="U214" s="292"/>
      <c r="V214" s="292"/>
      <c r="W214" s="292"/>
      <c r="X214" s="292"/>
      <c r="Y214" s="292"/>
      <c r="Z214" s="292"/>
    </row>
    <row r="215" spans="1:26" ht="15.75" customHeight="1" x14ac:dyDescent="0.2">
      <c r="A215" s="292"/>
      <c r="B215" s="221"/>
      <c r="C215" s="295"/>
      <c r="D215" s="295"/>
      <c r="E215" s="296"/>
      <c r="F215" s="296"/>
      <c r="G215" s="292"/>
      <c r="H215" s="292"/>
      <c r="I215" s="292"/>
      <c r="J215" s="292"/>
      <c r="K215" s="292"/>
      <c r="L215" s="292"/>
      <c r="M215" s="292"/>
      <c r="N215" s="292"/>
      <c r="O215" s="292"/>
      <c r="P215" s="292"/>
      <c r="Q215" s="292"/>
      <c r="R215" s="292"/>
      <c r="S215" s="292"/>
      <c r="T215" s="292"/>
      <c r="U215" s="292"/>
      <c r="V215" s="292"/>
      <c r="W215" s="292"/>
      <c r="X215" s="292"/>
      <c r="Y215" s="292"/>
      <c r="Z215" s="292"/>
    </row>
    <row r="216" spans="1:26" ht="15.75" customHeight="1" x14ac:dyDescent="0.2">
      <c r="A216" s="292"/>
      <c r="B216" s="221"/>
      <c r="C216" s="295"/>
      <c r="D216" s="295"/>
      <c r="E216" s="296"/>
      <c r="F216" s="296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</row>
    <row r="217" spans="1:26" ht="15.75" customHeight="1" x14ac:dyDescent="0.2">
      <c r="A217" s="292"/>
      <c r="B217" s="221"/>
      <c r="C217" s="295"/>
      <c r="D217" s="295"/>
      <c r="E217" s="296"/>
      <c r="F217" s="296"/>
      <c r="G217" s="292"/>
      <c r="H217" s="292"/>
      <c r="I217" s="292"/>
      <c r="J217" s="292"/>
      <c r="K217" s="292"/>
      <c r="L217" s="292"/>
      <c r="M217" s="292"/>
      <c r="N217" s="292"/>
      <c r="O217" s="292"/>
      <c r="P217" s="292"/>
      <c r="Q217" s="292"/>
      <c r="R217" s="292"/>
      <c r="S217" s="292"/>
      <c r="T217" s="292"/>
      <c r="U217" s="292"/>
      <c r="V217" s="292"/>
      <c r="W217" s="292"/>
      <c r="X217" s="292"/>
      <c r="Y217" s="292"/>
      <c r="Z217" s="292"/>
    </row>
    <row r="218" spans="1:26" ht="15.75" customHeight="1" x14ac:dyDescent="0.2">
      <c r="A218" s="292"/>
      <c r="B218" s="221"/>
      <c r="C218" s="295"/>
      <c r="D218" s="295"/>
      <c r="E218" s="296"/>
      <c r="F218" s="296"/>
      <c r="G218" s="292"/>
      <c r="H218" s="292"/>
      <c r="I218" s="292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2"/>
      <c r="W218" s="292"/>
      <c r="X218" s="292"/>
      <c r="Y218" s="292"/>
      <c r="Z218" s="292"/>
    </row>
    <row r="219" spans="1:26" ht="15.75" customHeight="1" x14ac:dyDescent="0.2">
      <c r="A219" s="292"/>
      <c r="B219" s="221"/>
      <c r="C219" s="295"/>
      <c r="D219" s="295"/>
      <c r="E219" s="296"/>
      <c r="F219" s="296"/>
      <c r="G219" s="292"/>
      <c r="H219" s="292"/>
      <c r="I219" s="292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/>
      <c r="T219" s="292"/>
      <c r="U219" s="292"/>
      <c r="V219" s="292"/>
      <c r="W219" s="292"/>
      <c r="X219" s="292"/>
      <c r="Y219" s="292"/>
      <c r="Z219" s="292"/>
    </row>
    <row r="220" spans="1:26" ht="15.75" customHeight="1" x14ac:dyDescent="0.2">
      <c r="A220" s="292"/>
      <c r="B220" s="221"/>
      <c r="C220" s="295"/>
      <c r="D220" s="295"/>
      <c r="E220" s="296"/>
      <c r="F220" s="296"/>
      <c r="G220" s="292"/>
      <c r="H220" s="292"/>
      <c r="I220" s="292"/>
      <c r="J220" s="292"/>
      <c r="K220" s="292"/>
      <c r="L220" s="292"/>
      <c r="M220" s="292"/>
      <c r="N220" s="292"/>
      <c r="O220" s="292"/>
      <c r="P220" s="292"/>
      <c r="Q220" s="292"/>
      <c r="R220" s="292"/>
      <c r="S220" s="292"/>
      <c r="T220" s="292"/>
      <c r="U220" s="292"/>
      <c r="V220" s="292"/>
      <c r="W220" s="292"/>
      <c r="X220" s="292"/>
      <c r="Y220" s="292"/>
      <c r="Z220" s="292"/>
    </row>
    <row r="221" spans="1:26" ht="15.75" customHeight="1" x14ac:dyDescent="0.2">
      <c r="A221" s="292"/>
      <c r="B221" s="221"/>
      <c r="C221" s="295"/>
      <c r="D221" s="295"/>
      <c r="E221" s="296"/>
      <c r="F221" s="296"/>
      <c r="G221" s="292"/>
      <c r="H221" s="292"/>
      <c r="I221" s="292"/>
      <c r="J221" s="292"/>
      <c r="K221" s="292"/>
      <c r="L221" s="292"/>
      <c r="M221" s="292"/>
      <c r="N221" s="292"/>
      <c r="O221" s="292"/>
      <c r="P221" s="292"/>
      <c r="Q221" s="292"/>
      <c r="R221" s="292"/>
      <c r="S221" s="292"/>
      <c r="T221" s="292"/>
      <c r="U221" s="292"/>
      <c r="V221" s="292"/>
      <c r="W221" s="292"/>
      <c r="X221" s="292"/>
      <c r="Y221" s="292"/>
      <c r="Z221" s="292"/>
    </row>
    <row r="222" spans="1:26" ht="15.75" customHeight="1" x14ac:dyDescent="0.2">
      <c r="A222" s="292"/>
      <c r="B222" s="221"/>
      <c r="C222" s="295"/>
      <c r="D222" s="295"/>
      <c r="E222" s="296"/>
      <c r="F222" s="296"/>
      <c r="G222" s="292"/>
      <c r="H222" s="292"/>
      <c r="I222" s="292"/>
      <c r="J222" s="292"/>
      <c r="K222" s="292"/>
      <c r="L222" s="292"/>
      <c r="M222" s="292"/>
      <c r="N222" s="292"/>
      <c r="O222" s="292"/>
      <c r="P222" s="292"/>
      <c r="Q222" s="292"/>
      <c r="R222" s="292"/>
      <c r="S222" s="292"/>
      <c r="T222" s="292"/>
      <c r="U222" s="292"/>
      <c r="V222" s="292"/>
      <c r="W222" s="292"/>
      <c r="X222" s="292"/>
      <c r="Y222" s="292"/>
      <c r="Z222" s="292"/>
    </row>
    <row r="223" spans="1:26" ht="15.75" customHeight="1" x14ac:dyDescent="0.2">
      <c r="A223" s="292"/>
      <c r="B223" s="221"/>
      <c r="C223" s="295"/>
      <c r="D223" s="295"/>
      <c r="E223" s="296"/>
      <c r="F223" s="296"/>
      <c r="G223" s="292"/>
      <c r="H223" s="292"/>
      <c r="I223" s="292"/>
      <c r="J223" s="292"/>
      <c r="K223" s="292"/>
      <c r="L223" s="292"/>
      <c r="M223" s="292"/>
      <c r="N223" s="292"/>
      <c r="O223" s="292"/>
      <c r="P223" s="292"/>
      <c r="Q223" s="292"/>
      <c r="R223" s="292"/>
      <c r="S223" s="292"/>
      <c r="T223" s="292"/>
      <c r="U223" s="292"/>
      <c r="V223" s="292"/>
      <c r="W223" s="292"/>
      <c r="X223" s="292"/>
      <c r="Y223" s="292"/>
      <c r="Z223" s="292"/>
    </row>
    <row r="224" spans="1:26" ht="15.75" customHeight="1" x14ac:dyDescent="0.2">
      <c r="A224" s="292"/>
      <c r="B224" s="221"/>
      <c r="C224" s="295"/>
      <c r="D224" s="295"/>
      <c r="E224" s="296"/>
      <c r="F224" s="296"/>
      <c r="G224" s="292"/>
      <c r="H224" s="292"/>
      <c r="I224" s="292"/>
      <c r="J224" s="292"/>
      <c r="K224" s="292"/>
      <c r="L224" s="292"/>
      <c r="M224" s="292"/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</row>
    <row r="225" spans="1:26" ht="15.75" customHeight="1" x14ac:dyDescent="0.2">
      <c r="A225" s="292"/>
      <c r="B225" s="221"/>
      <c r="C225" s="295"/>
      <c r="D225" s="295"/>
      <c r="E225" s="296"/>
      <c r="F225" s="296"/>
      <c r="G225" s="292"/>
      <c r="H225" s="292"/>
      <c r="I225" s="292"/>
      <c r="J225" s="292"/>
      <c r="K225" s="292"/>
      <c r="L225" s="292"/>
      <c r="M225" s="292"/>
      <c r="N225" s="292"/>
      <c r="O225" s="292"/>
      <c r="P225" s="292"/>
      <c r="Q225" s="292"/>
      <c r="R225" s="292"/>
      <c r="S225" s="292"/>
      <c r="T225" s="292"/>
      <c r="U225" s="292"/>
      <c r="V225" s="292"/>
      <c r="W225" s="292"/>
      <c r="X225" s="292"/>
      <c r="Y225" s="292"/>
      <c r="Z225" s="292"/>
    </row>
    <row r="226" spans="1:26" ht="15.75" customHeight="1" x14ac:dyDescent="0.2">
      <c r="A226" s="292"/>
      <c r="B226" s="221"/>
      <c r="C226" s="295"/>
      <c r="D226" s="295"/>
      <c r="E226" s="296"/>
      <c r="F226" s="296"/>
      <c r="G226" s="292"/>
      <c r="H226" s="292"/>
      <c r="I226" s="292"/>
      <c r="J226" s="292"/>
      <c r="K226" s="292"/>
      <c r="L226" s="292"/>
      <c r="M226" s="292"/>
      <c r="N226" s="292"/>
      <c r="O226" s="292"/>
      <c r="P226" s="292"/>
      <c r="Q226" s="292"/>
      <c r="R226" s="292"/>
      <c r="S226" s="292"/>
      <c r="T226" s="292"/>
      <c r="U226" s="292"/>
      <c r="V226" s="292"/>
      <c r="W226" s="292"/>
      <c r="X226" s="292"/>
      <c r="Y226" s="292"/>
      <c r="Z226" s="292"/>
    </row>
    <row r="227" spans="1:26" ht="15.75" customHeight="1" x14ac:dyDescent="0.2">
      <c r="A227" s="292"/>
      <c r="B227" s="221"/>
      <c r="C227" s="295"/>
      <c r="D227" s="295"/>
      <c r="E227" s="296"/>
      <c r="F227" s="296"/>
      <c r="G227" s="292"/>
      <c r="H227" s="292"/>
      <c r="I227" s="292"/>
      <c r="J227" s="292"/>
      <c r="K227" s="292"/>
      <c r="L227" s="292"/>
      <c r="M227" s="292"/>
      <c r="N227" s="292"/>
      <c r="O227" s="292"/>
      <c r="P227" s="292"/>
      <c r="Q227" s="292"/>
      <c r="R227" s="292"/>
      <c r="S227" s="292"/>
      <c r="T227" s="292"/>
      <c r="U227" s="292"/>
      <c r="V227" s="292"/>
      <c r="W227" s="292"/>
      <c r="X227" s="292"/>
      <c r="Y227" s="292"/>
      <c r="Z227" s="292"/>
    </row>
    <row r="228" spans="1:26" ht="15.75" customHeight="1" x14ac:dyDescent="0.2">
      <c r="A228" s="292"/>
      <c r="B228" s="221"/>
      <c r="C228" s="295"/>
      <c r="D228" s="295"/>
      <c r="E228" s="296"/>
      <c r="F228" s="296"/>
      <c r="G228" s="292"/>
      <c r="H228" s="292"/>
      <c r="I228" s="292"/>
      <c r="J228" s="292"/>
      <c r="K228" s="292"/>
      <c r="L228" s="292"/>
      <c r="M228" s="292"/>
      <c r="N228" s="292"/>
      <c r="O228" s="292"/>
      <c r="P228" s="292"/>
      <c r="Q228" s="292"/>
      <c r="R228" s="292"/>
      <c r="S228" s="292"/>
      <c r="T228" s="292"/>
      <c r="U228" s="292"/>
      <c r="V228" s="292"/>
      <c r="W228" s="292"/>
      <c r="X228" s="292"/>
      <c r="Y228" s="292"/>
      <c r="Z228" s="292"/>
    </row>
    <row r="229" spans="1:26" ht="15.75" customHeight="1" x14ac:dyDescent="0.2">
      <c r="A229" s="292"/>
      <c r="B229" s="221"/>
      <c r="C229" s="295"/>
      <c r="D229" s="295"/>
      <c r="E229" s="296"/>
      <c r="F229" s="296"/>
      <c r="G229" s="292"/>
      <c r="H229" s="292"/>
      <c r="I229" s="292"/>
      <c r="J229" s="292"/>
      <c r="K229" s="292"/>
      <c r="L229" s="292"/>
      <c r="M229" s="292"/>
      <c r="N229" s="292"/>
      <c r="O229" s="292"/>
      <c r="P229" s="292"/>
      <c r="Q229" s="292"/>
      <c r="R229" s="292"/>
      <c r="S229" s="292"/>
      <c r="T229" s="292"/>
      <c r="U229" s="292"/>
      <c r="V229" s="292"/>
      <c r="W229" s="292"/>
      <c r="X229" s="292"/>
      <c r="Y229" s="292"/>
      <c r="Z229" s="292"/>
    </row>
    <row r="230" spans="1:26" ht="15.75" customHeight="1" x14ac:dyDescent="0.2">
      <c r="A230" s="292"/>
      <c r="B230" s="221"/>
      <c r="C230" s="295"/>
      <c r="D230" s="295"/>
      <c r="E230" s="296"/>
      <c r="F230" s="296"/>
      <c r="G230" s="292"/>
      <c r="H230" s="292"/>
      <c r="I230" s="292"/>
      <c r="J230" s="292"/>
      <c r="K230" s="292"/>
      <c r="L230" s="292"/>
      <c r="M230" s="292"/>
      <c r="N230" s="292"/>
      <c r="O230" s="292"/>
      <c r="P230" s="292"/>
      <c r="Q230" s="292"/>
      <c r="R230" s="292"/>
      <c r="S230" s="292"/>
      <c r="T230" s="292"/>
      <c r="U230" s="292"/>
      <c r="V230" s="292"/>
      <c r="W230" s="292"/>
      <c r="X230" s="292"/>
      <c r="Y230" s="292"/>
      <c r="Z230" s="292"/>
    </row>
    <row r="231" spans="1:26" ht="15.75" customHeight="1" x14ac:dyDescent="0.2">
      <c r="A231" s="292"/>
      <c r="B231" s="221"/>
      <c r="C231" s="295"/>
      <c r="D231" s="295"/>
      <c r="E231" s="296"/>
      <c r="F231" s="296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2"/>
      <c r="Y231" s="292"/>
      <c r="Z231" s="292"/>
    </row>
    <row r="232" spans="1:26" ht="15.75" customHeight="1" x14ac:dyDescent="0.2">
      <c r="A232" s="292"/>
      <c r="B232" s="221"/>
      <c r="C232" s="295"/>
      <c r="D232" s="295"/>
      <c r="E232" s="296"/>
      <c r="F232" s="296"/>
      <c r="G232" s="292"/>
      <c r="H232" s="292"/>
      <c r="I232" s="292"/>
      <c r="J232" s="292"/>
      <c r="K232" s="292"/>
      <c r="L232" s="292"/>
      <c r="M232" s="292"/>
      <c r="N232" s="292"/>
      <c r="O232" s="292"/>
      <c r="P232" s="292"/>
      <c r="Q232" s="292"/>
      <c r="R232" s="292"/>
      <c r="S232" s="292"/>
      <c r="T232" s="292"/>
      <c r="U232" s="292"/>
      <c r="V232" s="292"/>
      <c r="W232" s="292"/>
      <c r="X232" s="292"/>
      <c r="Y232" s="292"/>
      <c r="Z232" s="292"/>
    </row>
    <row r="233" spans="1:26" ht="15.75" customHeight="1" x14ac:dyDescent="0.2">
      <c r="A233" s="292"/>
      <c r="B233" s="221"/>
      <c r="C233" s="295"/>
      <c r="D233" s="295"/>
      <c r="E233" s="296"/>
      <c r="F233" s="296"/>
      <c r="G233" s="292"/>
      <c r="H233" s="292"/>
      <c r="I233" s="292"/>
      <c r="J233" s="292"/>
      <c r="K233" s="292"/>
      <c r="L233" s="292"/>
      <c r="M233" s="292"/>
      <c r="N233" s="292"/>
      <c r="O233" s="292"/>
      <c r="P233" s="292"/>
      <c r="Q233" s="292"/>
      <c r="R233" s="292"/>
      <c r="S233" s="292"/>
      <c r="T233" s="292"/>
      <c r="U233" s="292"/>
      <c r="V233" s="292"/>
      <c r="W233" s="292"/>
      <c r="X233" s="292"/>
      <c r="Y233" s="292"/>
      <c r="Z233" s="292"/>
    </row>
    <row r="234" spans="1:26" ht="15.75" customHeight="1" x14ac:dyDescent="0.2">
      <c r="A234" s="292"/>
      <c r="B234" s="221"/>
      <c r="C234" s="295"/>
      <c r="D234" s="295"/>
      <c r="E234" s="296"/>
      <c r="F234" s="296"/>
      <c r="G234" s="292"/>
      <c r="H234" s="292"/>
      <c r="I234" s="292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</row>
    <row r="235" spans="1:26" ht="15.75" customHeight="1" x14ac:dyDescent="0.2">
      <c r="A235" s="292"/>
      <c r="B235" s="221"/>
      <c r="C235" s="295"/>
      <c r="D235" s="295"/>
      <c r="E235" s="296"/>
      <c r="F235" s="296"/>
      <c r="G235" s="292"/>
      <c r="H235" s="292"/>
      <c r="I235" s="292"/>
      <c r="J235" s="292"/>
      <c r="K235" s="292"/>
      <c r="L235" s="292"/>
      <c r="M235" s="292"/>
      <c r="N235" s="292"/>
      <c r="O235" s="292"/>
      <c r="P235" s="292"/>
      <c r="Q235" s="292"/>
      <c r="R235" s="292"/>
      <c r="S235" s="292"/>
      <c r="T235" s="292"/>
      <c r="U235" s="292"/>
      <c r="V235" s="292"/>
      <c r="W235" s="292"/>
      <c r="X235" s="292"/>
      <c r="Y235" s="292"/>
      <c r="Z235" s="292"/>
    </row>
    <row r="236" spans="1:26" ht="15.75" customHeight="1" x14ac:dyDescent="0.2">
      <c r="A236" s="292"/>
      <c r="B236" s="221"/>
      <c r="C236" s="295"/>
      <c r="D236" s="295"/>
      <c r="E236" s="296"/>
      <c r="F236" s="296"/>
      <c r="G236" s="292"/>
      <c r="H236" s="292"/>
      <c r="I236" s="292"/>
      <c r="J236" s="292"/>
      <c r="K236" s="292"/>
      <c r="L236" s="292"/>
      <c r="M236" s="292"/>
      <c r="N236" s="292"/>
      <c r="O236" s="292"/>
      <c r="P236" s="292"/>
      <c r="Q236" s="292"/>
      <c r="R236" s="292"/>
      <c r="S236" s="292"/>
      <c r="T236" s="292"/>
      <c r="U236" s="292"/>
      <c r="V236" s="292"/>
      <c r="W236" s="292"/>
      <c r="X236" s="292"/>
      <c r="Y236" s="292"/>
      <c r="Z236" s="292"/>
    </row>
    <row r="237" spans="1:26" ht="15.75" customHeight="1" x14ac:dyDescent="0.2">
      <c r="A237" s="292"/>
      <c r="B237" s="221"/>
      <c r="C237" s="295"/>
      <c r="D237" s="295"/>
      <c r="E237" s="296"/>
      <c r="F237" s="296"/>
      <c r="G237" s="292"/>
      <c r="H237" s="292"/>
      <c r="I237" s="292"/>
      <c r="J237" s="292"/>
      <c r="K237" s="292"/>
      <c r="L237" s="292"/>
      <c r="M237" s="292"/>
      <c r="N237" s="292"/>
      <c r="O237" s="292"/>
      <c r="P237" s="292"/>
      <c r="Q237" s="292"/>
      <c r="R237" s="292"/>
      <c r="S237" s="292"/>
      <c r="T237" s="292"/>
      <c r="U237" s="292"/>
      <c r="V237" s="292"/>
      <c r="W237" s="292"/>
      <c r="X237" s="292"/>
      <c r="Y237" s="292"/>
      <c r="Z237" s="292"/>
    </row>
    <row r="238" spans="1:26" ht="15.75" customHeight="1" x14ac:dyDescent="0.2">
      <c r="A238" s="292"/>
      <c r="B238" s="221"/>
      <c r="C238" s="295"/>
      <c r="D238" s="295"/>
      <c r="E238" s="296"/>
      <c r="F238" s="296"/>
      <c r="G238" s="292"/>
      <c r="H238" s="292"/>
      <c r="I238" s="292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</row>
    <row r="239" spans="1:26" ht="15.75" customHeight="1" x14ac:dyDescent="0.2">
      <c r="A239" s="292"/>
      <c r="B239" s="221"/>
      <c r="C239" s="295"/>
      <c r="D239" s="295"/>
      <c r="E239" s="296"/>
      <c r="F239" s="296"/>
      <c r="G239" s="292"/>
      <c r="H239" s="292"/>
      <c r="I239" s="292"/>
      <c r="J239" s="292"/>
      <c r="K239" s="292"/>
      <c r="L239" s="292"/>
      <c r="M239" s="292"/>
      <c r="N239" s="292"/>
      <c r="O239" s="292"/>
      <c r="P239" s="292"/>
      <c r="Q239" s="292"/>
      <c r="R239" s="292"/>
      <c r="S239" s="292"/>
      <c r="T239" s="292"/>
      <c r="U239" s="292"/>
      <c r="V239" s="292"/>
      <c r="W239" s="292"/>
      <c r="X239" s="292"/>
      <c r="Y239" s="292"/>
      <c r="Z239" s="292"/>
    </row>
    <row r="240" spans="1:26" ht="15.75" customHeight="1" x14ac:dyDescent="0.2">
      <c r="A240" s="292"/>
      <c r="B240" s="221"/>
      <c r="C240" s="295"/>
      <c r="D240" s="295"/>
      <c r="E240" s="296"/>
      <c r="F240" s="296"/>
      <c r="G240" s="292"/>
      <c r="H240" s="292"/>
      <c r="I240" s="292"/>
      <c r="J240" s="292"/>
      <c r="K240" s="292"/>
      <c r="L240" s="292"/>
      <c r="M240" s="292"/>
      <c r="N240" s="292"/>
      <c r="O240" s="292"/>
      <c r="P240" s="292"/>
      <c r="Q240" s="292"/>
      <c r="R240" s="292"/>
      <c r="S240" s="292"/>
      <c r="T240" s="292"/>
      <c r="U240" s="292"/>
      <c r="V240" s="292"/>
      <c r="W240" s="292"/>
      <c r="X240" s="292"/>
      <c r="Y240" s="292"/>
      <c r="Z240" s="292"/>
    </row>
    <row r="241" spans="1:26" ht="15.75" customHeight="1" x14ac:dyDescent="0.2">
      <c r="A241" s="292"/>
      <c r="B241" s="221"/>
      <c r="C241" s="295"/>
      <c r="D241" s="295"/>
      <c r="E241" s="296"/>
      <c r="F241" s="296"/>
      <c r="G241" s="292"/>
      <c r="H241" s="292"/>
      <c r="I241" s="292"/>
      <c r="J241" s="292"/>
      <c r="K241" s="292"/>
      <c r="L241" s="292"/>
      <c r="M241" s="292"/>
      <c r="N241" s="292"/>
      <c r="O241" s="292"/>
      <c r="P241" s="292"/>
      <c r="Q241" s="292"/>
      <c r="R241" s="292"/>
      <c r="S241" s="292"/>
      <c r="T241" s="292"/>
      <c r="U241" s="292"/>
      <c r="V241" s="292"/>
      <c r="W241" s="292"/>
      <c r="X241" s="292"/>
      <c r="Y241" s="292"/>
      <c r="Z241" s="292"/>
    </row>
    <row r="242" spans="1:26" ht="15.75" customHeight="1" x14ac:dyDescent="0.2">
      <c r="A242" s="292"/>
      <c r="B242" s="221"/>
      <c r="C242" s="295"/>
      <c r="D242" s="295"/>
      <c r="E242" s="296"/>
      <c r="F242" s="296"/>
      <c r="G242" s="292"/>
      <c r="H242" s="292"/>
      <c r="I242" s="292"/>
      <c r="J242" s="292"/>
      <c r="K242" s="292"/>
      <c r="L242" s="292"/>
      <c r="M242" s="292"/>
      <c r="N242" s="292"/>
      <c r="O242" s="292"/>
      <c r="P242" s="292"/>
      <c r="Q242" s="292"/>
      <c r="R242" s="292"/>
      <c r="S242" s="292"/>
      <c r="T242" s="292"/>
      <c r="U242" s="292"/>
      <c r="V242" s="292"/>
      <c r="W242" s="292"/>
      <c r="X242" s="292"/>
      <c r="Y242" s="292"/>
      <c r="Z242" s="292"/>
    </row>
    <row r="243" spans="1:26" ht="15.75" customHeight="1" x14ac:dyDescent="0.2">
      <c r="A243" s="292"/>
      <c r="B243" s="221"/>
      <c r="C243" s="295"/>
      <c r="D243" s="295"/>
      <c r="E243" s="296"/>
      <c r="F243" s="296"/>
      <c r="G243" s="292"/>
      <c r="H243" s="292"/>
      <c r="I243" s="292"/>
      <c r="J243" s="292"/>
      <c r="K243" s="292"/>
      <c r="L243" s="292"/>
      <c r="M243" s="292"/>
      <c r="N243" s="292"/>
      <c r="O243" s="292"/>
      <c r="P243" s="292"/>
      <c r="Q243" s="292"/>
      <c r="R243" s="292"/>
      <c r="S243" s="292"/>
      <c r="T243" s="292"/>
      <c r="U243" s="292"/>
      <c r="V243" s="292"/>
      <c r="W243" s="292"/>
      <c r="X243" s="292"/>
      <c r="Y243" s="292"/>
      <c r="Z243" s="292"/>
    </row>
    <row r="244" spans="1:26" ht="15.75" customHeight="1" x14ac:dyDescent="0.2">
      <c r="A244" s="292"/>
      <c r="B244" s="221"/>
      <c r="C244" s="295"/>
      <c r="D244" s="295"/>
      <c r="E244" s="296"/>
      <c r="F244" s="296"/>
      <c r="G244" s="292"/>
      <c r="H244" s="292"/>
      <c r="I244" s="292"/>
      <c r="J244" s="292"/>
      <c r="K244" s="292"/>
      <c r="L244" s="292"/>
      <c r="M244" s="292"/>
      <c r="N244" s="292"/>
      <c r="O244" s="292"/>
      <c r="P244" s="292"/>
      <c r="Q244" s="292"/>
      <c r="R244" s="292"/>
      <c r="S244" s="292"/>
      <c r="T244" s="292"/>
      <c r="U244" s="292"/>
      <c r="V244" s="292"/>
      <c r="W244" s="292"/>
      <c r="X244" s="292"/>
      <c r="Y244" s="292"/>
      <c r="Z244" s="292"/>
    </row>
    <row r="245" spans="1:26" ht="15.75" customHeight="1" x14ac:dyDescent="0.2">
      <c r="A245" s="292"/>
      <c r="B245" s="221"/>
      <c r="C245" s="295"/>
      <c r="D245" s="295"/>
      <c r="E245" s="296"/>
      <c r="F245" s="296"/>
      <c r="G245" s="292"/>
      <c r="H245" s="292"/>
      <c r="I245" s="292"/>
      <c r="J245" s="292"/>
      <c r="K245" s="292"/>
      <c r="L245" s="292"/>
      <c r="M245" s="292"/>
      <c r="N245" s="292"/>
      <c r="O245" s="292"/>
      <c r="P245" s="292"/>
      <c r="Q245" s="292"/>
      <c r="R245" s="292"/>
      <c r="S245" s="292"/>
      <c r="T245" s="292"/>
      <c r="U245" s="292"/>
      <c r="V245" s="292"/>
      <c r="W245" s="292"/>
      <c r="X245" s="292"/>
      <c r="Y245" s="292"/>
      <c r="Z245" s="292"/>
    </row>
    <row r="246" spans="1:26" ht="15.75" customHeight="1" x14ac:dyDescent="0.2">
      <c r="A246" s="292"/>
      <c r="B246" s="221"/>
      <c r="C246" s="295"/>
      <c r="D246" s="295"/>
      <c r="E246" s="296"/>
      <c r="F246" s="296"/>
      <c r="G246" s="292"/>
      <c r="H246" s="292"/>
      <c r="I246" s="292"/>
      <c r="J246" s="292"/>
      <c r="K246" s="292"/>
      <c r="L246" s="292"/>
      <c r="M246" s="292"/>
      <c r="N246" s="292"/>
      <c r="O246" s="292"/>
      <c r="P246" s="292"/>
      <c r="Q246" s="292"/>
      <c r="R246" s="292"/>
      <c r="S246" s="292"/>
      <c r="T246" s="292"/>
      <c r="U246" s="292"/>
      <c r="V246" s="292"/>
      <c r="W246" s="292"/>
      <c r="X246" s="292"/>
      <c r="Y246" s="292"/>
      <c r="Z246" s="292"/>
    </row>
    <row r="247" spans="1:26" ht="15.75" customHeight="1" x14ac:dyDescent="0.2">
      <c r="A247" s="292"/>
      <c r="B247" s="221"/>
      <c r="C247" s="295"/>
      <c r="D247" s="295"/>
      <c r="E247" s="296"/>
      <c r="F247" s="296"/>
      <c r="G247" s="292"/>
      <c r="H247" s="292"/>
      <c r="I247" s="292"/>
      <c r="J247" s="292"/>
      <c r="K247" s="292"/>
      <c r="L247" s="292"/>
      <c r="M247" s="292"/>
      <c r="N247" s="292"/>
      <c r="O247" s="292"/>
      <c r="P247" s="292"/>
      <c r="Q247" s="292"/>
      <c r="R247" s="292"/>
      <c r="S247" s="292"/>
      <c r="T247" s="292"/>
      <c r="U247" s="292"/>
      <c r="V247" s="292"/>
      <c r="W247" s="292"/>
      <c r="X247" s="292"/>
      <c r="Y247" s="292"/>
      <c r="Z247" s="292"/>
    </row>
    <row r="248" spans="1:26" ht="15.75" customHeight="1" x14ac:dyDescent="0.2">
      <c r="A248" s="292"/>
      <c r="B248" s="221"/>
      <c r="C248" s="295"/>
      <c r="D248" s="295"/>
      <c r="E248" s="296"/>
      <c r="F248" s="296"/>
      <c r="G248" s="292"/>
      <c r="H248" s="292"/>
      <c r="I248" s="292"/>
      <c r="J248" s="292"/>
      <c r="K248" s="292"/>
      <c r="L248" s="292"/>
      <c r="M248" s="292"/>
      <c r="N248" s="292"/>
      <c r="O248" s="292"/>
      <c r="P248" s="292"/>
      <c r="Q248" s="292"/>
      <c r="R248" s="292"/>
      <c r="S248" s="292"/>
      <c r="T248" s="292"/>
      <c r="U248" s="292"/>
      <c r="V248" s="292"/>
      <c r="W248" s="292"/>
      <c r="X248" s="292"/>
      <c r="Y248" s="292"/>
      <c r="Z248" s="292"/>
    </row>
    <row r="249" spans="1:26" ht="15.75" customHeight="1" x14ac:dyDescent="0.2">
      <c r="A249" s="292"/>
      <c r="B249" s="221"/>
      <c r="C249" s="295"/>
      <c r="D249" s="295"/>
      <c r="E249" s="296"/>
      <c r="F249" s="296"/>
      <c r="G249" s="292"/>
      <c r="H249" s="292"/>
      <c r="I249" s="292"/>
      <c r="J249" s="292"/>
      <c r="K249" s="292"/>
      <c r="L249" s="292"/>
      <c r="M249" s="292"/>
      <c r="N249" s="292"/>
      <c r="O249" s="292"/>
      <c r="P249" s="292"/>
      <c r="Q249" s="292"/>
      <c r="R249" s="292"/>
      <c r="S249" s="292"/>
      <c r="T249" s="292"/>
      <c r="U249" s="292"/>
      <c r="V249" s="292"/>
      <c r="W249" s="292"/>
      <c r="X249" s="292"/>
      <c r="Y249" s="292"/>
      <c r="Z249" s="292"/>
    </row>
    <row r="250" spans="1:26" ht="15.75" customHeight="1" x14ac:dyDescent="0.2">
      <c r="A250" s="292"/>
      <c r="B250" s="221"/>
      <c r="C250" s="295"/>
      <c r="D250" s="295"/>
      <c r="E250" s="296"/>
      <c r="F250" s="296"/>
      <c r="G250" s="292"/>
      <c r="H250" s="292"/>
      <c r="I250" s="292"/>
      <c r="J250" s="292"/>
      <c r="K250" s="292"/>
      <c r="L250" s="292"/>
      <c r="M250" s="292"/>
      <c r="N250" s="292"/>
      <c r="O250" s="292"/>
      <c r="P250" s="292"/>
      <c r="Q250" s="292"/>
      <c r="R250" s="292"/>
      <c r="S250" s="292"/>
      <c r="T250" s="292"/>
      <c r="U250" s="292"/>
      <c r="V250" s="292"/>
      <c r="W250" s="292"/>
      <c r="X250" s="292"/>
      <c r="Y250" s="292"/>
      <c r="Z250" s="292"/>
    </row>
    <row r="251" spans="1:26" ht="15.75" customHeight="1" x14ac:dyDescent="0.2">
      <c r="A251" s="292"/>
      <c r="B251" s="221"/>
      <c r="C251" s="295"/>
      <c r="D251" s="295"/>
      <c r="E251" s="296"/>
      <c r="F251" s="296"/>
      <c r="G251" s="292"/>
      <c r="H251" s="292"/>
      <c r="I251" s="292"/>
      <c r="J251" s="292"/>
      <c r="K251" s="292"/>
      <c r="L251" s="292"/>
      <c r="M251" s="292"/>
      <c r="N251" s="292"/>
      <c r="O251" s="292"/>
      <c r="P251" s="292"/>
      <c r="Q251" s="292"/>
      <c r="R251" s="292"/>
      <c r="S251" s="292"/>
      <c r="T251" s="292"/>
      <c r="U251" s="292"/>
      <c r="V251" s="292"/>
      <c r="W251" s="292"/>
      <c r="X251" s="292"/>
      <c r="Y251" s="292"/>
      <c r="Z251" s="292"/>
    </row>
    <row r="252" spans="1:26" ht="15.75" customHeight="1" x14ac:dyDescent="0.2">
      <c r="A252" s="292"/>
      <c r="B252" s="221"/>
      <c r="C252" s="295"/>
      <c r="D252" s="295"/>
      <c r="E252" s="296"/>
      <c r="F252" s="296"/>
      <c r="G252" s="292"/>
      <c r="H252" s="292"/>
      <c r="I252" s="292"/>
      <c r="J252" s="292"/>
      <c r="K252" s="292"/>
      <c r="L252" s="292"/>
      <c r="M252" s="292"/>
      <c r="N252" s="292"/>
      <c r="O252" s="292"/>
      <c r="P252" s="292"/>
      <c r="Q252" s="292"/>
      <c r="R252" s="292"/>
      <c r="S252" s="292"/>
      <c r="T252" s="292"/>
      <c r="U252" s="292"/>
      <c r="V252" s="292"/>
      <c r="W252" s="292"/>
      <c r="X252" s="292"/>
      <c r="Y252" s="292"/>
      <c r="Z252" s="292"/>
    </row>
    <row r="253" spans="1:26" ht="15.75" customHeight="1" x14ac:dyDescent="0.2">
      <c r="A253" s="292"/>
      <c r="B253" s="221"/>
      <c r="C253" s="295"/>
      <c r="D253" s="295"/>
      <c r="E253" s="296"/>
      <c r="F253" s="296"/>
      <c r="G253" s="292"/>
      <c r="H253" s="292"/>
      <c r="I253" s="292"/>
      <c r="J253" s="292"/>
      <c r="K253" s="292"/>
      <c r="L253" s="292"/>
      <c r="M253" s="292"/>
      <c r="N253" s="292"/>
      <c r="O253" s="292"/>
      <c r="P253" s="292"/>
      <c r="Q253" s="292"/>
      <c r="R253" s="292"/>
      <c r="S253" s="292"/>
      <c r="T253" s="292"/>
      <c r="U253" s="292"/>
      <c r="V253" s="292"/>
      <c r="W253" s="292"/>
      <c r="X253" s="292"/>
      <c r="Y253" s="292"/>
      <c r="Z253" s="292"/>
    </row>
    <row r="254" spans="1:26" ht="15.75" customHeight="1" x14ac:dyDescent="0.2">
      <c r="A254" s="292"/>
      <c r="B254" s="221"/>
      <c r="C254" s="295"/>
      <c r="D254" s="295"/>
      <c r="E254" s="296"/>
      <c r="F254" s="296"/>
      <c r="G254" s="292"/>
      <c r="H254" s="292"/>
      <c r="I254" s="292"/>
      <c r="J254" s="292"/>
      <c r="K254" s="292"/>
      <c r="L254" s="292"/>
      <c r="M254" s="292"/>
      <c r="N254" s="292"/>
      <c r="O254" s="292"/>
      <c r="P254" s="292"/>
      <c r="Q254" s="292"/>
      <c r="R254" s="292"/>
      <c r="S254" s="292"/>
      <c r="T254" s="292"/>
      <c r="U254" s="292"/>
      <c r="V254" s="292"/>
      <c r="W254" s="292"/>
      <c r="X254" s="292"/>
      <c r="Y254" s="292"/>
      <c r="Z254" s="292"/>
    </row>
    <row r="255" spans="1:26" ht="15.75" customHeight="1" x14ac:dyDescent="0.2">
      <c r="A255" s="292"/>
      <c r="B255" s="221"/>
      <c r="C255" s="295"/>
      <c r="D255" s="295"/>
      <c r="E255" s="296"/>
      <c r="F255" s="296"/>
      <c r="G255" s="292"/>
      <c r="H255" s="292"/>
      <c r="I255" s="292"/>
      <c r="J255" s="292"/>
      <c r="K255" s="292"/>
      <c r="L255" s="292"/>
      <c r="M255" s="292"/>
      <c r="N255" s="292"/>
      <c r="O255" s="292"/>
      <c r="P255" s="292"/>
      <c r="Q255" s="292"/>
      <c r="R255" s="292"/>
      <c r="S255" s="292"/>
      <c r="T255" s="292"/>
      <c r="U255" s="292"/>
      <c r="V255" s="292"/>
      <c r="W255" s="292"/>
      <c r="X255" s="292"/>
      <c r="Y255" s="292"/>
      <c r="Z255" s="292"/>
    </row>
    <row r="256" spans="1:26" ht="15.75" customHeight="1" x14ac:dyDescent="0.2">
      <c r="A256" s="292"/>
      <c r="B256" s="221"/>
      <c r="C256" s="295"/>
      <c r="D256" s="295"/>
      <c r="E256" s="296"/>
      <c r="F256" s="296"/>
      <c r="G256" s="292"/>
      <c r="H256" s="292"/>
      <c r="I256" s="292"/>
      <c r="J256" s="292"/>
      <c r="K256" s="292"/>
      <c r="L256" s="292"/>
      <c r="M256" s="292"/>
      <c r="N256" s="292"/>
      <c r="O256" s="292"/>
      <c r="P256" s="292"/>
      <c r="Q256" s="292"/>
      <c r="R256" s="292"/>
      <c r="S256" s="292"/>
      <c r="T256" s="292"/>
      <c r="U256" s="292"/>
      <c r="V256" s="292"/>
      <c r="W256" s="292"/>
      <c r="X256" s="292"/>
      <c r="Y256" s="292"/>
      <c r="Z256" s="292"/>
    </row>
    <row r="257" spans="1:26" ht="15.75" customHeight="1" x14ac:dyDescent="0.2">
      <c r="A257" s="292"/>
      <c r="B257" s="221"/>
      <c r="C257" s="295"/>
      <c r="D257" s="295"/>
      <c r="E257" s="296"/>
      <c r="F257" s="296"/>
      <c r="G257" s="292"/>
      <c r="H257" s="292"/>
      <c r="I257" s="292"/>
      <c r="J257" s="292"/>
      <c r="K257" s="292"/>
      <c r="L257" s="292"/>
      <c r="M257" s="292"/>
      <c r="N257" s="292"/>
      <c r="O257" s="292"/>
      <c r="P257" s="292"/>
      <c r="Q257" s="292"/>
      <c r="R257" s="292"/>
      <c r="S257" s="292"/>
      <c r="T257" s="292"/>
      <c r="U257" s="292"/>
      <c r="V257" s="292"/>
      <c r="W257" s="292"/>
      <c r="X257" s="292"/>
      <c r="Y257" s="292"/>
      <c r="Z257" s="292"/>
    </row>
    <row r="258" spans="1:26" ht="15.75" customHeight="1" x14ac:dyDescent="0.2">
      <c r="A258" s="292"/>
      <c r="B258" s="221"/>
      <c r="C258" s="295"/>
      <c r="D258" s="295"/>
      <c r="E258" s="296"/>
      <c r="F258" s="296"/>
      <c r="G258" s="292"/>
      <c r="H258" s="292"/>
      <c r="I258" s="292"/>
      <c r="J258" s="292"/>
      <c r="K258" s="292"/>
      <c r="L258" s="292"/>
      <c r="M258" s="292"/>
      <c r="N258" s="292"/>
      <c r="O258" s="292"/>
      <c r="P258" s="292"/>
      <c r="Q258" s="292"/>
      <c r="R258" s="292"/>
      <c r="S258" s="292"/>
      <c r="T258" s="292"/>
      <c r="U258" s="292"/>
      <c r="V258" s="292"/>
      <c r="W258" s="292"/>
      <c r="X258" s="292"/>
      <c r="Y258" s="292"/>
      <c r="Z258" s="292"/>
    </row>
    <row r="259" spans="1:26" ht="15.75" customHeight="1" x14ac:dyDescent="0.2">
      <c r="A259" s="292"/>
      <c r="B259" s="221"/>
      <c r="C259" s="295"/>
      <c r="D259" s="295"/>
      <c r="E259" s="296"/>
      <c r="F259" s="296"/>
      <c r="G259" s="292"/>
      <c r="H259" s="292"/>
      <c r="I259" s="292"/>
      <c r="J259" s="292"/>
      <c r="K259" s="292"/>
      <c r="L259" s="292"/>
      <c r="M259" s="292"/>
      <c r="N259" s="292"/>
      <c r="O259" s="292"/>
      <c r="P259" s="292"/>
      <c r="Q259" s="292"/>
      <c r="R259" s="292"/>
      <c r="S259" s="292"/>
      <c r="T259" s="292"/>
      <c r="U259" s="292"/>
      <c r="V259" s="292"/>
      <c r="W259" s="292"/>
      <c r="X259" s="292"/>
      <c r="Y259" s="292"/>
      <c r="Z259" s="292"/>
    </row>
    <row r="260" spans="1:26" ht="15.75" customHeight="1" x14ac:dyDescent="0.2">
      <c r="A260" s="292"/>
      <c r="B260" s="221"/>
      <c r="C260" s="295"/>
      <c r="D260" s="295"/>
      <c r="E260" s="296"/>
      <c r="F260" s="296"/>
      <c r="G260" s="292"/>
      <c r="H260" s="292"/>
      <c r="I260" s="292"/>
      <c r="J260" s="292"/>
      <c r="K260" s="292"/>
      <c r="L260" s="292"/>
      <c r="M260" s="292"/>
      <c r="N260" s="292"/>
      <c r="O260" s="292"/>
      <c r="P260" s="292"/>
      <c r="Q260" s="292"/>
      <c r="R260" s="292"/>
      <c r="S260" s="292"/>
      <c r="T260" s="292"/>
      <c r="U260" s="292"/>
      <c r="V260" s="292"/>
      <c r="W260" s="292"/>
      <c r="X260" s="292"/>
      <c r="Y260" s="292"/>
      <c r="Z260" s="292"/>
    </row>
    <row r="261" spans="1:26" ht="15.75" customHeight="1" x14ac:dyDescent="0.2">
      <c r="A261" s="292"/>
      <c r="B261" s="221"/>
      <c r="C261" s="295"/>
      <c r="D261" s="295"/>
      <c r="E261" s="296"/>
      <c r="F261" s="296"/>
      <c r="G261" s="292"/>
      <c r="H261" s="292"/>
      <c r="I261" s="292"/>
      <c r="J261" s="292"/>
      <c r="K261" s="292"/>
      <c r="L261" s="292"/>
      <c r="M261" s="292"/>
      <c r="N261" s="292"/>
      <c r="O261" s="292"/>
      <c r="P261" s="292"/>
      <c r="Q261" s="292"/>
      <c r="R261" s="292"/>
      <c r="S261" s="292"/>
      <c r="T261" s="292"/>
      <c r="U261" s="292"/>
      <c r="V261" s="292"/>
      <c r="W261" s="292"/>
      <c r="X261" s="292"/>
      <c r="Y261" s="292"/>
      <c r="Z261" s="292"/>
    </row>
    <row r="262" spans="1:26" ht="15.75" customHeight="1" x14ac:dyDescent="0.2">
      <c r="A262" s="292"/>
      <c r="B262" s="221"/>
      <c r="C262" s="295"/>
      <c r="D262" s="295"/>
      <c r="E262" s="296"/>
      <c r="F262" s="296"/>
      <c r="G262" s="292"/>
      <c r="H262" s="292"/>
      <c r="I262" s="292"/>
      <c r="J262" s="292"/>
      <c r="K262" s="292"/>
      <c r="L262" s="292"/>
      <c r="M262" s="292"/>
      <c r="N262" s="292"/>
      <c r="O262" s="292"/>
      <c r="P262" s="292"/>
      <c r="Q262" s="292"/>
      <c r="R262" s="292"/>
      <c r="S262" s="292"/>
      <c r="T262" s="292"/>
      <c r="U262" s="292"/>
      <c r="V262" s="292"/>
      <c r="W262" s="292"/>
      <c r="X262" s="292"/>
      <c r="Y262" s="292"/>
      <c r="Z262" s="292"/>
    </row>
    <row r="263" spans="1:26" ht="15.75" customHeight="1" x14ac:dyDescent="0.2">
      <c r="A263" s="292"/>
      <c r="B263" s="221"/>
      <c r="C263" s="295"/>
      <c r="D263" s="295"/>
      <c r="E263" s="296"/>
      <c r="F263" s="296"/>
      <c r="G263" s="292"/>
      <c r="H263" s="292"/>
      <c r="I263" s="292"/>
      <c r="J263" s="292"/>
      <c r="K263" s="292"/>
      <c r="L263" s="292"/>
      <c r="M263" s="292"/>
      <c r="N263" s="292"/>
      <c r="O263" s="292"/>
      <c r="P263" s="292"/>
      <c r="Q263" s="292"/>
      <c r="R263" s="292"/>
      <c r="S263" s="292"/>
      <c r="T263" s="292"/>
      <c r="U263" s="292"/>
      <c r="V263" s="292"/>
      <c r="W263" s="292"/>
      <c r="X263" s="292"/>
      <c r="Y263" s="292"/>
      <c r="Z263" s="292"/>
    </row>
    <row r="264" spans="1:26" ht="15.75" customHeight="1" x14ac:dyDescent="0.2">
      <c r="A264" s="292"/>
      <c r="B264" s="221"/>
      <c r="C264" s="295"/>
      <c r="D264" s="295"/>
      <c r="E264" s="296"/>
      <c r="F264" s="296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2"/>
      <c r="Y264" s="292"/>
      <c r="Z264" s="292"/>
    </row>
    <row r="265" spans="1:26" ht="15.75" customHeight="1" x14ac:dyDescent="0.2">
      <c r="A265" s="292"/>
      <c r="B265" s="221"/>
      <c r="C265" s="295"/>
      <c r="D265" s="295"/>
      <c r="E265" s="296"/>
      <c r="F265" s="296"/>
      <c r="G265" s="292"/>
      <c r="H265" s="292"/>
      <c r="I265" s="292"/>
      <c r="J265" s="292"/>
      <c r="K265" s="292"/>
      <c r="L265" s="292"/>
      <c r="M265" s="292"/>
      <c r="N265" s="292"/>
      <c r="O265" s="292"/>
      <c r="P265" s="292"/>
      <c r="Q265" s="292"/>
      <c r="R265" s="292"/>
      <c r="S265" s="292"/>
      <c r="T265" s="292"/>
      <c r="U265" s="292"/>
      <c r="V265" s="292"/>
      <c r="W265" s="292"/>
      <c r="X265" s="292"/>
      <c r="Y265" s="292"/>
      <c r="Z265" s="292"/>
    </row>
    <row r="266" spans="1:26" ht="15.75" customHeight="1" x14ac:dyDescent="0.2">
      <c r="A266" s="292"/>
      <c r="B266" s="221"/>
      <c r="C266" s="295"/>
      <c r="D266" s="295"/>
      <c r="E266" s="296"/>
      <c r="F266" s="296"/>
      <c r="G266" s="292"/>
      <c r="H266" s="292"/>
      <c r="I266" s="292"/>
      <c r="J266" s="292"/>
      <c r="K266" s="292"/>
      <c r="L266" s="292"/>
      <c r="M266" s="292"/>
      <c r="N266" s="292"/>
      <c r="O266" s="292"/>
      <c r="P266" s="292"/>
      <c r="Q266" s="292"/>
      <c r="R266" s="292"/>
      <c r="S266" s="292"/>
      <c r="T266" s="292"/>
      <c r="U266" s="292"/>
      <c r="V266" s="292"/>
      <c r="W266" s="292"/>
      <c r="X266" s="292"/>
      <c r="Y266" s="292"/>
      <c r="Z266" s="292"/>
    </row>
    <row r="267" spans="1:26" ht="15.75" customHeight="1" x14ac:dyDescent="0.2">
      <c r="A267" s="292"/>
      <c r="B267" s="221"/>
      <c r="C267" s="295"/>
      <c r="D267" s="295"/>
      <c r="E267" s="296"/>
      <c r="F267" s="296"/>
      <c r="G267" s="292"/>
      <c r="H267" s="292"/>
      <c r="I267" s="292"/>
      <c r="J267" s="292"/>
      <c r="K267" s="292"/>
      <c r="L267" s="292"/>
      <c r="M267" s="292"/>
      <c r="N267" s="292"/>
      <c r="O267" s="292"/>
      <c r="P267" s="292"/>
      <c r="Q267" s="292"/>
      <c r="R267" s="292"/>
      <c r="S267" s="292"/>
      <c r="T267" s="292"/>
      <c r="U267" s="292"/>
      <c r="V267" s="292"/>
      <c r="W267" s="292"/>
      <c r="X267" s="292"/>
      <c r="Y267" s="292"/>
      <c r="Z267" s="292"/>
    </row>
    <row r="268" spans="1:26" ht="15.75" customHeight="1" x14ac:dyDescent="0.2">
      <c r="A268" s="292"/>
      <c r="B268" s="221"/>
      <c r="C268" s="295"/>
      <c r="D268" s="295"/>
      <c r="E268" s="296"/>
      <c r="F268" s="296"/>
      <c r="G268" s="292"/>
      <c r="H268" s="292"/>
      <c r="I268" s="292"/>
      <c r="J268" s="292"/>
      <c r="K268" s="292"/>
      <c r="L268" s="292"/>
      <c r="M268" s="292"/>
      <c r="N268" s="292"/>
      <c r="O268" s="292"/>
      <c r="P268" s="292"/>
      <c r="Q268" s="292"/>
      <c r="R268" s="292"/>
      <c r="S268" s="292"/>
      <c r="T268" s="292"/>
      <c r="U268" s="292"/>
      <c r="V268" s="292"/>
      <c r="W268" s="292"/>
      <c r="X268" s="292"/>
      <c r="Y268" s="292"/>
      <c r="Z268" s="292"/>
    </row>
    <row r="269" spans="1:26" ht="15.75" customHeight="1" x14ac:dyDescent="0.2">
      <c r="A269" s="292"/>
      <c r="B269" s="221"/>
      <c r="C269" s="295"/>
      <c r="D269" s="295"/>
      <c r="E269" s="296"/>
      <c r="F269" s="296"/>
      <c r="G269" s="292"/>
      <c r="H269" s="292"/>
      <c r="I269" s="292"/>
      <c r="J269" s="292"/>
      <c r="K269" s="292"/>
      <c r="L269" s="292"/>
      <c r="M269" s="292"/>
      <c r="N269" s="292"/>
      <c r="O269" s="292"/>
      <c r="P269" s="292"/>
      <c r="Q269" s="292"/>
      <c r="R269" s="292"/>
      <c r="S269" s="292"/>
      <c r="T269" s="292"/>
      <c r="U269" s="292"/>
      <c r="V269" s="292"/>
      <c r="W269" s="292"/>
      <c r="X269" s="292"/>
      <c r="Y269" s="292"/>
      <c r="Z269" s="292"/>
    </row>
    <row r="270" spans="1:26" ht="15.75" customHeight="1" x14ac:dyDescent="0.2">
      <c r="A270" s="292"/>
      <c r="B270" s="221"/>
      <c r="C270" s="295"/>
      <c r="D270" s="295"/>
      <c r="E270" s="296"/>
      <c r="F270" s="296"/>
      <c r="G270" s="292"/>
      <c r="H270" s="292"/>
      <c r="I270" s="292"/>
      <c r="J270" s="292"/>
      <c r="K270" s="292"/>
      <c r="L270" s="292"/>
      <c r="M270" s="292"/>
      <c r="N270" s="292"/>
      <c r="O270" s="292"/>
      <c r="P270" s="292"/>
      <c r="Q270" s="292"/>
      <c r="R270" s="292"/>
      <c r="S270" s="292"/>
      <c r="T270" s="292"/>
      <c r="U270" s="292"/>
      <c r="V270" s="292"/>
      <c r="W270" s="292"/>
      <c r="X270" s="292"/>
      <c r="Y270" s="292"/>
      <c r="Z270" s="292"/>
    </row>
    <row r="271" spans="1:26" ht="15.75" customHeight="1" x14ac:dyDescent="0.2">
      <c r="A271" s="292"/>
      <c r="B271" s="221"/>
      <c r="C271" s="295"/>
      <c r="D271" s="295"/>
      <c r="E271" s="296"/>
      <c r="F271" s="296"/>
      <c r="G271" s="292"/>
      <c r="H271" s="292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2"/>
      <c r="Y271" s="292"/>
      <c r="Z271" s="292"/>
    </row>
    <row r="272" spans="1:26" ht="15.75" customHeight="1" x14ac:dyDescent="0.2">
      <c r="A272" s="292"/>
      <c r="B272" s="221"/>
      <c r="C272" s="295"/>
      <c r="D272" s="295"/>
      <c r="E272" s="296"/>
      <c r="F272" s="296"/>
      <c r="G272" s="292"/>
      <c r="H272" s="292"/>
      <c r="I272" s="292"/>
      <c r="J272" s="292"/>
      <c r="K272" s="292"/>
      <c r="L272" s="292"/>
      <c r="M272" s="292"/>
      <c r="N272" s="292"/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</row>
    <row r="273" spans="1:26" ht="15.75" customHeight="1" x14ac:dyDescent="0.2">
      <c r="A273" s="292"/>
      <c r="B273" s="221"/>
      <c r="C273" s="295"/>
      <c r="D273" s="295"/>
      <c r="E273" s="296"/>
      <c r="F273" s="296"/>
      <c r="G273" s="292"/>
      <c r="H273" s="292"/>
      <c r="I273" s="292"/>
      <c r="J273" s="292"/>
      <c r="K273" s="292"/>
      <c r="L273" s="292"/>
      <c r="M273" s="292"/>
      <c r="N273" s="292"/>
      <c r="O273" s="292"/>
      <c r="P273" s="292"/>
      <c r="Q273" s="292"/>
      <c r="R273" s="292"/>
      <c r="S273" s="292"/>
      <c r="T273" s="292"/>
      <c r="U273" s="292"/>
      <c r="V273" s="292"/>
      <c r="W273" s="292"/>
      <c r="X273" s="292"/>
      <c r="Y273" s="292"/>
      <c r="Z273" s="292"/>
    </row>
    <row r="274" spans="1:26" ht="15.75" customHeight="1" x14ac:dyDescent="0.2">
      <c r="A274" s="292"/>
      <c r="B274" s="221"/>
      <c r="C274" s="295"/>
      <c r="D274" s="295"/>
      <c r="E274" s="296"/>
      <c r="F274" s="296"/>
      <c r="G274" s="292"/>
      <c r="H274" s="292"/>
      <c r="I274" s="292"/>
      <c r="J274" s="292"/>
      <c r="K274" s="292"/>
      <c r="L274" s="292"/>
      <c r="M274" s="292"/>
      <c r="N274" s="292"/>
      <c r="O274" s="292"/>
      <c r="P274" s="292"/>
      <c r="Q274" s="292"/>
      <c r="R274" s="292"/>
      <c r="S274" s="292"/>
      <c r="T274" s="292"/>
      <c r="U274" s="292"/>
      <c r="V274" s="292"/>
      <c r="W274" s="292"/>
      <c r="X274" s="292"/>
      <c r="Y274" s="292"/>
      <c r="Z274" s="292"/>
    </row>
    <row r="275" spans="1:26" ht="15.75" customHeight="1" x14ac:dyDescent="0.2">
      <c r="A275" s="292"/>
      <c r="B275" s="221"/>
      <c r="C275" s="295"/>
      <c r="D275" s="295"/>
      <c r="E275" s="296"/>
      <c r="F275" s="296"/>
      <c r="G275" s="292"/>
      <c r="H275" s="292"/>
      <c r="I275" s="292"/>
      <c r="J275" s="292"/>
      <c r="K275" s="292"/>
      <c r="L275" s="292"/>
      <c r="M275" s="292"/>
      <c r="N275" s="292"/>
      <c r="O275" s="292"/>
      <c r="P275" s="292"/>
      <c r="Q275" s="292"/>
      <c r="R275" s="292"/>
      <c r="S275" s="292"/>
      <c r="T275" s="292"/>
      <c r="U275" s="292"/>
      <c r="V275" s="292"/>
      <c r="W275" s="292"/>
      <c r="X275" s="292"/>
      <c r="Y275" s="292"/>
      <c r="Z275" s="292"/>
    </row>
    <row r="276" spans="1:26" ht="15.75" customHeight="1" x14ac:dyDescent="0.2">
      <c r="A276" s="292"/>
      <c r="B276" s="221"/>
      <c r="C276" s="295"/>
      <c r="D276" s="295"/>
      <c r="E276" s="296"/>
      <c r="F276" s="296"/>
      <c r="G276" s="292"/>
      <c r="H276" s="292"/>
      <c r="I276" s="292"/>
      <c r="J276" s="292"/>
      <c r="K276" s="292"/>
      <c r="L276" s="292"/>
      <c r="M276" s="292"/>
      <c r="N276" s="292"/>
      <c r="O276" s="292"/>
      <c r="P276" s="292"/>
      <c r="Q276" s="292"/>
      <c r="R276" s="292"/>
      <c r="S276" s="292"/>
      <c r="T276" s="292"/>
      <c r="U276" s="292"/>
      <c r="V276" s="292"/>
      <c r="W276" s="292"/>
      <c r="X276" s="292"/>
      <c r="Y276" s="292"/>
      <c r="Z276" s="292"/>
    </row>
    <row r="277" spans="1:26" ht="15.75" customHeight="1" x14ac:dyDescent="0.2">
      <c r="A277" s="292"/>
      <c r="B277" s="221"/>
      <c r="C277" s="295"/>
      <c r="D277" s="295"/>
      <c r="E277" s="296"/>
      <c r="F277" s="296"/>
      <c r="G277" s="292"/>
      <c r="H277" s="292"/>
      <c r="I277" s="292"/>
      <c r="J277" s="292"/>
      <c r="K277" s="292"/>
      <c r="L277" s="292"/>
      <c r="M277" s="292"/>
      <c r="N277" s="292"/>
      <c r="O277" s="292"/>
      <c r="P277" s="292"/>
      <c r="Q277" s="292"/>
      <c r="R277" s="292"/>
      <c r="S277" s="292"/>
      <c r="T277" s="292"/>
      <c r="U277" s="292"/>
      <c r="V277" s="292"/>
      <c r="W277" s="292"/>
      <c r="X277" s="292"/>
      <c r="Y277" s="292"/>
      <c r="Z277" s="292"/>
    </row>
    <row r="278" spans="1:26" ht="15.75" customHeight="1" x14ac:dyDescent="0.2">
      <c r="A278" s="292"/>
      <c r="B278" s="221"/>
      <c r="C278" s="295"/>
      <c r="D278" s="295"/>
      <c r="E278" s="296"/>
      <c r="F278" s="296"/>
      <c r="G278" s="292"/>
      <c r="H278" s="292"/>
      <c r="I278" s="292"/>
      <c r="J278" s="292"/>
      <c r="K278" s="292"/>
      <c r="L278" s="292"/>
      <c r="M278" s="292"/>
      <c r="N278" s="292"/>
      <c r="O278" s="292"/>
      <c r="P278" s="292"/>
      <c r="Q278" s="292"/>
      <c r="R278" s="292"/>
      <c r="S278" s="292"/>
      <c r="T278" s="292"/>
      <c r="U278" s="292"/>
      <c r="V278" s="292"/>
      <c r="W278" s="292"/>
      <c r="X278" s="292"/>
      <c r="Y278" s="292"/>
      <c r="Z278" s="292"/>
    </row>
    <row r="279" spans="1:26" ht="15.75" customHeight="1" x14ac:dyDescent="0.2">
      <c r="A279" s="292"/>
      <c r="B279" s="221"/>
      <c r="C279" s="295"/>
      <c r="D279" s="295"/>
      <c r="E279" s="296"/>
      <c r="F279" s="296"/>
      <c r="G279" s="292"/>
      <c r="H279" s="292"/>
      <c r="I279" s="292"/>
      <c r="J279" s="292"/>
      <c r="K279" s="292"/>
      <c r="L279" s="292"/>
      <c r="M279" s="292"/>
      <c r="N279" s="292"/>
      <c r="O279" s="292"/>
      <c r="P279" s="292"/>
      <c r="Q279" s="292"/>
      <c r="R279" s="292"/>
      <c r="S279" s="292"/>
      <c r="T279" s="292"/>
      <c r="U279" s="292"/>
      <c r="V279" s="292"/>
      <c r="W279" s="292"/>
      <c r="X279" s="292"/>
      <c r="Y279" s="292"/>
      <c r="Z279" s="292"/>
    </row>
    <row r="280" spans="1:26" ht="15.75" customHeight="1" x14ac:dyDescent="0.2">
      <c r="A280" s="292"/>
      <c r="B280" s="221"/>
      <c r="C280" s="295"/>
      <c r="D280" s="295"/>
      <c r="E280" s="296"/>
      <c r="F280" s="296"/>
      <c r="G280" s="292"/>
      <c r="H280" s="292"/>
      <c r="I280" s="292"/>
      <c r="J280" s="292"/>
      <c r="K280" s="292"/>
      <c r="L280" s="292"/>
      <c r="M280" s="292"/>
      <c r="N280" s="292"/>
      <c r="O280" s="292"/>
      <c r="P280" s="292"/>
      <c r="Q280" s="292"/>
      <c r="R280" s="292"/>
      <c r="S280" s="292"/>
      <c r="T280" s="292"/>
      <c r="U280" s="292"/>
      <c r="V280" s="292"/>
      <c r="W280" s="292"/>
      <c r="X280" s="292"/>
      <c r="Y280" s="292"/>
      <c r="Z280" s="292"/>
    </row>
    <row r="281" spans="1:26" ht="15.75" customHeight="1" x14ac:dyDescent="0.2">
      <c r="A281" s="292"/>
      <c r="B281" s="221"/>
      <c r="C281" s="295"/>
      <c r="D281" s="295"/>
      <c r="E281" s="296"/>
      <c r="F281" s="296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</row>
    <row r="282" spans="1:26" ht="15.75" customHeight="1" x14ac:dyDescent="0.2">
      <c r="A282" s="292"/>
      <c r="B282" s="221"/>
      <c r="C282" s="295"/>
      <c r="D282" s="295"/>
      <c r="E282" s="296"/>
      <c r="F282" s="296"/>
      <c r="G282" s="292"/>
      <c r="H282" s="292"/>
      <c r="I282" s="292"/>
      <c r="J282" s="292"/>
      <c r="K282" s="292"/>
      <c r="L282" s="292"/>
      <c r="M282" s="292"/>
      <c r="N282" s="292"/>
      <c r="O282" s="292"/>
      <c r="P282" s="292"/>
      <c r="Q282" s="292"/>
      <c r="R282" s="292"/>
      <c r="S282" s="292"/>
      <c r="T282" s="292"/>
      <c r="U282" s="292"/>
      <c r="V282" s="292"/>
      <c r="W282" s="292"/>
      <c r="X282" s="292"/>
      <c r="Y282" s="292"/>
      <c r="Z282" s="292"/>
    </row>
    <row r="283" spans="1:26" ht="15.75" customHeight="1" x14ac:dyDescent="0.2">
      <c r="A283" s="292"/>
      <c r="B283" s="221"/>
      <c r="C283" s="295"/>
      <c r="D283" s="295"/>
      <c r="E283" s="296"/>
      <c r="F283" s="296"/>
      <c r="G283" s="292"/>
      <c r="H283" s="292"/>
      <c r="I283" s="292"/>
      <c r="J283" s="292"/>
      <c r="K283" s="292"/>
      <c r="L283" s="292"/>
      <c r="M283" s="292"/>
      <c r="N283" s="292"/>
      <c r="O283" s="292"/>
      <c r="P283" s="292"/>
      <c r="Q283" s="292"/>
      <c r="R283" s="292"/>
      <c r="S283" s="292"/>
      <c r="T283" s="292"/>
      <c r="U283" s="292"/>
      <c r="V283" s="292"/>
      <c r="W283" s="292"/>
      <c r="X283" s="292"/>
      <c r="Y283" s="292"/>
      <c r="Z283" s="292"/>
    </row>
    <row r="284" spans="1:26" ht="15.75" customHeight="1" x14ac:dyDescent="0.2">
      <c r="A284" s="292"/>
      <c r="B284" s="221"/>
      <c r="C284" s="295"/>
      <c r="D284" s="295"/>
      <c r="E284" s="296"/>
      <c r="F284" s="296"/>
      <c r="G284" s="292"/>
      <c r="H284" s="292"/>
      <c r="I284" s="292"/>
      <c r="J284" s="292"/>
      <c r="K284" s="292"/>
      <c r="L284" s="292"/>
      <c r="M284" s="292"/>
      <c r="N284" s="292"/>
      <c r="O284" s="292"/>
      <c r="P284" s="292"/>
      <c r="Q284" s="292"/>
      <c r="R284" s="292"/>
      <c r="S284" s="292"/>
      <c r="T284" s="292"/>
      <c r="U284" s="292"/>
      <c r="V284" s="292"/>
      <c r="W284" s="292"/>
      <c r="X284" s="292"/>
      <c r="Y284" s="292"/>
      <c r="Z284" s="292"/>
    </row>
    <row r="285" spans="1:26" ht="15.75" customHeight="1" x14ac:dyDescent="0.2">
      <c r="A285" s="292"/>
      <c r="B285" s="221"/>
      <c r="C285" s="295"/>
      <c r="D285" s="295"/>
      <c r="E285" s="296"/>
      <c r="F285" s="296"/>
      <c r="G285" s="292"/>
      <c r="H285" s="292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</row>
    <row r="286" spans="1:26" ht="15.75" customHeight="1" x14ac:dyDescent="0.2">
      <c r="A286" s="292"/>
      <c r="B286" s="221"/>
      <c r="C286" s="295"/>
      <c r="D286" s="295"/>
      <c r="E286" s="296"/>
      <c r="F286" s="296"/>
      <c r="G286" s="292"/>
      <c r="H286" s="292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</row>
    <row r="287" spans="1:26" ht="15.75" customHeight="1" x14ac:dyDescent="0.2">
      <c r="A287" s="292"/>
      <c r="B287" s="221"/>
      <c r="C287" s="295"/>
      <c r="D287" s="295"/>
      <c r="E287" s="296"/>
      <c r="F287" s="296"/>
      <c r="G287" s="292"/>
      <c r="H287" s="292"/>
      <c r="I287" s="292"/>
      <c r="J287" s="292"/>
      <c r="K287" s="292"/>
      <c r="L287" s="292"/>
      <c r="M287" s="292"/>
      <c r="N287" s="292"/>
      <c r="O287" s="292"/>
      <c r="P287" s="292"/>
      <c r="Q287" s="292"/>
      <c r="R287" s="292"/>
      <c r="S287" s="292"/>
      <c r="T287" s="292"/>
      <c r="U287" s="292"/>
      <c r="V287" s="292"/>
      <c r="W287" s="292"/>
      <c r="X287" s="292"/>
      <c r="Y287" s="292"/>
      <c r="Z287" s="292"/>
    </row>
    <row r="288" spans="1:26" ht="15.75" customHeight="1" x14ac:dyDescent="0.2">
      <c r="A288" s="292"/>
      <c r="B288" s="221"/>
      <c r="C288" s="295"/>
      <c r="D288" s="295"/>
      <c r="E288" s="296"/>
      <c r="F288" s="296"/>
      <c r="G288" s="292"/>
      <c r="H288" s="292"/>
      <c r="I288" s="292"/>
      <c r="J288" s="292"/>
      <c r="K288" s="292"/>
      <c r="L288" s="292"/>
      <c r="M288" s="292"/>
      <c r="N288" s="292"/>
      <c r="O288" s="292"/>
      <c r="P288" s="292"/>
      <c r="Q288" s="292"/>
      <c r="R288" s="292"/>
      <c r="S288" s="292"/>
      <c r="T288" s="292"/>
      <c r="U288" s="292"/>
      <c r="V288" s="292"/>
      <c r="W288" s="292"/>
      <c r="X288" s="292"/>
      <c r="Y288" s="292"/>
      <c r="Z288" s="292"/>
    </row>
    <row r="289" spans="1:26" ht="15.75" customHeight="1" x14ac:dyDescent="0.2">
      <c r="A289" s="292"/>
      <c r="B289" s="221"/>
      <c r="C289" s="295"/>
      <c r="D289" s="295"/>
      <c r="E289" s="296"/>
      <c r="F289" s="296"/>
      <c r="G289" s="292"/>
      <c r="H289" s="292"/>
      <c r="I289" s="292"/>
      <c r="J289" s="292"/>
      <c r="K289" s="292"/>
      <c r="L289" s="292"/>
      <c r="M289" s="292"/>
      <c r="N289" s="292"/>
      <c r="O289" s="292"/>
      <c r="P289" s="292"/>
      <c r="Q289" s="292"/>
      <c r="R289" s="292"/>
      <c r="S289" s="292"/>
      <c r="T289" s="292"/>
      <c r="U289" s="292"/>
      <c r="V289" s="292"/>
      <c r="W289" s="292"/>
      <c r="X289" s="292"/>
      <c r="Y289" s="292"/>
      <c r="Z289" s="292"/>
    </row>
    <row r="290" spans="1:26" ht="15.75" customHeight="1" x14ac:dyDescent="0.2">
      <c r="A290" s="292"/>
      <c r="B290" s="221"/>
      <c r="C290" s="295"/>
      <c r="D290" s="295"/>
      <c r="E290" s="296"/>
      <c r="F290" s="296"/>
      <c r="G290" s="292"/>
      <c r="H290" s="292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</row>
    <row r="291" spans="1:26" ht="15.75" customHeight="1" x14ac:dyDescent="0.2">
      <c r="A291" s="292"/>
      <c r="B291" s="221"/>
      <c r="C291" s="295"/>
      <c r="D291" s="295"/>
      <c r="E291" s="296"/>
      <c r="F291" s="296"/>
      <c r="G291" s="292"/>
      <c r="H291" s="292"/>
      <c r="I291" s="292"/>
      <c r="J291" s="292"/>
      <c r="K291" s="292"/>
      <c r="L291" s="292"/>
      <c r="M291" s="292"/>
      <c r="N291" s="292"/>
      <c r="O291" s="292"/>
      <c r="P291" s="292"/>
      <c r="Q291" s="292"/>
      <c r="R291" s="292"/>
      <c r="S291" s="292"/>
      <c r="T291" s="292"/>
      <c r="U291" s="292"/>
      <c r="V291" s="292"/>
      <c r="W291" s="292"/>
      <c r="X291" s="292"/>
      <c r="Y291" s="292"/>
      <c r="Z291" s="292"/>
    </row>
    <row r="292" spans="1:26" ht="15.75" customHeight="1" x14ac:dyDescent="0.2">
      <c r="A292" s="292"/>
      <c r="B292" s="221"/>
      <c r="C292" s="295"/>
      <c r="D292" s="295"/>
      <c r="E292" s="296"/>
      <c r="F292" s="296"/>
      <c r="G292" s="292"/>
      <c r="H292" s="292"/>
      <c r="I292" s="292"/>
      <c r="J292" s="292"/>
      <c r="K292" s="292"/>
      <c r="L292" s="292"/>
      <c r="M292" s="292"/>
      <c r="N292" s="292"/>
      <c r="O292" s="292"/>
      <c r="P292" s="292"/>
      <c r="Q292" s="292"/>
      <c r="R292" s="292"/>
      <c r="S292" s="292"/>
      <c r="T292" s="292"/>
      <c r="U292" s="292"/>
      <c r="V292" s="292"/>
      <c r="W292" s="292"/>
      <c r="X292" s="292"/>
      <c r="Y292" s="292"/>
      <c r="Z292" s="292"/>
    </row>
    <row r="293" spans="1:26" ht="15.75" customHeight="1" x14ac:dyDescent="0.2">
      <c r="A293" s="292"/>
      <c r="B293" s="221"/>
      <c r="C293" s="295"/>
      <c r="D293" s="295"/>
      <c r="E293" s="296"/>
      <c r="F293" s="296"/>
      <c r="G293" s="292"/>
      <c r="H293" s="292"/>
      <c r="I293" s="292"/>
      <c r="J293" s="292"/>
      <c r="K293" s="292"/>
      <c r="L293" s="292"/>
      <c r="M293" s="292"/>
      <c r="N293" s="292"/>
      <c r="O293" s="292"/>
      <c r="P293" s="292"/>
      <c r="Q293" s="292"/>
      <c r="R293" s="292"/>
      <c r="S293" s="292"/>
      <c r="T293" s="292"/>
      <c r="U293" s="292"/>
      <c r="V293" s="292"/>
      <c r="W293" s="292"/>
      <c r="X293" s="292"/>
      <c r="Y293" s="292"/>
      <c r="Z293" s="292"/>
    </row>
    <row r="294" spans="1:26" ht="15.75" customHeight="1" x14ac:dyDescent="0.2">
      <c r="A294" s="292"/>
      <c r="B294" s="221"/>
      <c r="C294" s="295"/>
      <c r="D294" s="295"/>
      <c r="E294" s="296"/>
      <c r="F294" s="296"/>
      <c r="G294" s="292"/>
      <c r="H294" s="292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</row>
    <row r="295" spans="1:26" ht="15.75" customHeight="1" x14ac:dyDescent="0.2">
      <c r="A295" s="292"/>
      <c r="B295" s="221"/>
      <c r="C295" s="295"/>
      <c r="D295" s="295"/>
      <c r="E295" s="296"/>
      <c r="F295" s="296"/>
      <c r="G295" s="292"/>
      <c r="H295" s="292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</row>
    <row r="296" spans="1:26" ht="15.75" customHeight="1" x14ac:dyDescent="0.2">
      <c r="A296" s="292"/>
      <c r="B296" s="221"/>
      <c r="C296" s="295"/>
      <c r="D296" s="295"/>
      <c r="E296" s="296"/>
      <c r="F296" s="296"/>
      <c r="G296" s="292"/>
      <c r="H296" s="292"/>
      <c r="I296" s="292"/>
      <c r="J296" s="292"/>
      <c r="K296" s="292"/>
      <c r="L296" s="292"/>
      <c r="M296" s="292"/>
      <c r="N296" s="292"/>
      <c r="O296" s="292"/>
      <c r="P296" s="292"/>
      <c r="Q296" s="292"/>
      <c r="R296" s="292"/>
      <c r="S296" s="292"/>
      <c r="T296" s="292"/>
      <c r="U296" s="292"/>
      <c r="V296" s="292"/>
      <c r="W296" s="292"/>
      <c r="X296" s="292"/>
      <c r="Y296" s="292"/>
      <c r="Z296" s="292"/>
    </row>
    <row r="297" spans="1:26" ht="15.75" customHeight="1" x14ac:dyDescent="0.2">
      <c r="A297" s="292"/>
      <c r="B297" s="221"/>
      <c r="C297" s="295"/>
      <c r="D297" s="295"/>
      <c r="E297" s="296"/>
      <c r="F297" s="296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2"/>
      <c r="Y297" s="292"/>
      <c r="Z297" s="292"/>
    </row>
    <row r="298" spans="1:26" ht="15.75" customHeight="1" x14ac:dyDescent="0.2">
      <c r="A298" s="292"/>
      <c r="B298" s="221"/>
      <c r="C298" s="295"/>
      <c r="D298" s="295"/>
      <c r="E298" s="296"/>
      <c r="F298" s="296"/>
      <c r="G298" s="292"/>
      <c r="H298" s="292"/>
      <c r="I298" s="292"/>
      <c r="J298" s="292"/>
      <c r="K298" s="292"/>
      <c r="L298" s="292"/>
      <c r="M298" s="292"/>
      <c r="N298" s="292"/>
      <c r="O298" s="292"/>
      <c r="P298" s="292"/>
      <c r="Q298" s="292"/>
      <c r="R298" s="292"/>
      <c r="S298" s="292"/>
      <c r="T298" s="292"/>
      <c r="U298" s="292"/>
      <c r="V298" s="292"/>
      <c r="W298" s="292"/>
      <c r="X298" s="292"/>
      <c r="Y298" s="292"/>
      <c r="Z298" s="292"/>
    </row>
    <row r="299" spans="1:26" ht="15.75" customHeight="1" x14ac:dyDescent="0.2">
      <c r="A299" s="292"/>
      <c r="B299" s="221"/>
      <c r="C299" s="295"/>
      <c r="D299" s="295"/>
      <c r="E299" s="296"/>
      <c r="F299" s="296"/>
      <c r="G299" s="292"/>
      <c r="H299" s="292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</row>
    <row r="300" spans="1:26" ht="15.75" customHeight="1" x14ac:dyDescent="0.2">
      <c r="A300" s="292"/>
      <c r="B300" s="221"/>
      <c r="C300" s="295"/>
      <c r="D300" s="295"/>
      <c r="E300" s="296"/>
      <c r="F300" s="296"/>
      <c r="G300" s="292"/>
      <c r="H300" s="292"/>
      <c r="I300" s="292"/>
      <c r="J300" s="292"/>
      <c r="K300" s="292"/>
      <c r="L300" s="292"/>
      <c r="M300" s="292"/>
      <c r="N300" s="292"/>
      <c r="O300" s="292"/>
      <c r="P300" s="292"/>
      <c r="Q300" s="292"/>
      <c r="R300" s="292"/>
      <c r="S300" s="292"/>
      <c r="T300" s="292"/>
      <c r="U300" s="292"/>
      <c r="V300" s="292"/>
      <c r="W300" s="292"/>
      <c r="X300" s="292"/>
      <c r="Y300" s="292"/>
      <c r="Z300" s="292"/>
    </row>
    <row r="301" spans="1:26" ht="15.75" customHeight="1" x14ac:dyDescent="0.2">
      <c r="A301" s="292"/>
      <c r="B301" s="221"/>
      <c r="C301" s="295"/>
      <c r="D301" s="295"/>
      <c r="E301" s="296"/>
      <c r="F301" s="296"/>
      <c r="G301" s="292"/>
      <c r="H301" s="292"/>
      <c r="I301" s="292"/>
      <c r="J301" s="292"/>
      <c r="K301" s="292"/>
      <c r="L301" s="292"/>
      <c r="M301" s="292"/>
      <c r="N301" s="292"/>
      <c r="O301" s="292"/>
      <c r="P301" s="292"/>
      <c r="Q301" s="292"/>
      <c r="R301" s="292"/>
      <c r="S301" s="292"/>
      <c r="T301" s="292"/>
      <c r="U301" s="292"/>
      <c r="V301" s="292"/>
      <c r="W301" s="292"/>
      <c r="X301" s="292"/>
      <c r="Y301" s="292"/>
      <c r="Z301" s="292"/>
    </row>
    <row r="302" spans="1:26" ht="15.75" customHeight="1" x14ac:dyDescent="0.2">
      <c r="A302" s="292"/>
      <c r="B302" s="221"/>
      <c r="C302" s="295"/>
      <c r="D302" s="295"/>
      <c r="E302" s="296"/>
      <c r="F302" s="296"/>
      <c r="G302" s="292"/>
      <c r="H302" s="292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292"/>
      <c r="T302" s="292"/>
      <c r="U302" s="292"/>
      <c r="V302" s="292"/>
      <c r="W302" s="292"/>
      <c r="X302" s="292"/>
      <c r="Y302" s="292"/>
      <c r="Z302" s="292"/>
    </row>
    <row r="303" spans="1:26" ht="15.75" customHeight="1" x14ac:dyDescent="0.2">
      <c r="A303" s="292"/>
      <c r="B303" s="221"/>
      <c r="C303" s="295"/>
      <c r="D303" s="295"/>
      <c r="E303" s="296"/>
      <c r="F303" s="296"/>
      <c r="G303" s="292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</row>
    <row r="304" spans="1:26" ht="15.75" customHeight="1" x14ac:dyDescent="0.2">
      <c r="A304" s="292"/>
      <c r="B304" s="221"/>
      <c r="C304" s="295"/>
      <c r="D304" s="295"/>
      <c r="E304" s="296"/>
      <c r="F304" s="296"/>
      <c r="G304" s="292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</row>
    <row r="305" spans="1:26" ht="15.75" customHeight="1" x14ac:dyDescent="0.2">
      <c r="A305" s="292"/>
      <c r="B305" s="221"/>
      <c r="C305" s="295"/>
      <c r="D305" s="295"/>
      <c r="E305" s="296"/>
      <c r="F305" s="296"/>
      <c r="G305" s="292"/>
      <c r="H305" s="292"/>
      <c r="I305" s="292"/>
      <c r="J305" s="292"/>
      <c r="K305" s="292"/>
      <c r="L305" s="292"/>
      <c r="M305" s="292"/>
      <c r="N305" s="292"/>
      <c r="O305" s="292"/>
      <c r="P305" s="292"/>
      <c r="Q305" s="292"/>
      <c r="R305" s="292"/>
      <c r="S305" s="292"/>
      <c r="T305" s="292"/>
      <c r="U305" s="292"/>
      <c r="V305" s="292"/>
      <c r="W305" s="292"/>
      <c r="X305" s="292"/>
      <c r="Y305" s="292"/>
      <c r="Z305" s="292"/>
    </row>
    <row r="306" spans="1:26" ht="15.75" customHeight="1" x14ac:dyDescent="0.2">
      <c r="A306" s="292"/>
      <c r="B306" s="221"/>
      <c r="C306" s="295"/>
      <c r="D306" s="295"/>
      <c r="E306" s="296"/>
      <c r="F306" s="296"/>
      <c r="G306" s="292"/>
      <c r="H306" s="292"/>
      <c r="I306" s="292"/>
      <c r="J306" s="292"/>
      <c r="K306" s="292"/>
      <c r="L306" s="292"/>
      <c r="M306" s="292"/>
      <c r="N306" s="292"/>
      <c r="O306" s="292"/>
      <c r="P306" s="292"/>
      <c r="Q306" s="292"/>
      <c r="R306" s="292"/>
      <c r="S306" s="292"/>
      <c r="T306" s="292"/>
      <c r="U306" s="292"/>
      <c r="V306" s="292"/>
      <c r="W306" s="292"/>
      <c r="X306" s="292"/>
      <c r="Y306" s="292"/>
      <c r="Z306" s="292"/>
    </row>
    <row r="307" spans="1:26" ht="15.75" customHeight="1" x14ac:dyDescent="0.2">
      <c r="A307" s="292"/>
      <c r="B307" s="221"/>
      <c r="C307" s="295"/>
      <c r="D307" s="295"/>
      <c r="E307" s="296"/>
      <c r="F307" s="296"/>
      <c r="G307" s="292"/>
      <c r="H307" s="292"/>
      <c r="I307" s="292"/>
      <c r="J307" s="292"/>
      <c r="K307" s="292"/>
      <c r="L307" s="292"/>
      <c r="M307" s="292"/>
      <c r="N307" s="292"/>
      <c r="O307" s="292"/>
      <c r="P307" s="292"/>
      <c r="Q307" s="292"/>
      <c r="R307" s="292"/>
      <c r="S307" s="292"/>
      <c r="T307" s="292"/>
      <c r="U307" s="292"/>
      <c r="V307" s="292"/>
      <c r="W307" s="292"/>
      <c r="X307" s="292"/>
      <c r="Y307" s="292"/>
      <c r="Z307" s="292"/>
    </row>
    <row r="308" spans="1:26" ht="15.75" customHeight="1" x14ac:dyDescent="0.2">
      <c r="A308" s="292"/>
      <c r="B308" s="221"/>
      <c r="C308" s="295"/>
      <c r="D308" s="295"/>
      <c r="E308" s="296"/>
      <c r="F308" s="296"/>
      <c r="G308" s="292"/>
      <c r="H308" s="292"/>
      <c r="I308" s="292"/>
      <c r="J308" s="292"/>
      <c r="K308" s="292"/>
      <c r="L308" s="292"/>
      <c r="M308" s="292"/>
      <c r="N308" s="292"/>
      <c r="O308" s="292"/>
      <c r="P308" s="292"/>
      <c r="Q308" s="292"/>
      <c r="R308" s="292"/>
      <c r="S308" s="292"/>
      <c r="T308" s="292"/>
      <c r="U308" s="292"/>
      <c r="V308" s="292"/>
      <c r="W308" s="292"/>
      <c r="X308" s="292"/>
      <c r="Y308" s="292"/>
      <c r="Z308" s="292"/>
    </row>
    <row r="309" spans="1:26" ht="15.75" customHeight="1" x14ac:dyDescent="0.2">
      <c r="A309" s="292"/>
      <c r="B309" s="221"/>
      <c r="C309" s="295"/>
      <c r="D309" s="295"/>
      <c r="E309" s="296"/>
      <c r="F309" s="296"/>
      <c r="G309" s="292"/>
      <c r="H309" s="292"/>
      <c r="I309" s="292"/>
      <c r="J309" s="292"/>
      <c r="K309" s="292"/>
      <c r="L309" s="292"/>
      <c r="M309" s="292"/>
      <c r="N309" s="292"/>
      <c r="O309" s="292"/>
      <c r="P309" s="292"/>
      <c r="Q309" s="292"/>
      <c r="R309" s="292"/>
      <c r="S309" s="292"/>
      <c r="T309" s="292"/>
      <c r="U309" s="292"/>
      <c r="V309" s="292"/>
      <c r="W309" s="292"/>
      <c r="X309" s="292"/>
      <c r="Y309" s="292"/>
      <c r="Z309" s="292"/>
    </row>
    <row r="310" spans="1:26" ht="15.75" customHeight="1" x14ac:dyDescent="0.2">
      <c r="A310" s="292"/>
      <c r="B310" s="221"/>
      <c r="C310" s="295"/>
      <c r="D310" s="295"/>
      <c r="E310" s="296"/>
      <c r="F310" s="296"/>
      <c r="G310" s="292"/>
      <c r="H310" s="292"/>
      <c r="I310" s="292"/>
      <c r="J310" s="292"/>
      <c r="K310" s="292"/>
      <c r="L310" s="292"/>
      <c r="M310" s="292"/>
      <c r="N310" s="292"/>
      <c r="O310" s="292"/>
      <c r="P310" s="292"/>
      <c r="Q310" s="292"/>
      <c r="R310" s="292"/>
      <c r="S310" s="292"/>
      <c r="T310" s="292"/>
      <c r="U310" s="292"/>
      <c r="V310" s="292"/>
      <c r="W310" s="292"/>
      <c r="X310" s="292"/>
      <c r="Y310" s="292"/>
      <c r="Z310" s="292"/>
    </row>
    <row r="311" spans="1:26" ht="15.75" customHeight="1" x14ac:dyDescent="0.2">
      <c r="A311" s="292"/>
      <c r="B311" s="221"/>
      <c r="C311" s="295"/>
      <c r="D311" s="295"/>
      <c r="E311" s="296"/>
      <c r="F311" s="296"/>
      <c r="G311" s="292"/>
      <c r="H311" s="292"/>
      <c r="I311" s="292"/>
      <c r="J311" s="292"/>
      <c r="K311" s="292"/>
      <c r="L311" s="292"/>
      <c r="M311" s="292"/>
      <c r="N311" s="292"/>
      <c r="O311" s="292"/>
      <c r="P311" s="292"/>
      <c r="Q311" s="292"/>
      <c r="R311" s="292"/>
      <c r="S311" s="292"/>
      <c r="T311" s="292"/>
      <c r="U311" s="292"/>
      <c r="V311" s="292"/>
      <c r="W311" s="292"/>
      <c r="X311" s="292"/>
      <c r="Y311" s="292"/>
      <c r="Z311" s="292"/>
    </row>
    <row r="312" spans="1:26" ht="15.75" customHeight="1" x14ac:dyDescent="0.2">
      <c r="A312" s="292"/>
      <c r="B312" s="221"/>
      <c r="C312" s="295"/>
      <c r="D312" s="295"/>
      <c r="E312" s="296"/>
      <c r="F312" s="296"/>
      <c r="G312" s="292"/>
      <c r="H312" s="292"/>
      <c r="I312" s="292"/>
      <c r="J312" s="292"/>
      <c r="K312" s="292"/>
      <c r="L312" s="292"/>
      <c r="M312" s="292"/>
      <c r="N312" s="292"/>
      <c r="O312" s="292"/>
      <c r="P312" s="292"/>
      <c r="Q312" s="292"/>
      <c r="R312" s="292"/>
      <c r="S312" s="292"/>
      <c r="T312" s="292"/>
      <c r="U312" s="292"/>
      <c r="V312" s="292"/>
      <c r="W312" s="292"/>
      <c r="X312" s="292"/>
      <c r="Y312" s="292"/>
      <c r="Z312" s="292"/>
    </row>
    <row r="313" spans="1:26" ht="15.75" customHeight="1" x14ac:dyDescent="0.2">
      <c r="A313" s="292"/>
      <c r="B313" s="221"/>
      <c r="C313" s="295"/>
      <c r="D313" s="295"/>
      <c r="E313" s="296"/>
      <c r="F313" s="296"/>
      <c r="G313" s="292"/>
      <c r="H313" s="292"/>
      <c r="I313" s="292"/>
      <c r="J313" s="292"/>
      <c r="K313" s="292"/>
      <c r="L313" s="292"/>
      <c r="M313" s="292"/>
      <c r="N313" s="292"/>
      <c r="O313" s="292"/>
      <c r="P313" s="292"/>
      <c r="Q313" s="292"/>
      <c r="R313" s="292"/>
      <c r="S313" s="292"/>
      <c r="T313" s="292"/>
      <c r="U313" s="292"/>
      <c r="V313" s="292"/>
      <c r="W313" s="292"/>
      <c r="X313" s="292"/>
      <c r="Y313" s="292"/>
      <c r="Z313" s="292"/>
    </row>
    <row r="314" spans="1:26" ht="15.75" customHeight="1" x14ac:dyDescent="0.2">
      <c r="A314" s="292"/>
      <c r="B314" s="221"/>
      <c r="C314" s="295"/>
      <c r="D314" s="295"/>
      <c r="E314" s="296"/>
      <c r="F314" s="296"/>
      <c r="G314" s="292"/>
      <c r="H314" s="292"/>
      <c r="I314" s="292"/>
      <c r="J314" s="292"/>
      <c r="K314" s="292"/>
      <c r="L314" s="292"/>
      <c r="M314" s="292"/>
      <c r="N314" s="292"/>
      <c r="O314" s="292"/>
      <c r="P314" s="292"/>
      <c r="Q314" s="292"/>
      <c r="R314" s="292"/>
      <c r="S314" s="292"/>
      <c r="T314" s="292"/>
      <c r="U314" s="292"/>
      <c r="V314" s="292"/>
      <c r="W314" s="292"/>
      <c r="X314" s="292"/>
      <c r="Y314" s="292"/>
      <c r="Z314" s="292"/>
    </row>
    <row r="315" spans="1:26" ht="15.75" customHeight="1" x14ac:dyDescent="0.2">
      <c r="A315" s="292"/>
      <c r="B315" s="221"/>
      <c r="C315" s="295"/>
      <c r="D315" s="295"/>
      <c r="E315" s="296"/>
      <c r="F315" s="296"/>
      <c r="G315" s="292"/>
      <c r="H315" s="292"/>
      <c r="I315" s="292"/>
      <c r="J315" s="292"/>
      <c r="K315" s="292"/>
      <c r="L315" s="292"/>
      <c r="M315" s="292"/>
      <c r="N315" s="292"/>
      <c r="O315" s="292"/>
      <c r="P315" s="292"/>
      <c r="Q315" s="292"/>
      <c r="R315" s="292"/>
      <c r="S315" s="292"/>
      <c r="T315" s="292"/>
      <c r="U315" s="292"/>
      <c r="V315" s="292"/>
      <c r="W315" s="292"/>
      <c r="X315" s="292"/>
      <c r="Y315" s="292"/>
      <c r="Z315" s="292"/>
    </row>
    <row r="316" spans="1:26" ht="15.75" customHeight="1" x14ac:dyDescent="0.2">
      <c r="A316" s="292"/>
      <c r="B316" s="221"/>
      <c r="C316" s="295"/>
      <c r="D316" s="295"/>
      <c r="E316" s="296"/>
      <c r="F316" s="296"/>
      <c r="G316" s="292"/>
      <c r="H316" s="292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2"/>
      <c r="Y316" s="292"/>
      <c r="Z316" s="292"/>
    </row>
    <row r="317" spans="1:26" ht="15.75" customHeight="1" x14ac:dyDescent="0.2">
      <c r="A317" s="292"/>
      <c r="B317" s="221"/>
      <c r="C317" s="295"/>
      <c r="D317" s="295"/>
      <c r="E317" s="296"/>
      <c r="F317" s="296"/>
      <c r="G317" s="292"/>
      <c r="H317" s="292"/>
      <c r="I317" s="292"/>
      <c r="J317" s="292"/>
      <c r="K317" s="292"/>
      <c r="L317" s="292"/>
      <c r="M317" s="292"/>
      <c r="N317" s="292"/>
      <c r="O317" s="292"/>
      <c r="P317" s="292"/>
      <c r="Q317" s="292"/>
      <c r="R317" s="292"/>
      <c r="S317" s="292"/>
      <c r="T317" s="292"/>
      <c r="U317" s="292"/>
      <c r="V317" s="292"/>
      <c r="W317" s="292"/>
      <c r="X317" s="292"/>
      <c r="Y317" s="292"/>
      <c r="Z317" s="292"/>
    </row>
    <row r="318" spans="1:26" ht="15.75" customHeight="1" x14ac:dyDescent="0.2">
      <c r="A318" s="292"/>
      <c r="B318" s="221"/>
      <c r="C318" s="295"/>
      <c r="D318" s="295"/>
      <c r="E318" s="296"/>
      <c r="F318" s="296"/>
      <c r="G318" s="292"/>
      <c r="H318" s="292"/>
      <c r="I318" s="292"/>
      <c r="J318" s="292"/>
      <c r="K318" s="292"/>
      <c r="L318" s="292"/>
      <c r="M318" s="292"/>
      <c r="N318" s="292"/>
      <c r="O318" s="292"/>
      <c r="P318" s="292"/>
      <c r="Q318" s="292"/>
      <c r="R318" s="292"/>
      <c r="S318" s="292"/>
      <c r="T318" s="292"/>
      <c r="U318" s="292"/>
      <c r="V318" s="292"/>
      <c r="W318" s="292"/>
      <c r="X318" s="292"/>
      <c r="Y318" s="292"/>
      <c r="Z318" s="292"/>
    </row>
    <row r="319" spans="1:26" ht="15.75" customHeight="1" x14ac:dyDescent="0.2">
      <c r="A319" s="292"/>
      <c r="B319" s="221"/>
      <c r="C319" s="295"/>
      <c r="D319" s="295"/>
      <c r="E319" s="296"/>
      <c r="F319" s="296"/>
      <c r="G319" s="292"/>
      <c r="H319" s="292"/>
      <c r="I319" s="292"/>
      <c r="J319" s="292"/>
      <c r="K319" s="292"/>
      <c r="L319" s="292"/>
      <c r="M319" s="292"/>
      <c r="N319" s="292"/>
      <c r="O319" s="292"/>
      <c r="P319" s="292"/>
      <c r="Q319" s="292"/>
      <c r="R319" s="292"/>
      <c r="S319" s="292"/>
      <c r="T319" s="292"/>
      <c r="U319" s="292"/>
      <c r="V319" s="292"/>
      <c r="W319" s="292"/>
      <c r="X319" s="292"/>
      <c r="Y319" s="292"/>
      <c r="Z319" s="292"/>
    </row>
    <row r="320" spans="1:26" ht="15.75" customHeight="1" x14ac:dyDescent="0.2">
      <c r="A320" s="292"/>
      <c r="B320" s="221"/>
      <c r="C320" s="295"/>
      <c r="D320" s="295"/>
      <c r="E320" s="296"/>
      <c r="F320" s="296"/>
      <c r="G320" s="292"/>
      <c r="H320" s="292"/>
      <c r="I320" s="292"/>
      <c r="J320" s="292"/>
      <c r="K320" s="292"/>
      <c r="L320" s="292"/>
      <c r="M320" s="292"/>
      <c r="N320" s="292"/>
      <c r="O320" s="292"/>
      <c r="P320" s="292"/>
      <c r="Q320" s="292"/>
      <c r="R320" s="292"/>
      <c r="S320" s="292"/>
      <c r="T320" s="292"/>
      <c r="U320" s="292"/>
      <c r="V320" s="292"/>
      <c r="W320" s="292"/>
      <c r="X320" s="292"/>
      <c r="Y320" s="292"/>
      <c r="Z320" s="292"/>
    </row>
    <row r="321" spans="1:26" ht="15.75" customHeight="1" x14ac:dyDescent="0.2">
      <c r="A321" s="292"/>
      <c r="B321" s="221"/>
      <c r="C321" s="295"/>
      <c r="D321" s="295"/>
      <c r="E321" s="296"/>
      <c r="F321" s="296"/>
      <c r="G321" s="292"/>
      <c r="H321" s="292"/>
      <c r="I321" s="292"/>
      <c r="J321" s="292"/>
      <c r="K321" s="292"/>
      <c r="L321" s="292"/>
      <c r="M321" s="292"/>
      <c r="N321" s="292"/>
      <c r="O321" s="292"/>
      <c r="P321" s="292"/>
      <c r="Q321" s="292"/>
      <c r="R321" s="292"/>
      <c r="S321" s="292"/>
      <c r="T321" s="292"/>
      <c r="U321" s="292"/>
      <c r="V321" s="292"/>
      <c r="W321" s="292"/>
      <c r="X321" s="292"/>
      <c r="Y321" s="292"/>
      <c r="Z321" s="292"/>
    </row>
    <row r="322" spans="1:26" ht="15.75" customHeight="1" x14ac:dyDescent="0.2">
      <c r="A322" s="292"/>
      <c r="B322" s="221"/>
      <c r="C322" s="295"/>
      <c r="D322" s="295"/>
      <c r="E322" s="296"/>
      <c r="F322" s="296"/>
      <c r="G322" s="292"/>
      <c r="H322" s="292"/>
      <c r="I322" s="292"/>
      <c r="J322" s="292"/>
      <c r="K322" s="292"/>
      <c r="L322" s="292"/>
      <c r="M322" s="292"/>
      <c r="N322" s="292"/>
      <c r="O322" s="292"/>
      <c r="P322" s="292"/>
      <c r="Q322" s="292"/>
      <c r="R322" s="292"/>
      <c r="S322" s="292"/>
      <c r="T322" s="292"/>
      <c r="U322" s="292"/>
      <c r="V322" s="292"/>
      <c r="W322" s="292"/>
      <c r="X322" s="292"/>
      <c r="Y322" s="292"/>
      <c r="Z322" s="292"/>
    </row>
    <row r="323" spans="1:26" ht="15.75" customHeight="1" x14ac:dyDescent="0.2">
      <c r="A323" s="292"/>
      <c r="B323" s="221"/>
      <c r="C323" s="295"/>
      <c r="D323" s="295"/>
      <c r="E323" s="296"/>
      <c r="F323" s="296"/>
      <c r="G323" s="292"/>
      <c r="H323" s="292"/>
      <c r="I323" s="292"/>
      <c r="J323" s="292"/>
      <c r="K323" s="292"/>
      <c r="L323" s="292"/>
      <c r="M323" s="292"/>
      <c r="N323" s="292"/>
      <c r="O323" s="292"/>
      <c r="P323" s="292"/>
      <c r="Q323" s="292"/>
      <c r="R323" s="292"/>
      <c r="S323" s="292"/>
      <c r="T323" s="292"/>
      <c r="U323" s="292"/>
      <c r="V323" s="292"/>
      <c r="W323" s="292"/>
      <c r="X323" s="292"/>
      <c r="Y323" s="292"/>
      <c r="Z323" s="292"/>
    </row>
    <row r="324" spans="1:26" ht="15.75" customHeight="1" x14ac:dyDescent="0.2">
      <c r="A324" s="292"/>
      <c r="B324" s="221"/>
      <c r="C324" s="295"/>
      <c r="D324" s="295"/>
      <c r="E324" s="296"/>
      <c r="F324" s="296"/>
      <c r="G324" s="292"/>
      <c r="H324" s="292"/>
      <c r="I324" s="292"/>
      <c r="J324" s="292"/>
      <c r="K324" s="292"/>
      <c r="L324" s="292"/>
      <c r="M324" s="292"/>
      <c r="N324" s="292"/>
      <c r="O324" s="292"/>
      <c r="P324" s="292"/>
      <c r="Q324" s="292"/>
      <c r="R324" s="292"/>
      <c r="S324" s="292"/>
      <c r="T324" s="292"/>
      <c r="U324" s="292"/>
      <c r="V324" s="292"/>
      <c r="W324" s="292"/>
      <c r="X324" s="292"/>
      <c r="Y324" s="292"/>
      <c r="Z324" s="292"/>
    </row>
    <row r="325" spans="1:26" ht="15.75" customHeight="1" x14ac:dyDescent="0.2">
      <c r="A325" s="292"/>
      <c r="B325" s="221"/>
      <c r="C325" s="295"/>
      <c r="D325" s="295"/>
      <c r="E325" s="296"/>
      <c r="F325" s="296"/>
      <c r="G325" s="292"/>
      <c r="H325" s="292"/>
      <c r="I325" s="292"/>
      <c r="J325" s="292"/>
      <c r="K325" s="292"/>
      <c r="L325" s="292"/>
      <c r="M325" s="292"/>
      <c r="N325" s="292"/>
      <c r="O325" s="292"/>
      <c r="P325" s="292"/>
      <c r="Q325" s="292"/>
      <c r="R325" s="292"/>
      <c r="S325" s="292"/>
      <c r="T325" s="292"/>
      <c r="U325" s="292"/>
      <c r="V325" s="292"/>
      <c r="W325" s="292"/>
      <c r="X325" s="292"/>
      <c r="Y325" s="292"/>
      <c r="Z325" s="292"/>
    </row>
    <row r="326" spans="1:26" ht="15.75" customHeight="1" x14ac:dyDescent="0.2">
      <c r="A326" s="292"/>
      <c r="B326" s="221"/>
      <c r="C326" s="295"/>
      <c r="D326" s="295"/>
      <c r="E326" s="296"/>
      <c r="F326" s="296"/>
      <c r="G326" s="292"/>
      <c r="H326" s="292"/>
      <c r="I326" s="292"/>
      <c r="J326" s="292"/>
      <c r="K326" s="292"/>
      <c r="L326" s="292"/>
      <c r="M326" s="292"/>
      <c r="N326" s="292"/>
      <c r="O326" s="292"/>
      <c r="P326" s="292"/>
      <c r="Q326" s="292"/>
      <c r="R326" s="292"/>
      <c r="S326" s="292"/>
      <c r="T326" s="292"/>
      <c r="U326" s="292"/>
      <c r="V326" s="292"/>
      <c r="W326" s="292"/>
      <c r="X326" s="292"/>
      <c r="Y326" s="292"/>
      <c r="Z326" s="292"/>
    </row>
    <row r="327" spans="1:26" ht="15.75" customHeight="1" x14ac:dyDescent="0.2">
      <c r="A327" s="292"/>
      <c r="B327" s="221"/>
      <c r="C327" s="295"/>
      <c r="D327" s="295"/>
      <c r="E327" s="296"/>
      <c r="F327" s="296"/>
      <c r="G327" s="292"/>
      <c r="H327" s="292"/>
      <c r="I327" s="292"/>
      <c r="J327" s="292"/>
      <c r="K327" s="292"/>
      <c r="L327" s="292"/>
      <c r="M327" s="292"/>
      <c r="N327" s="292"/>
      <c r="O327" s="292"/>
      <c r="P327" s="292"/>
      <c r="Q327" s="292"/>
      <c r="R327" s="292"/>
      <c r="S327" s="292"/>
      <c r="T327" s="292"/>
      <c r="U327" s="292"/>
      <c r="V327" s="292"/>
      <c r="W327" s="292"/>
      <c r="X327" s="292"/>
      <c r="Y327" s="292"/>
      <c r="Z327" s="292"/>
    </row>
    <row r="328" spans="1:26" ht="15.75" customHeight="1" x14ac:dyDescent="0.2">
      <c r="A328" s="292"/>
      <c r="B328" s="221"/>
      <c r="C328" s="295"/>
      <c r="D328" s="295"/>
      <c r="E328" s="296"/>
      <c r="F328" s="296"/>
      <c r="G328" s="292"/>
      <c r="H328" s="292"/>
      <c r="I328" s="292"/>
      <c r="J328" s="292"/>
      <c r="K328" s="292"/>
      <c r="L328" s="292"/>
      <c r="M328" s="292"/>
      <c r="N328" s="292"/>
      <c r="O328" s="292"/>
      <c r="P328" s="292"/>
      <c r="Q328" s="292"/>
      <c r="R328" s="292"/>
      <c r="S328" s="292"/>
      <c r="T328" s="292"/>
      <c r="U328" s="292"/>
      <c r="V328" s="292"/>
      <c r="W328" s="292"/>
      <c r="X328" s="292"/>
      <c r="Y328" s="292"/>
      <c r="Z328" s="292"/>
    </row>
    <row r="329" spans="1:26" ht="15.75" customHeight="1" x14ac:dyDescent="0.2">
      <c r="A329" s="292"/>
      <c r="B329" s="221"/>
      <c r="C329" s="295"/>
      <c r="D329" s="295"/>
      <c r="E329" s="296"/>
      <c r="F329" s="296"/>
      <c r="G329" s="292"/>
      <c r="H329" s="292"/>
      <c r="I329" s="292"/>
      <c r="J329" s="292"/>
      <c r="K329" s="292"/>
      <c r="L329" s="292"/>
      <c r="M329" s="292"/>
      <c r="N329" s="292"/>
      <c r="O329" s="292"/>
      <c r="P329" s="292"/>
      <c r="Q329" s="292"/>
      <c r="R329" s="292"/>
      <c r="S329" s="292"/>
      <c r="T329" s="292"/>
      <c r="U329" s="292"/>
      <c r="V329" s="292"/>
      <c r="W329" s="292"/>
      <c r="X329" s="292"/>
      <c r="Y329" s="292"/>
      <c r="Z329" s="292"/>
    </row>
    <row r="330" spans="1:26" ht="15.75" customHeight="1" x14ac:dyDescent="0.2">
      <c r="A330" s="292"/>
      <c r="B330" s="221"/>
      <c r="C330" s="295"/>
      <c r="D330" s="295"/>
      <c r="E330" s="296"/>
      <c r="F330" s="296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2"/>
      <c r="Y330" s="292"/>
      <c r="Z330" s="292"/>
    </row>
    <row r="331" spans="1:26" ht="15.75" customHeight="1" x14ac:dyDescent="0.2">
      <c r="A331" s="292"/>
      <c r="B331" s="221"/>
      <c r="C331" s="295"/>
      <c r="D331" s="295"/>
      <c r="E331" s="296"/>
      <c r="F331" s="296"/>
      <c r="G331" s="292"/>
      <c r="H331" s="292"/>
      <c r="I331" s="292"/>
      <c r="J331" s="292"/>
      <c r="K331" s="292"/>
      <c r="L331" s="292"/>
      <c r="M331" s="292"/>
      <c r="N331" s="292"/>
      <c r="O331" s="292"/>
      <c r="P331" s="292"/>
      <c r="Q331" s="292"/>
      <c r="R331" s="292"/>
      <c r="S331" s="292"/>
      <c r="T331" s="292"/>
      <c r="U331" s="292"/>
      <c r="V331" s="292"/>
      <c r="W331" s="292"/>
      <c r="X331" s="292"/>
      <c r="Y331" s="292"/>
      <c r="Z331" s="292"/>
    </row>
    <row r="332" spans="1:26" ht="15.75" customHeight="1" x14ac:dyDescent="0.2">
      <c r="A332" s="292"/>
      <c r="B332" s="221"/>
      <c r="C332" s="295"/>
      <c r="D332" s="295"/>
      <c r="E332" s="296"/>
      <c r="F332" s="296"/>
      <c r="G332" s="292"/>
      <c r="H332" s="292"/>
      <c r="I332" s="292"/>
      <c r="J332" s="292"/>
      <c r="K332" s="292"/>
      <c r="L332" s="292"/>
      <c r="M332" s="292"/>
      <c r="N332" s="292"/>
      <c r="O332" s="292"/>
      <c r="P332" s="292"/>
      <c r="Q332" s="292"/>
      <c r="R332" s="292"/>
      <c r="S332" s="292"/>
      <c r="T332" s="292"/>
      <c r="U332" s="292"/>
      <c r="V332" s="292"/>
      <c r="W332" s="292"/>
      <c r="X332" s="292"/>
      <c r="Y332" s="292"/>
      <c r="Z332" s="292"/>
    </row>
    <row r="333" spans="1:26" ht="15.75" customHeight="1" x14ac:dyDescent="0.2">
      <c r="A333" s="292"/>
      <c r="B333" s="221"/>
      <c r="C333" s="295"/>
      <c r="D333" s="295"/>
      <c r="E333" s="296"/>
      <c r="F333" s="296"/>
      <c r="G333" s="292"/>
      <c r="H333" s="292"/>
      <c r="I333" s="292"/>
      <c r="J333" s="292"/>
      <c r="K333" s="292"/>
      <c r="L333" s="292"/>
      <c r="M333" s="292"/>
      <c r="N333" s="292"/>
      <c r="O333" s="292"/>
      <c r="P333" s="292"/>
      <c r="Q333" s="292"/>
      <c r="R333" s="292"/>
      <c r="S333" s="292"/>
      <c r="T333" s="292"/>
      <c r="U333" s="292"/>
      <c r="V333" s="292"/>
      <c r="W333" s="292"/>
      <c r="X333" s="292"/>
      <c r="Y333" s="292"/>
      <c r="Z333" s="292"/>
    </row>
    <row r="334" spans="1:26" ht="15.75" customHeight="1" x14ac:dyDescent="0.2">
      <c r="A334" s="292"/>
      <c r="B334" s="221"/>
      <c r="C334" s="295"/>
      <c r="D334" s="295"/>
      <c r="E334" s="296"/>
      <c r="F334" s="296"/>
      <c r="G334" s="292"/>
      <c r="H334" s="292"/>
      <c r="I334" s="292"/>
      <c r="J334" s="292"/>
      <c r="K334" s="292"/>
      <c r="L334" s="292"/>
      <c r="M334" s="292"/>
      <c r="N334" s="292"/>
      <c r="O334" s="292"/>
      <c r="P334" s="292"/>
      <c r="Q334" s="292"/>
      <c r="R334" s="292"/>
      <c r="S334" s="292"/>
      <c r="T334" s="292"/>
      <c r="U334" s="292"/>
      <c r="V334" s="292"/>
      <c r="W334" s="292"/>
      <c r="X334" s="292"/>
      <c r="Y334" s="292"/>
      <c r="Z334" s="292"/>
    </row>
    <row r="335" spans="1:26" ht="15.75" customHeight="1" x14ac:dyDescent="0.2">
      <c r="A335" s="292"/>
      <c r="B335" s="221"/>
      <c r="C335" s="295"/>
      <c r="D335" s="295"/>
      <c r="E335" s="296"/>
      <c r="F335" s="296"/>
      <c r="G335" s="292"/>
      <c r="H335" s="292"/>
      <c r="I335" s="292"/>
      <c r="J335" s="292"/>
      <c r="K335" s="292"/>
      <c r="L335" s="292"/>
      <c r="M335" s="292"/>
      <c r="N335" s="292"/>
      <c r="O335" s="292"/>
      <c r="P335" s="292"/>
      <c r="Q335" s="292"/>
      <c r="R335" s="292"/>
      <c r="S335" s="292"/>
      <c r="T335" s="292"/>
      <c r="U335" s="292"/>
      <c r="V335" s="292"/>
      <c r="W335" s="292"/>
      <c r="X335" s="292"/>
      <c r="Y335" s="292"/>
      <c r="Z335" s="292"/>
    </row>
    <row r="336" spans="1:26" ht="15.75" customHeight="1" x14ac:dyDescent="0.2">
      <c r="A336" s="292"/>
      <c r="B336" s="221"/>
      <c r="C336" s="295"/>
      <c r="D336" s="295"/>
      <c r="E336" s="296"/>
      <c r="F336" s="296"/>
      <c r="G336" s="292"/>
      <c r="H336" s="292"/>
      <c r="I336" s="292"/>
      <c r="J336" s="292"/>
      <c r="K336" s="292"/>
      <c r="L336" s="292"/>
      <c r="M336" s="292"/>
      <c r="N336" s="292"/>
      <c r="O336" s="292"/>
      <c r="P336" s="292"/>
      <c r="Q336" s="292"/>
      <c r="R336" s="292"/>
      <c r="S336" s="292"/>
      <c r="T336" s="292"/>
      <c r="U336" s="292"/>
      <c r="V336" s="292"/>
      <c r="W336" s="292"/>
      <c r="X336" s="292"/>
      <c r="Y336" s="292"/>
      <c r="Z336" s="292"/>
    </row>
    <row r="337" spans="1:26" ht="15.75" customHeight="1" x14ac:dyDescent="0.2">
      <c r="A337" s="292"/>
      <c r="B337" s="221"/>
      <c r="C337" s="295"/>
      <c r="D337" s="295"/>
      <c r="E337" s="296"/>
      <c r="F337" s="296"/>
      <c r="G337" s="292"/>
      <c r="H337" s="292"/>
      <c r="I337" s="292"/>
      <c r="J337" s="292"/>
      <c r="K337" s="292"/>
      <c r="L337" s="292"/>
      <c r="M337" s="292"/>
      <c r="N337" s="292"/>
      <c r="O337" s="292"/>
      <c r="P337" s="292"/>
      <c r="Q337" s="292"/>
      <c r="R337" s="292"/>
      <c r="S337" s="292"/>
      <c r="T337" s="292"/>
      <c r="U337" s="292"/>
      <c r="V337" s="292"/>
      <c r="W337" s="292"/>
      <c r="X337" s="292"/>
      <c r="Y337" s="292"/>
      <c r="Z337" s="292"/>
    </row>
    <row r="338" spans="1:26" ht="15.75" customHeight="1" x14ac:dyDescent="0.2">
      <c r="A338" s="292"/>
      <c r="B338" s="221"/>
      <c r="C338" s="295"/>
      <c r="D338" s="295"/>
      <c r="E338" s="296"/>
      <c r="F338" s="296"/>
      <c r="G338" s="292"/>
      <c r="H338" s="292"/>
      <c r="I338" s="292"/>
      <c r="J338" s="292"/>
      <c r="K338" s="292"/>
      <c r="L338" s="292"/>
      <c r="M338" s="292"/>
      <c r="N338" s="292"/>
      <c r="O338" s="292"/>
      <c r="P338" s="292"/>
      <c r="Q338" s="292"/>
      <c r="R338" s="292"/>
      <c r="S338" s="292"/>
      <c r="T338" s="292"/>
      <c r="U338" s="292"/>
      <c r="V338" s="292"/>
      <c r="W338" s="292"/>
      <c r="X338" s="292"/>
      <c r="Y338" s="292"/>
      <c r="Z338" s="292"/>
    </row>
    <row r="339" spans="1:26" ht="15.75" customHeight="1" x14ac:dyDescent="0.2">
      <c r="A339" s="292"/>
      <c r="B339" s="221"/>
      <c r="C339" s="295"/>
      <c r="D339" s="295"/>
      <c r="E339" s="296"/>
      <c r="F339" s="296"/>
      <c r="G339" s="292"/>
      <c r="H339" s="292"/>
      <c r="I339" s="292"/>
      <c r="J339" s="292"/>
      <c r="K339" s="292"/>
      <c r="L339" s="292"/>
      <c r="M339" s="292"/>
      <c r="N339" s="292"/>
      <c r="O339" s="292"/>
      <c r="P339" s="292"/>
      <c r="Q339" s="292"/>
      <c r="R339" s="292"/>
      <c r="S339" s="292"/>
      <c r="T339" s="292"/>
      <c r="U339" s="292"/>
      <c r="V339" s="292"/>
      <c r="W339" s="292"/>
      <c r="X339" s="292"/>
      <c r="Y339" s="292"/>
      <c r="Z339" s="292"/>
    </row>
    <row r="340" spans="1:26" ht="15.75" customHeight="1" x14ac:dyDescent="0.2">
      <c r="A340" s="292"/>
      <c r="B340" s="221"/>
      <c r="C340" s="295"/>
      <c r="D340" s="295"/>
      <c r="E340" s="296"/>
      <c r="F340" s="296"/>
      <c r="G340" s="292"/>
      <c r="H340" s="292"/>
      <c r="I340" s="292"/>
      <c r="J340" s="292"/>
      <c r="K340" s="292"/>
      <c r="L340" s="292"/>
      <c r="M340" s="292"/>
      <c r="N340" s="292"/>
      <c r="O340" s="292"/>
      <c r="P340" s="292"/>
      <c r="Q340" s="292"/>
      <c r="R340" s="292"/>
      <c r="S340" s="292"/>
      <c r="T340" s="292"/>
      <c r="U340" s="292"/>
      <c r="V340" s="292"/>
      <c r="W340" s="292"/>
      <c r="X340" s="292"/>
      <c r="Y340" s="292"/>
      <c r="Z340" s="292"/>
    </row>
    <row r="341" spans="1:26" ht="15.75" customHeight="1" x14ac:dyDescent="0.2">
      <c r="A341" s="292"/>
      <c r="B341" s="221"/>
      <c r="C341" s="295"/>
      <c r="D341" s="295"/>
      <c r="E341" s="296"/>
      <c r="F341" s="296"/>
      <c r="G341" s="292"/>
      <c r="H341" s="292"/>
      <c r="I341" s="292"/>
      <c r="J341" s="292"/>
      <c r="K341" s="292"/>
      <c r="L341" s="292"/>
      <c r="M341" s="292"/>
      <c r="N341" s="292"/>
      <c r="O341" s="292"/>
      <c r="P341" s="292"/>
      <c r="Q341" s="292"/>
      <c r="R341" s="292"/>
      <c r="S341" s="292"/>
      <c r="T341" s="292"/>
      <c r="U341" s="292"/>
      <c r="V341" s="292"/>
      <c r="W341" s="292"/>
      <c r="X341" s="292"/>
      <c r="Y341" s="292"/>
      <c r="Z341" s="292"/>
    </row>
    <row r="342" spans="1:26" ht="15.75" customHeight="1" x14ac:dyDescent="0.2">
      <c r="A342" s="292"/>
      <c r="B342" s="221"/>
      <c r="C342" s="295"/>
      <c r="D342" s="295"/>
      <c r="E342" s="296"/>
      <c r="F342" s="296"/>
      <c r="G342" s="292"/>
      <c r="H342" s="292"/>
      <c r="I342" s="292"/>
      <c r="J342" s="292"/>
      <c r="K342" s="292"/>
      <c r="L342" s="292"/>
      <c r="M342" s="292"/>
      <c r="N342" s="292"/>
      <c r="O342" s="292"/>
      <c r="P342" s="292"/>
      <c r="Q342" s="292"/>
      <c r="R342" s="292"/>
      <c r="S342" s="292"/>
      <c r="T342" s="292"/>
      <c r="U342" s="292"/>
      <c r="V342" s="292"/>
      <c r="W342" s="292"/>
      <c r="X342" s="292"/>
      <c r="Y342" s="292"/>
      <c r="Z342" s="292"/>
    </row>
    <row r="343" spans="1:26" ht="15.75" customHeight="1" x14ac:dyDescent="0.2">
      <c r="A343" s="292"/>
      <c r="B343" s="221"/>
      <c r="C343" s="295"/>
      <c r="D343" s="295"/>
      <c r="E343" s="296"/>
      <c r="F343" s="296"/>
      <c r="G343" s="292"/>
      <c r="H343" s="292"/>
      <c r="I343" s="292"/>
      <c r="J343" s="292"/>
      <c r="K343" s="292"/>
      <c r="L343" s="292"/>
      <c r="M343" s="292"/>
      <c r="N343" s="292"/>
      <c r="O343" s="292"/>
      <c r="P343" s="292"/>
      <c r="Q343" s="292"/>
      <c r="R343" s="292"/>
      <c r="S343" s="292"/>
      <c r="T343" s="292"/>
      <c r="U343" s="292"/>
      <c r="V343" s="292"/>
      <c r="W343" s="292"/>
      <c r="X343" s="292"/>
      <c r="Y343" s="292"/>
      <c r="Z343" s="292"/>
    </row>
    <row r="344" spans="1:26" ht="15.75" customHeight="1" x14ac:dyDescent="0.2">
      <c r="A344" s="292"/>
      <c r="B344" s="221"/>
      <c r="C344" s="295"/>
      <c r="D344" s="295"/>
      <c r="E344" s="296"/>
      <c r="F344" s="296"/>
      <c r="G344" s="292"/>
      <c r="H344" s="292"/>
      <c r="I344" s="292"/>
      <c r="J344" s="292"/>
      <c r="K344" s="292"/>
      <c r="L344" s="292"/>
      <c r="M344" s="292"/>
      <c r="N344" s="292"/>
      <c r="O344" s="292"/>
      <c r="P344" s="292"/>
      <c r="Q344" s="292"/>
      <c r="R344" s="292"/>
      <c r="S344" s="292"/>
      <c r="T344" s="292"/>
      <c r="U344" s="292"/>
      <c r="V344" s="292"/>
      <c r="W344" s="292"/>
      <c r="X344" s="292"/>
      <c r="Y344" s="292"/>
      <c r="Z344" s="292"/>
    </row>
    <row r="345" spans="1:26" ht="15.75" customHeight="1" x14ac:dyDescent="0.2">
      <c r="A345" s="292"/>
      <c r="B345" s="221"/>
      <c r="C345" s="295"/>
      <c r="D345" s="295"/>
      <c r="E345" s="296"/>
      <c r="F345" s="296"/>
      <c r="G345" s="292"/>
      <c r="H345" s="292"/>
      <c r="I345" s="292"/>
      <c r="J345" s="292"/>
      <c r="K345" s="292"/>
      <c r="L345" s="292"/>
      <c r="M345" s="292"/>
      <c r="N345" s="292"/>
      <c r="O345" s="292"/>
      <c r="P345" s="292"/>
      <c r="Q345" s="292"/>
      <c r="R345" s="292"/>
      <c r="S345" s="292"/>
      <c r="T345" s="292"/>
      <c r="U345" s="292"/>
      <c r="V345" s="292"/>
      <c r="W345" s="292"/>
      <c r="X345" s="292"/>
      <c r="Y345" s="292"/>
      <c r="Z345" s="292"/>
    </row>
    <row r="346" spans="1:26" ht="15.75" customHeight="1" x14ac:dyDescent="0.2">
      <c r="A346" s="292"/>
      <c r="B346" s="221"/>
      <c r="C346" s="295"/>
      <c r="D346" s="295"/>
      <c r="E346" s="296"/>
      <c r="F346" s="296"/>
      <c r="G346" s="292"/>
      <c r="H346" s="292"/>
      <c r="I346" s="292"/>
      <c r="J346" s="292"/>
      <c r="K346" s="292"/>
      <c r="L346" s="292"/>
      <c r="M346" s="292"/>
      <c r="N346" s="292"/>
      <c r="O346" s="292"/>
      <c r="P346" s="292"/>
      <c r="Q346" s="292"/>
      <c r="R346" s="292"/>
      <c r="S346" s="292"/>
      <c r="T346" s="292"/>
      <c r="U346" s="292"/>
      <c r="V346" s="292"/>
      <c r="W346" s="292"/>
      <c r="X346" s="292"/>
      <c r="Y346" s="292"/>
      <c r="Z346" s="292"/>
    </row>
    <row r="347" spans="1:26" ht="15.75" customHeight="1" x14ac:dyDescent="0.2">
      <c r="A347" s="292"/>
      <c r="B347" s="221"/>
      <c r="C347" s="295"/>
      <c r="D347" s="295"/>
      <c r="E347" s="296"/>
      <c r="F347" s="296"/>
      <c r="G347" s="292"/>
      <c r="H347" s="292"/>
      <c r="I347" s="292"/>
      <c r="J347" s="292"/>
      <c r="K347" s="292"/>
      <c r="L347" s="292"/>
      <c r="M347" s="292"/>
      <c r="N347" s="292"/>
      <c r="O347" s="292"/>
      <c r="P347" s="292"/>
      <c r="Q347" s="292"/>
      <c r="R347" s="292"/>
      <c r="S347" s="292"/>
      <c r="T347" s="292"/>
      <c r="U347" s="292"/>
      <c r="V347" s="292"/>
      <c r="W347" s="292"/>
      <c r="X347" s="292"/>
      <c r="Y347" s="292"/>
      <c r="Z347" s="292"/>
    </row>
    <row r="348" spans="1:26" ht="15.75" customHeight="1" x14ac:dyDescent="0.2">
      <c r="A348" s="292"/>
      <c r="B348" s="221"/>
      <c r="C348" s="295"/>
      <c r="D348" s="295"/>
      <c r="E348" s="296"/>
      <c r="F348" s="296"/>
      <c r="G348" s="292"/>
      <c r="H348" s="292"/>
      <c r="I348" s="292"/>
      <c r="J348" s="292"/>
      <c r="K348" s="292"/>
      <c r="L348" s="292"/>
      <c r="M348" s="292"/>
      <c r="N348" s="292"/>
      <c r="O348" s="292"/>
      <c r="P348" s="292"/>
      <c r="Q348" s="292"/>
      <c r="R348" s="292"/>
      <c r="S348" s="292"/>
      <c r="T348" s="292"/>
      <c r="U348" s="292"/>
      <c r="V348" s="292"/>
      <c r="W348" s="292"/>
      <c r="X348" s="292"/>
      <c r="Y348" s="292"/>
      <c r="Z348" s="292"/>
    </row>
    <row r="349" spans="1:26" ht="15.75" customHeight="1" x14ac:dyDescent="0.2">
      <c r="A349" s="292"/>
      <c r="B349" s="221"/>
      <c r="C349" s="295"/>
      <c r="D349" s="295"/>
      <c r="E349" s="296"/>
      <c r="F349" s="296"/>
      <c r="G349" s="292"/>
      <c r="H349" s="292"/>
      <c r="I349" s="292"/>
      <c r="J349" s="292"/>
      <c r="K349" s="292"/>
      <c r="L349" s="292"/>
      <c r="M349" s="292"/>
      <c r="N349" s="292"/>
      <c r="O349" s="292"/>
      <c r="P349" s="292"/>
      <c r="Q349" s="292"/>
      <c r="R349" s="292"/>
      <c r="S349" s="292"/>
      <c r="T349" s="292"/>
      <c r="U349" s="292"/>
      <c r="V349" s="292"/>
      <c r="W349" s="292"/>
      <c r="X349" s="292"/>
      <c r="Y349" s="292"/>
      <c r="Z349" s="292"/>
    </row>
    <row r="350" spans="1:26" ht="15.75" customHeight="1" x14ac:dyDescent="0.2">
      <c r="A350" s="292"/>
      <c r="B350" s="221"/>
      <c r="C350" s="295"/>
      <c r="D350" s="295"/>
      <c r="E350" s="296"/>
      <c r="F350" s="296"/>
      <c r="G350" s="292"/>
      <c r="H350" s="292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2"/>
      <c r="Y350" s="292"/>
      <c r="Z350" s="292"/>
    </row>
    <row r="351" spans="1:26" ht="15.75" customHeight="1" x14ac:dyDescent="0.2">
      <c r="A351" s="292"/>
      <c r="B351" s="221"/>
      <c r="C351" s="295"/>
      <c r="D351" s="295"/>
      <c r="E351" s="296"/>
      <c r="F351" s="296"/>
      <c r="G351" s="292"/>
      <c r="H351" s="292"/>
      <c r="I351" s="292"/>
      <c r="J351" s="292"/>
      <c r="K351" s="292"/>
      <c r="L351" s="292"/>
      <c r="M351" s="292"/>
      <c r="N351" s="292"/>
      <c r="O351" s="292"/>
      <c r="P351" s="292"/>
      <c r="Q351" s="292"/>
      <c r="R351" s="292"/>
      <c r="S351" s="292"/>
      <c r="T351" s="292"/>
      <c r="U351" s="292"/>
      <c r="V351" s="292"/>
      <c r="W351" s="292"/>
      <c r="X351" s="292"/>
      <c r="Y351" s="292"/>
      <c r="Z351" s="292"/>
    </row>
    <row r="352" spans="1:26" ht="15.75" customHeight="1" x14ac:dyDescent="0.2">
      <c r="A352" s="292"/>
      <c r="B352" s="221"/>
      <c r="C352" s="295"/>
      <c r="D352" s="295"/>
      <c r="E352" s="296"/>
      <c r="F352" s="296"/>
      <c r="G352" s="292"/>
      <c r="H352" s="292"/>
      <c r="I352" s="292"/>
      <c r="J352" s="292"/>
      <c r="K352" s="292"/>
      <c r="L352" s="292"/>
      <c r="M352" s="292"/>
      <c r="N352" s="292"/>
      <c r="O352" s="292"/>
      <c r="P352" s="292"/>
      <c r="Q352" s="292"/>
      <c r="R352" s="292"/>
      <c r="S352" s="292"/>
      <c r="T352" s="292"/>
      <c r="U352" s="292"/>
      <c r="V352" s="292"/>
      <c r="W352" s="292"/>
      <c r="X352" s="292"/>
      <c r="Y352" s="292"/>
      <c r="Z352" s="292"/>
    </row>
    <row r="353" spans="1:26" ht="15.75" customHeight="1" x14ac:dyDescent="0.2">
      <c r="A353" s="292"/>
      <c r="B353" s="221"/>
      <c r="C353" s="295"/>
      <c r="D353" s="295"/>
      <c r="E353" s="296"/>
      <c r="F353" s="296"/>
      <c r="G353" s="292"/>
      <c r="H353" s="292"/>
      <c r="I353" s="292"/>
      <c r="J353" s="292"/>
      <c r="K353" s="292"/>
      <c r="L353" s="292"/>
      <c r="M353" s="292"/>
      <c r="N353" s="292"/>
      <c r="O353" s="292"/>
      <c r="P353" s="292"/>
      <c r="Q353" s="292"/>
      <c r="R353" s="292"/>
      <c r="S353" s="292"/>
      <c r="T353" s="292"/>
      <c r="U353" s="292"/>
      <c r="V353" s="292"/>
      <c r="W353" s="292"/>
      <c r="X353" s="292"/>
      <c r="Y353" s="292"/>
      <c r="Z353" s="292"/>
    </row>
    <row r="354" spans="1:26" ht="15.75" customHeight="1" x14ac:dyDescent="0.2">
      <c r="A354" s="292"/>
      <c r="B354" s="221"/>
      <c r="C354" s="295"/>
      <c r="D354" s="295"/>
      <c r="E354" s="296"/>
      <c r="F354" s="296"/>
      <c r="G354" s="292"/>
      <c r="H354" s="292"/>
      <c r="I354" s="292"/>
      <c r="J354" s="292"/>
      <c r="K354" s="292"/>
      <c r="L354" s="292"/>
      <c r="M354" s="292"/>
      <c r="N354" s="292"/>
      <c r="O354" s="292"/>
      <c r="P354" s="292"/>
      <c r="Q354" s="292"/>
      <c r="R354" s="292"/>
      <c r="S354" s="292"/>
      <c r="T354" s="292"/>
      <c r="U354" s="292"/>
      <c r="V354" s="292"/>
      <c r="W354" s="292"/>
      <c r="X354" s="292"/>
      <c r="Y354" s="292"/>
      <c r="Z354" s="292"/>
    </row>
    <row r="355" spans="1:26" ht="15.75" customHeight="1" x14ac:dyDescent="0.2">
      <c r="A355" s="292"/>
      <c r="B355" s="221"/>
      <c r="C355" s="295"/>
      <c r="D355" s="295"/>
      <c r="E355" s="296"/>
      <c r="F355" s="296"/>
      <c r="G355" s="292"/>
      <c r="H355" s="292"/>
      <c r="I355" s="292"/>
      <c r="J355" s="292"/>
      <c r="K355" s="292"/>
      <c r="L355" s="292"/>
      <c r="M355" s="292"/>
      <c r="N355" s="292"/>
      <c r="O355" s="292"/>
      <c r="P355" s="292"/>
      <c r="Q355" s="292"/>
      <c r="R355" s="292"/>
      <c r="S355" s="292"/>
      <c r="T355" s="292"/>
      <c r="U355" s="292"/>
      <c r="V355" s="292"/>
      <c r="W355" s="292"/>
      <c r="X355" s="292"/>
      <c r="Y355" s="292"/>
      <c r="Z355" s="292"/>
    </row>
    <row r="356" spans="1:26" ht="15.75" customHeight="1" x14ac:dyDescent="0.2">
      <c r="A356" s="292"/>
      <c r="B356" s="221"/>
      <c r="C356" s="295"/>
      <c r="D356" s="295"/>
      <c r="E356" s="296"/>
      <c r="F356" s="296"/>
      <c r="G356" s="292"/>
      <c r="H356" s="292"/>
      <c r="I356" s="292"/>
      <c r="J356" s="292"/>
      <c r="K356" s="292"/>
      <c r="L356" s="292"/>
      <c r="M356" s="292"/>
      <c r="N356" s="292"/>
      <c r="O356" s="292"/>
      <c r="P356" s="292"/>
      <c r="Q356" s="292"/>
      <c r="R356" s="292"/>
      <c r="S356" s="292"/>
      <c r="T356" s="292"/>
      <c r="U356" s="292"/>
      <c r="V356" s="292"/>
      <c r="W356" s="292"/>
      <c r="X356" s="292"/>
      <c r="Y356" s="292"/>
      <c r="Z356" s="292"/>
    </row>
    <row r="357" spans="1:26" ht="15.75" customHeight="1" x14ac:dyDescent="0.2">
      <c r="A357" s="292"/>
      <c r="B357" s="221"/>
      <c r="C357" s="295"/>
      <c r="D357" s="295"/>
      <c r="E357" s="296"/>
      <c r="F357" s="296"/>
      <c r="G357" s="292"/>
      <c r="H357" s="292"/>
      <c r="I357" s="292"/>
      <c r="J357" s="292"/>
      <c r="K357" s="292"/>
      <c r="L357" s="292"/>
      <c r="M357" s="292"/>
      <c r="N357" s="292"/>
      <c r="O357" s="292"/>
      <c r="P357" s="292"/>
      <c r="Q357" s="292"/>
      <c r="R357" s="292"/>
      <c r="S357" s="292"/>
      <c r="T357" s="292"/>
      <c r="U357" s="292"/>
      <c r="V357" s="292"/>
      <c r="W357" s="292"/>
      <c r="X357" s="292"/>
      <c r="Y357" s="292"/>
      <c r="Z357" s="292"/>
    </row>
    <row r="358" spans="1:26" ht="15.75" customHeight="1" x14ac:dyDescent="0.2">
      <c r="A358" s="292"/>
      <c r="B358" s="221"/>
      <c r="C358" s="295"/>
      <c r="D358" s="295"/>
      <c r="E358" s="296"/>
      <c r="F358" s="296"/>
      <c r="G358" s="292"/>
      <c r="H358" s="292"/>
      <c r="I358" s="292"/>
      <c r="J358" s="292"/>
      <c r="K358" s="292"/>
      <c r="L358" s="292"/>
      <c r="M358" s="292"/>
      <c r="N358" s="292"/>
      <c r="O358" s="292"/>
      <c r="P358" s="292"/>
      <c r="Q358" s="292"/>
      <c r="R358" s="292"/>
      <c r="S358" s="292"/>
      <c r="T358" s="292"/>
      <c r="U358" s="292"/>
      <c r="V358" s="292"/>
      <c r="W358" s="292"/>
      <c r="X358" s="292"/>
      <c r="Y358" s="292"/>
      <c r="Z358" s="292"/>
    </row>
    <row r="359" spans="1:26" ht="15.75" customHeight="1" x14ac:dyDescent="0.2">
      <c r="A359" s="292"/>
      <c r="B359" s="221"/>
      <c r="C359" s="295"/>
      <c r="D359" s="295"/>
      <c r="E359" s="296"/>
      <c r="F359" s="296"/>
      <c r="G359" s="292"/>
      <c r="H359" s="292"/>
      <c r="I359" s="292"/>
      <c r="J359" s="292"/>
      <c r="K359" s="292"/>
      <c r="L359" s="292"/>
      <c r="M359" s="292"/>
      <c r="N359" s="292"/>
      <c r="O359" s="292"/>
      <c r="P359" s="292"/>
      <c r="Q359" s="292"/>
      <c r="R359" s="292"/>
      <c r="S359" s="292"/>
      <c r="T359" s="292"/>
      <c r="U359" s="292"/>
      <c r="V359" s="292"/>
      <c r="W359" s="292"/>
      <c r="X359" s="292"/>
      <c r="Y359" s="292"/>
      <c r="Z359" s="292"/>
    </row>
    <row r="360" spans="1:26" ht="15.75" customHeight="1" x14ac:dyDescent="0.2">
      <c r="A360" s="292"/>
      <c r="B360" s="221"/>
      <c r="C360" s="295"/>
      <c r="D360" s="295"/>
      <c r="E360" s="296"/>
      <c r="F360" s="296"/>
      <c r="G360" s="292"/>
      <c r="H360" s="292"/>
      <c r="I360" s="292"/>
      <c r="J360" s="292"/>
      <c r="K360" s="292"/>
      <c r="L360" s="292"/>
      <c r="M360" s="292"/>
      <c r="N360" s="292"/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</row>
    <row r="361" spans="1:26" ht="15.75" customHeight="1" x14ac:dyDescent="0.2">
      <c r="A361" s="292"/>
      <c r="B361" s="221"/>
      <c r="C361" s="295"/>
      <c r="D361" s="295"/>
      <c r="E361" s="296"/>
      <c r="F361" s="296"/>
      <c r="G361" s="292"/>
      <c r="H361" s="292"/>
      <c r="I361" s="292"/>
      <c r="J361" s="292"/>
      <c r="K361" s="292"/>
      <c r="L361" s="292"/>
      <c r="M361" s="292"/>
      <c r="N361" s="292"/>
      <c r="O361" s="292"/>
      <c r="P361" s="292"/>
      <c r="Q361" s="292"/>
      <c r="R361" s="292"/>
      <c r="S361" s="292"/>
      <c r="T361" s="292"/>
      <c r="U361" s="292"/>
      <c r="V361" s="292"/>
      <c r="W361" s="292"/>
      <c r="X361" s="292"/>
      <c r="Y361" s="292"/>
      <c r="Z361" s="292"/>
    </row>
    <row r="362" spans="1:26" ht="15.75" customHeight="1" x14ac:dyDescent="0.2">
      <c r="A362" s="292"/>
      <c r="B362" s="221"/>
      <c r="C362" s="295"/>
      <c r="D362" s="295"/>
      <c r="E362" s="296"/>
      <c r="F362" s="296"/>
      <c r="G362" s="292"/>
      <c r="H362" s="292"/>
      <c r="I362" s="292"/>
      <c r="J362" s="292"/>
      <c r="K362" s="292"/>
      <c r="L362" s="292"/>
      <c r="M362" s="292"/>
      <c r="N362" s="292"/>
      <c r="O362" s="292"/>
      <c r="P362" s="292"/>
      <c r="Q362" s="292"/>
      <c r="R362" s="292"/>
      <c r="S362" s="292"/>
      <c r="T362" s="292"/>
      <c r="U362" s="292"/>
      <c r="V362" s="292"/>
      <c r="W362" s="292"/>
      <c r="X362" s="292"/>
      <c r="Y362" s="292"/>
      <c r="Z362" s="292"/>
    </row>
    <row r="363" spans="1:26" ht="15.75" customHeight="1" x14ac:dyDescent="0.2">
      <c r="A363" s="292"/>
      <c r="B363" s="221"/>
      <c r="C363" s="295"/>
      <c r="D363" s="295"/>
      <c r="E363" s="296"/>
      <c r="F363" s="296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2"/>
      <c r="Y363" s="292"/>
      <c r="Z363" s="292"/>
    </row>
    <row r="364" spans="1:26" ht="15.75" customHeight="1" x14ac:dyDescent="0.2">
      <c r="A364" s="292"/>
      <c r="B364" s="221"/>
      <c r="C364" s="295"/>
      <c r="D364" s="295"/>
      <c r="E364" s="296"/>
      <c r="F364" s="296"/>
      <c r="G364" s="292"/>
      <c r="H364" s="292"/>
      <c r="I364" s="292"/>
      <c r="J364" s="292"/>
      <c r="K364" s="292"/>
      <c r="L364" s="292"/>
      <c r="M364" s="292"/>
      <c r="N364" s="292"/>
      <c r="O364" s="292"/>
      <c r="P364" s="292"/>
      <c r="Q364" s="292"/>
      <c r="R364" s="292"/>
      <c r="S364" s="292"/>
      <c r="T364" s="292"/>
      <c r="U364" s="292"/>
      <c r="V364" s="292"/>
      <c r="W364" s="292"/>
      <c r="X364" s="292"/>
      <c r="Y364" s="292"/>
      <c r="Z364" s="292"/>
    </row>
    <row r="365" spans="1:26" ht="15.75" customHeight="1" x14ac:dyDescent="0.2">
      <c r="A365" s="292"/>
      <c r="B365" s="221"/>
      <c r="C365" s="295"/>
      <c r="D365" s="295"/>
      <c r="E365" s="296"/>
      <c r="F365" s="296"/>
      <c r="G365" s="292"/>
      <c r="H365" s="292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</row>
    <row r="366" spans="1:26" ht="15.75" customHeight="1" x14ac:dyDescent="0.2">
      <c r="A366" s="292"/>
      <c r="B366" s="221"/>
      <c r="C366" s="295"/>
      <c r="D366" s="295"/>
      <c r="E366" s="296"/>
      <c r="F366" s="296"/>
      <c r="G366" s="292"/>
      <c r="H366" s="292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</row>
    <row r="367" spans="1:26" ht="15.75" customHeight="1" x14ac:dyDescent="0.2">
      <c r="A367" s="292"/>
      <c r="B367" s="221"/>
      <c r="C367" s="295"/>
      <c r="D367" s="295"/>
      <c r="E367" s="296"/>
      <c r="F367" s="296"/>
      <c r="G367" s="292"/>
      <c r="H367" s="292"/>
      <c r="I367" s="292"/>
      <c r="J367" s="292"/>
      <c r="K367" s="292"/>
      <c r="L367" s="292"/>
      <c r="M367" s="292"/>
      <c r="N367" s="292"/>
      <c r="O367" s="292"/>
      <c r="P367" s="292"/>
      <c r="Q367" s="292"/>
      <c r="R367" s="292"/>
      <c r="S367" s="292"/>
      <c r="T367" s="292"/>
      <c r="U367" s="292"/>
      <c r="V367" s="292"/>
      <c r="W367" s="292"/>
      <c r="X367" s="292"/>
      <c r="Y367" s="292"/>
      <c r="Z367" s="292"/>
    </row>
    <row r="368" spans="1:26" ht="15.75" customHeight="1" x14ac:dyDescent="0.2">
      <c r="A368" s="292"/>
      <c r="B368" s="221"/>
      <c r="C368" s="295"/>
      <c r="D368" s="295"/>
      <c r="E368" s="296"/>
      <c r="F368" s="296"/>
      <c r="G368" s="292"/>
      <c r="H368" s="292"/>
      <c r="I368" s="292"/>
      <c r="J368" s="292"/>
      <c r="K368" s="292"/>
      <c r="L368" s="292"/>
      <c r="M368" s="292"/>
      <c r="N368" s="292"/>
      <c r="O368" s="292"/>
      <c r="P368" s="292"/>
      <c r="Q368" s="292"/>
      <c r="R368" s="292"/>
      <c r="S368" s="292"/>
      <c r="T368" s="292"/>
      <c r="U368" s="292"/>
      <c r="V368" s="292"/>
      <c r="W368" s="292"/>
      <c r="X368" s="292"/>
      <c r="Y368" s="292"/>
      <c r="Z368" s="292"/>
    </row>
    <row r="369" spans="1:26" ht="15.75" customHeight="1" x14ac:dyDescent="0.2">
      <c r="A369" s="292"/>
      <c r="B369" s="221"/>
      <c r="C369" s="295"/>
      <c r="D369" s="295"/>
      <c r="E369" s="296"/>
      <c r="F369" s="296"/>
      <c r="G369" s="292"/>
      <c r="H369" s="292"/>
      <c r="I369" s="292"/>
      <c r="J369" s="292"/>
      <c r="K369" s="292"/>
      <c r="L369" s="292"/>
      <c r="M369" s="292"/>
      <c r="N369" s="292"/>
      <c r="O369" s="292"/>
      <c r="P369" s="292"/>
      <c r="Q369" s="292"/>
      <c r="R369" s="292"/>
      <c r="S369" s="292"/>
      <c r="T369" s="292"/>
      <c r="U369" s="292"/>
      <c r="V369" s="292"/>
      <c r="W369" s="292"/>
      <c r="X369" s="292"/>
      <c r="Y369" s="292"/>
      <c r="Z369" s="292"/>
    </row>
    <row r="370" spans="1:26" ht="15.75" customHeight="1" x14ac:dyDescent="0.2">
      <c r="A370" s="292"/>
      <c r="B370" s="221"/>
      <c r="C370" s="295"/>
      <c r="D370" s="295"/>
      <c r="E370" s="296"/>
      <c r="F370" s="296"/>
      <c r="G370" s="292"/>
      <c r="H370" s="292"/>
      <c r="I370" s="292"/>
      <c r="J370" s="292"/>
      <c r="K370" s="292"/>
      <c r="L370" s="292"/>
      <c r="M370" s="292"/>
      <c r="N370" s="292"/>
      <c r="O370" s="292"/>
      <c r="P370" s="292"/>
      <c r="Q370" s="292"/>
      <c r="R370" s="292"/>
      <c r="S370" s="292"/>
      <c r="T370" s="292"/>
      <c r="U370" s="292"/>
      <c r="V370" s="292"/>
      <c r="W370" s="292"/>
      <c r="X370" s="292"/>
      <c r="Y370" s="292"/>
      <c r="Z370" s="292"/>
    </row>
    <row r="371" spans="1:26" ht="15.75" customHeight="1" x14ac:dyDescent="0.2">
      <c r="A371" s="292"/>
      <c r="B371" s="221"/>
      <c r="C371" s="295"/>
      <c r="D371" s="295"/>
      <c r="E371" s="296"/>
      <c r="F371" s="296"/>
      <c r="G371" s="292"/>
      <c r="H371" s="292"/>
      <c r="I371" s="292"/>
      <c r="J371" s="292"/>
      <c r="K371" s="292"/>
      <c r="L371" s="292"/>
      <c r="M371" s="292"/>
      <c r="N371" s="292"/>
      <c r="O371" s="292"/>
      <c r="P371" s="292"/>
      <c r="Q371" s="292"/>
      <c r="R371" s="292"/>
      <c r="S371" s="292"/>
      <c r="T371" s="292"/>
      <c r="U371" s="292"/>
      <c r="V371" s="292"/>
      <c r="W371" s="292"/>
      <c r="X371" s="292"/>
      <c r="Y371" s="292"/>
      <c r="Z371" s="292"/>
    </row>
    <row r="372" spans="1:26" ht="15.75" customHeight="1" x14ac:dyDescent="0.2">
      <c r="A372" s="292"/>
      <c r="B372" s="221"/>
      <c r="C372" s="295"/>
      <c r="D372" s="295"/>
      <c r="E372" s="296"/>
      <c r="F372" s="296"/>
      <c r="G372" s="292"/>
      <c r="H372" s="292"/>
      <c r="I372" s="292"/>
      <c r="J372" s="292"/>
      <c r="K372" s="292"/>
      <c r="L372" s="292"/>
      <c r="M372" s="292"/>
      <c r="N372" s="292"/>
      <c r="O372" s="292"/>
      <c r="P372" s="292"/>
      <c r="Q372" s="292"/>
      <c r="R372" s="292"/>
      <c r="S372" s="292"/>
      <c r="T372" s="292"/>
      <c r="U372" s="292"/>
      <c r="V372" s="292"/>
      <c r="W372" s="292"/>
      <c r="X372" s="292"/>
      <c r="Y372" s="292"/>
      <c r="Z372" s="292"/>
    </row>
    <row r="373" spans="1:26" ht="15.75" customHeight="1" x14ac:dyDescent="0.2">
      <c r="A373" s="292"/>
      <c r="B373" s="221"/>
      <c r="C373" s="295"/>
      <c r="D373" s="295"/>
      <c r="E373" s="296"/>
      <c r="F373" s="296"/>
      <c r="G373" s="292"/>
      <c r="H373" s="292"/>
      <c r="I373" s="292"/>
      <c r="J373" s="292"/>
      <c r="K373" s="292"/>
      <c r="L373" s="292"/>
      <c r="M373" s="292"/>
      <c r="N373" s="292"/>
      <c r="O373" s="292"/>
      <c r="P373" s="292"/>
      <c r="Q373" s="292"/>
      <c r="R373" s="292"/>
      <c r="S373" s="292"/>
      <c r="T373" s="292"/>
      <c r="U373" s="292"/>
      <c r="V373" s="292"/>
      <c r="W373" s="292"/>
      <c r="X373" s="292"/>
      <c r="Y373" s="292"/>
      <c r="Z373" s="292"/>
    </row>
    <row r="374" spans="1:26" ht="15.75" customHeight="1" x14ac:dyDescent="0.2">
      <c r="A374" s="292"/>
      <c r="B374" s="221"/>
      <c r="C374" s="295"/>
      <c r="D374" s="295"/>
      <c r="E374" s="296"/>
      <c r="F374" s="296"/>
      <c r="G374" s="292"/>
      <c r="H374" s="292"/>
      <c r="I374" s="292"/>
      <c r="J374" s="292"/>
      <c r="K374" s="292"/>
      <c r="L374" s="292"/>
      <c r="M374" s="292"/>
      <c r="N374" s="292"/>
      <c r="O374" s="292"/>
      <c r="P374" s="292"/>
      <c r="Q374" s="292"/>
      <c r="R374" s="292"/>
      <c r="S374" s="292"/>
      <c r="T374" s="292"/>
      <c r="U374" s="292"/>
      <c r="V374" s="292"/>
      <c r="W374" s="292"/>
      <c r="X374" s="292"/>
      <c r="Y374" s="292"/>
      <c r="Z374" s="292"/>
    </row>
    <row r="375" spans="1:26" ht="15.75" customHeight="1" x14ac:dyDescent="0.2">
      <c r="A375" s="292"/>
      <c r="B375" s="221"/>
      <c r="C375" s="295"/>
      <c r="D375" s="295"/>
      <c r="E375" s="296"/>
      <c r="F375" s="296"/>
      <c r="G375" s="292"/>
      <c r="H375" s="292"/>
      <c r="I375" s="292"/>
      <c r="J375" s="292"/>
      <c r="K375" s="292"/>
      <c r="L375" s="292"/>
      <c r="M375" s="292"/>
      <c r="N375" s="292"/>
      <c r="O375" s="292"/>
      <c r="P375" s="292"/>
      <c r="Q375" s="292"/>
      <c r="R375" s="292"/>
      <c r="S375" s="292"/>
      <c r="T375" s="292"/>
      <c r="U375" s="292"/>
      <c r="V375" s="292"/>
      <c r="W375" s="292"/>
      <c r="X375" s="292"/>
      <c r="Y375" s="292"/>
      <c r="Z375" s="292"/>
    </row>
    <row r="376" spans="1:26" ht="15.75" customHeight="1" x14ac:dyDescent="0.2">
      <c r="A376" s="292"/>
      <c r="B376" s="221"/>
      <c r="C376" s="295"/>
      <c r="D376" s="295"/>
      <c r="E376" s="296"/>
      <c r="F376" s="296"/>
      <c r="G376" s="292"/>
      <c r="H376" s="292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2"/>
      <c r="Y376" s="292"/>
      <c r="Z376" s="292"/>
    </row>
    <row r="377" spans="1:26" ht="15.75" customHeight="1" x14ac:dyDescent="0.2">
      <c r="A377" s="292"/>
      <c r="B377" s="221"/>
      <c r="C377" s="295"/>
      <c r="D377" s="295"/>
      <c r="E377" s="296"/>
      <c r="F377" s="296"/>
      <c r="G377" s="292"/>
      <c r="H377" s="292"/>
      <c r="I377" s="292"/>
      <c r="J377" s="292"/>
      <c r="K377" s="292"/>
      <c r="L377" s="292"/>
      <c r="M377" s="292"/>
      <c r="N377" s="292"/>
      <c r="O377" s="292"/>
      <c r="P377" s="292"/>
      <c r="Q377" s="292"/>
      <c r="R377" s="292"/>
      <c r="S377" s="292"/>
      <c r="T377" s="292"/>
      <c r="U377" s="292"/>
      <c r="V377" s="292"/>
      <c r="W377" s="292"/>
      <c r="X377" s="292"/>
      <c r="Y377" s="292"/>
      <c r="Z377" s="292"/>
    </row>
    <row r="378" spans="1:26" ht="15.75" customHeight="1" x14ac:dyDescent="0.2">
      <c r="A378" s="292"/>
      <c r="B378" s="221"/>
      <c r="C378" s="295"/>
      <c r="D378" s="295"/>
      <c r="E378" s="296"/>
      <c r="F378" s="296"/>
      <c r="G378" s="292"/>
      <c r="H378" s="292"/>
      <c r="I378" s="292"/>
      <c r="J378" s="292"/>
      <c r="K378" s="292"/>
      <c r="L378" s="292"/>
      <c r="M378" s="292"/>
      <c r="N378" s="292"/>
      <c r="O378" s="292"/>
      <c r="P378" s="292"/>
      <c r="Q378" s="292"/>
      <c r="R378" s="292"/>
      <c r="S378" s="292"/>
      <c r="T378" s="292"/>
      <c r="U378" s="292"/>
      <c r="V378" s="292"/>
      <c r="W378" s="292"/>
      <c r="X378" s="292"/>
      <c r="Y378" s="292"/>
      <c r="Z378" s="292"/>
    </row>
    <row r="379" spans="1:26" ht="15.75" customHeight="1" x14ac:dyDescent="0.2">
      <c r="A379" s="292"/>
      <c r="B379" s="221"/>
      <c r="C379" s="295"/>
      <c r="D379" s="295"/>
      <c r="E379" s="296"/>
      <c r="F379" s="296"/>
      <c r="G379" s="292"/>
      <c r="H379" s="292"/>
      <c r="I379" s="292"/>
      <c r="J379" s="292"/>
      <c r="K379" s="292"/>
      <c r="L379" s="292"/>
      <c r="M379" s="292"/>
      <c r="N379" s="292"/>
      <c r="O379" s="292"/>
      <c r="P379" s="292"/>
      <c r="Q379" s="292"/>
      <c r="R379" s="292"/>
      <c r="S379" s="292"/>
      <c r="T379" s="292"/>
      <c r="U379" s="292"/>
      <c r="V379" s="292"/>
      <c r="W379" s="292"/>
      <c r="X379" s="292"/>
      <c r="Y379" s="292"/>
      <c r="Z379" s="292"/>
    </row>
    <row r="380" spans="1:26" ht="15.75" customHeight="1" x14ac:dyDescent="0.2">
      <c r="A380" s="292"/>
      <c r="B380" s="221"/>
      <c r="C380" s="295"/>
      <c r="D380" s="295"/>
      <c r="E380" s="296"/>
      <c r="F380" s="296"/>
      <c r="G380" s="292"/>
      <c r="H380" s="292"/>
      <c r="I380" s="292"/>
      <c r="J380" s="292"/>
      <c r="K380" s="292"/>
      <c r="L380" s="292"/>
      <c r="M380" s="292"/>
      <c r="N380" s="292"/>
      <c r="O380" s="292"/>
      <c r="P380" s="292"/>
      <c r="Q380" s="292"/>
      <c r="R380" s="292"/>
      <c r="S380" s="292"/>
      <c r="T380" s="292"/>
      <c r="U380" s="292"/>
      <c r="V380" s="292"/>
      <c r="W380" s="292"/>
      <c r="X380" s="292"/>
      <c r="Y380" s="292"/>
      <c r="Z380" s="292"/>
    </row>
    <row r="381" spans="1:26" ht="15.75" customHeight="1" x14ac:dyDescent="0.2">
      <c r="A381" s="292"/>
      <c r="B381" s="221"/>
      <c r="C381" s="295"/>
      <c r="D381" s="295"/>
      <c r="E381" s="296"/>
      <c r="F381" s="296"/>
      <c r="G381" s="292"/>
      <c r="H381" s="292"/>
      <c r="I381" s="292"/>
      <c r="J381" s="292"/>
      <c r="K381" s="292"/>
      <c r="L381" s="292"/>
      <c r="M381" s="292"/>
      <c r="N381" s="292"/>
      <c r="O381" s="292"/>
      <c r="P381" s="292"/>
      <c r="Q381" s="292"/>
      <c r="R381" s="292"/>
      <c r="S381" s="292"/>
      <c r="T381" s="292"/>
      <c r="U381" s="292"/>
      <c r="V381" s="292"/>
      <c r="W381" s="292"/>
      <c r="X381" s="292"/>
      <c r="Y381" s="292"/>
      <c r="Z381" s="292"/>
    </row>
    <row r="382" spans="1:26" ht="15.75" customHeight="1" x14ac:dyDescent="0.2">
      <c r="A382" s="292"/>
      <c r="B382" s="221"/>
      <c r="C382" s="295"/>
      <c r="D382" s="295"/>
      <c r="E382" s="296"/>
      <c r="F382" s="296"/>
      <c r="G382" s="292"/>
      <c r="H382" s="292"/>
      <c r="I382" s="292"/>
      <c r="J382" s="292"/>
      <c r="K382" s="292"/>
      <c r="L382" s="292"/>
      <c r="M382" s="292"/>
      <c r="N382" s="292"/>
      <c r="O382" s="292"/>
      <c r="P382" s="292"/>
      <c r="Q382" s="292"/>
      <c r="R382" s="292"/>
      <c r="S382" s="292"/>
      <c r="T382" s="292"/>
      <c r="U382" s="292"/>
      <c r="V382" s="292"/>
      <c r="W382" s="292"/>
      <c r="X382" s="292"/>
      <c r="Y382" s="292"/>
      <c r="Z382" s="292"/>
    </row>
    <row r="383" spans="1:26" ht="15.75" customHeight="1" x14ac:dyDescent="0.2">
      <c r="A383" s="292"/>
      <c r="B383" s="221"/>
      <c r="C383" s="295"/>
      <c r="D383" s="295"/>
      <c r="E383" s="296"/>
      <c r="F383" s="296"/>
      <c r="G383" s="292"/>
      <c r="H383" s="292"/>
      <c r="I383" s="292"/>
      <c r="J383" s="292"/>
      <c r="K383" s="292"/>
      <c r="L383" s="292"/>
      <c r="M383" s="292"/>
      <c r="N383" s="292"/>
      <c r="O383" s="292"/>
      <c r="P383" s="292"/>
      <c r="Q383" s="292"/>
      <c r="R383" s="292"/>
      <c r="S383" s="292"/>
      <c r="T383" s="292"/>
      <c r="U383" s="292"/>
      <c r="V383" s="292"/>
      <c r="W383" s="292"/>
      <c r="X383" s="292"/>
      <c r="Y383" s="292"/>
      <c r="Z383" s="292"/>
    </row>
    <row r="384" spans="1:26" ht="15.75" customHeight="1" x14ac:dyDescent="0.2">
      <c r="A384" s="292"/>
      <c r="B384" s="221"/>
      <c r="C384" s="295"/>
      <c r="D384" s="295"/>
      <c r="E384" s="296"/>
      <c r="F384" s="296"/>
      <c r="G384" s="292"/>
      <c r="H384" s="292"/>
      <c r="I384" s="292"/>
      <c r="J384" s="292"/>
      <c r="K384" s="292"/>
      <c r="L384" s="292"/>
      <c r="M384" s="292"/>
      <c r="N384" s="292"/>
      <c r="O384" s="292"/>
      <c r="P384" s="292"/>
      <c r="Q384" s="292"/>
      <c r="R384" s="292"/>
      <c r="S384" s="292"/>
      <c r="T384" s="292"/>
      <c r="U384" s="292"/>
      <c r="V384" s="292"/>
      <c r="W384" s="292"/>
      <c r="X384" s="292"/>
      <c r="Y384" s="292"/>
      <c r="Z384" s="292"/>
    </row>
    <row r="385" spans="1:26" ht="15.75" customHeight="1" x14ac:dyDescent="0.2">
      <c r="A385" s="292"/>
      <c r="B385" s="221"/>
      <c r="C385" s="295"/>
      <c r="D385" s="295"/>
      <c r="E385" s="296"/>
      <c r="F385" s="296"/>
      <c r="G385" s="292"/>
      <c r="H385" s="292"/>
      <c r="I385" s="292"/>
      <c r="J385" s="292"/>
      <c r="K385" s="292"/>
      <c r="L385" s="292"/>
      <c r="M385" s="292"/>
      <c r="N385" s="292"/>
      <c r="O385" s="292"/>
      <c r="P385" s="292"/>
      <c r="Q385" s="292"/>
      <c r="R385" s="292"/>
      <c r="S385" s="292"/>
      <c r="T385" s="292"/>
      <c r="U385" s="292"/>
      <c r="V385" s="292"/>
      <c r="W385" s="292"/>
      <c r="X385" s="292"/>
      <c r="Y385" s="292"/>
      <c r="Z385" s="292"/>
    </row>
    <row r="386" spans="1:26" ht="15.75" customHeight="1" x14ac:dyDescent="0.2">
      <c r="A386" s="292"/>
      <c r="B386" s="221"/>
      <c r="C386" s="295"/>
      <c r="D386" s="295"/>
      <c r="E386" s="296"/>
      <c r="F386" s="296"/>
      <c r="G386" s="292"/>
      <c r="H386" s="292"/>
      <c r="I386" s="292"/>
      <c r="J386" s="292"/>
      <c r="K386" s="292"/>
      <c r="L386" s="292"/>
      <c r="M386" s="292"/>
      <c r="N386" s="292"/>
      <c r="O386" s="292"/>
      <c r="P386" s="292"/>
      <c r="Q386" s="292"/>
      <c r="R386" s="292"/>
      <c r="S386" s="292"/>
      <c r="T386" s="292"/>
      <c r="U386" s="292"/>
      <c r="V386" s="292"/>
      <c r="W386" s="292"/>
      <c r="X386" s="292"/>
      <c r="Y386" s="292"/>
      <c r="Z386" s="292"/>
    </row>
    <row r="387" spans="1:26" ht="15.75" customHeight="1" x14ac:dyDescent="0.2">
      <c r="A387" s="292"/>
      <c r="B387" s="221"/>
      <c r="C387" s="295"/>
      <c r="D387" s="295"/>
      <c r="E387" s="296"/>
      <c r="F387" s="296"/>
      <c r="G387" s="292"/>
      <c r="H387" s="292"/>
      <c r="I387" s="292"/>
      <c r="J387" s="292"/>
      <c r="K387" s="292"/>
      <c r="L387" s="292"/>
      <c r="M387" s="292"/>
      <c r="N387" s="292"/>
      <c r="O387" s="292"/>
      <c r="P387" s="292"/>
      <c r="Q387" s="292"/>
      <c r="R387" s="292"/>
      <c r="S387" s="292"/>
      <c r="T387" s="292"/>
      <c r="U387" s="292"/>
      <c r="V387" s="292"/>
      <c r="W387" s="292"/>
      <c r="X387" s="292"/>
      <c r="Y387" s="292"/>
      <c r="Z387" s="292"/>
    </row>
    <row r="388" spans="1:26" ht="15.75" customHeight="1" x14ac:dyDescent="0.2">
      <c r="A388" s="292"/>
      <c r="B388" s="221"/>
      <c r="C388" s="295"/>
      <c r="D388" s="295"/>
      <c r="E388" s="296"/>
      <c r="F388" s="296"/>
      <c r="G388" s="292"/>
      <c r="H388" s="292"/>
      <c r="I388" s="292"/>
      <c r="J388" s="292"/>
      <c r="K388" s="292"/>
      <c r="L388" s="292"/>
      <c r="M388" s="292"/>
      <c r="N388" s="292"/>
      <c r="O388" s="292"/>
      <c r="P388" s="292"/>
      <c r="Q388" s="292"/>
      <c r="R388" s="292"/>
      <c r="S388" s="292"/>
      <c r="T388" s="292"/>
      <c r="U388" s="292"/>
      <c r="V388" s="292"/>
      <c r="W388" s="292"/>
      <c r="X388" s="292"/>
      <c r="Y388" s="292"/>
      <c r="Z388" s="292"/>
    </row>
    <row r="389" spans="1:26" ht="15.75" customHeight="1" x14ac:dyDescent="0.2">
      <c r="A389" s="292"/>
      <c r="B389" s="221"/>
      <c r="C389" s="295"/>
      <c r="D389" s="295"/>
      <c r="E389" s="296"/>
      <c r="F389" s="296"/>
      <c r="G389" s="292"/>
      <c r="H389" s="292"/>
      <c r="I389" s="292"/>
      <c r="J389" s="292"/>
      <c r="K389" s="292"/>
      <c r="L389" s="292"/>
      <c r="M389" s="292"/>
      <c r="N389" s="292"/>
      <c r="O389" s="292"/>
      <c r="P389" s="292"/>
      <c r="Q389" s="292"/>
      <c r="R389" s="292"/>
      <c r="S389" s="292"/>
      <c r="T389" s="292"/>
      <c r="U389" s="292"/>
      <c r="V389" s="292"/>
      <c r="W389" s="292"/>
      <c r="X389" s="292"/>
      <c r="Y389" s="292"/>
      <c r="Z389" s="292"/>
    </row>
    <row r="390" spans="1:26" ht="15.75" customHeight="1" x14ac:dyDescent="0.2">
      <c r="A390" s="292"/>
      <c r="B390" s="221"/>
      <c r="C390" s="295"/>
      <c r="D390" s="295"/>
      <c r="E390" s="296"/>
      <c r="F390" s="296"/>
      <c r="G390" s="292"/>
      <c r="H390" s="292"/>
      <c r="I390" s="292"/>
      <c r="J390" s="292"/>
      <c r="K390" s="292"/>
      <c r="L390" s="292"/>
      <c r="M390" s="292"/>
      <c r="N390" s="292"/>
      <c r="O390" s="292"/>
      <c r="P390" s="292"/>
      <c r="Q390" s="292"/>
      <c r="R390" s="292"/>
      <c r="S390" s="292"/>
      <c r="T390" s="292"/>
      <c r="U390" s="292"/>
      <c r="V390" s="292"/>
      <c r="W390" s="292"/>
      <c r="X390" s="292"/>
      <c r="Y390" s="292"/>
      <c r="Z390" s="292"/>
    </row>
    <row r="391" spans="1:26" ht="15.75" customHeight="1" x14ac:dyDescent="0.2">
      <c r="A391" s="292"/>
      <c r="B391" s="221"/>
      <c r="C391" s="295"/>
      <c r="D391" s="295"/>
      <c r="E391" s="296"/>
      <c r="F391" s="296"/>
      <c r="G391" s="292"/>
      <c r="H391" s="292"/>
      <c r="I391" s="292"/>
      <c r="J391" s="292"/>
      <c r="K391" s="292"/>
      <c r="L391" s="292"/>
      <c r="M391" s="292"/>
      <c r="N391" s="292"/>
      <c r="O391" s="292"/>
      <c r="P391" s="292"/>
      <c r="Q391" s="292"/>
      <c r="R391" s="292"/>
      <c r="S391" s="292"/>
      <c r="T391" s="292"/>
      <c r="U391" s="292"/>
      <c r="V391" s="292"/>
      <c r="W391" s="292"/>
      <c r="X391" s="292"/>
      <c r="Y391" s="292"/>
      <c r="Z391" s="292"/>
    </row>
    <row r="392" spans="1:26" ht="15.75" customHeight="1" x14ac:dyDescent="0.2">
      <c r="A392" s="292"/>
      <c r="B392" s="221"/>
      <c r="C392" s="295"/>
      <c r="D392" s="295"/>
      <c r="E392" s="296"/>
      <c r="F392" s="296"/>
      <c r="G392" s="292"/>
      <c r="H392" s="292"/>
      <c r="I392" s="292"/>
      <c r="J392" s="292"/>
      <c r="K392" s="292"/>
      <c r="L392" s="292"/>
      <c r="M392" s="292"/>
      <c r="N392" s="292"/>
      <c r="O392" s="292"/>
      <c r="P392" s="292"/>
      <c r="Q392" s="292"/>
      <c r="R392" s="292"/>
      <c r="S392" s="292"/>
      <c r="T392" s="292"/>
      <c r="U392" s="292"/>
      <c r="V392" s="292"/>
      <c r="W392" s="292"/>
      <c r="X392" s="292"/>
      <c r="Y392" s="292"/>
      <c r="Z392" s="292"/>
    </row>
    <row r="393" spans="1:26" ht="15.75" customHeight="1" x14ac:dyDescent="0.2">
      <c r="A393" s="292"/>
      <c r="B393" s="221"/>
      <c r="C393" s="295"/>
      <c r="D393" s="295"/>
      <c r="E393" s="296"/>
      <c r="F393" s="296"/>
      <c r="G393" s="292"/>
      <c r="H393" s="292"/>
      <c r="I393" s="292"/>
      <c r="J393" s="292"/>
      <c r="K393" s="292"/>
      <c r="L393" s="292"/>
      <c r="M393" s="292"/>
      <c r="N393" s="292"/>
      <c r="O393" s="292"/>
      <c r="P393" s="292"/>
      <c r="Q393" s="292"/>
      <c r="R393" s="292"/>
      <c r="S393" s="292"/>
      <c r="T393" s="292"/>
      <c r="U393" s="292"/>
      <c r="V393" s="292"/>
      <c r="W393" s="292"/>
      <c r="X393" s="292"/>
      <c r="Y393" s="292"/>
      <c r="Z393" s="292"/>
    </row>
    <row r="394" spans="1:26" ht="15.75" customHeight="1" x14ac:dyDescent="0.2">
      <c r="A394" s="292"/>
      <c r="B394" s="221"/>
      <c r="C394" s="295"/>
      <c r="D394" s="295"/>
      <c r="E394" s="296"/>
      <c r="F394" s="296"/>
      <c r="G394" s="292"/>
      <c r="H394" s="292"/>
      <c r="I394" s="292"/>
      <c r="J394" s="292"/>
      <c r="K394" s="292"/>
      <c r="L394" s="292"/>
      <c r="M394" s="292"/>
      <c r="N394" s="292"/>
      <c r="O394" s="292"/>
      <c r="P394" s="292"/>
      <c r="Q394" s="292"/>
      <c r="R394" s="292"/>
      <c r="S394" s="292"/>
      <c r="T394" s="292"/>
      <c r="U394" s="292"/>
      <c r="V394" s="292"/>
      <c r="W394" s="292"/>
      <c r="X394" s="292"/>
      <c r="Y394" s="292"/>
      <c r="Z394" s="292"/>
    </row>
    <row r="395" spans="1:26" ht="15.75" customHeight="1" x14ac:dyDescent="0.2">
      <c r="A395" s="292"/>
      <c r="B395" s="221"/>
      <c r="C395" s="295"/>
      <c r="D395" s="295"/>
      <c r="E395" s="296"/>
      <c r="F395" s="296"/>
      <c r="G395" s="292"/>
      <c r="H395" s="292"/>
      <c r="I395" s="292"/>
      <c r="J395" s="292"/>
      <c r="K395" s="292"/>
      <c r="L395" s="292"/>
      <c r="M395" s="292"/>
      <c r="N395" s="292"/>
      <c r="O395" s="292"/>
      <c r="P395" s="292"/>
      <c r="Q395" s="292"/>
      <c r="R395" s="292"/>
      <c r="S395" s="292"/>
      <c r="T395" s="292"/>
      <c r="U395" s="292"/>
      <c r="V395" s="292"/>
      <c r="W395" s="292"/>
      <c r="X395" s="292"/>
      <c r="Y395" s="292"/>
      <c r="Z395" s="292"/>
    </row>
    <row r="396" spans="1:26" ht="15.75" customHeight="1" x14ac:dyDescent="0.2">
      <c r="A396" s="292"/>
      <c r="B396" s="221"/>
      <c r="C396" s="295"/>
      <c r="D396" s="295"/>
      <c r="E396" s="296"/>
      <c r="F396" s="296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2"/>
      <c r="Y396" s="292"/>
      <c r="Z396" s="292"/>
    </row>
    <row r="397" spans="1:26" ht="15.75" customHeight="1" x14ac:dyDescent="0.2">
      <c r="A397" s="292"/>
      <c r="B397" s="221"/>
      <c r="C397" s="295"/>
      <c r="D397" s="295"/>
      <c r="E397" s="296"/>
      <c r="F397" s="296"/>
      <c r="G397" s="292"/>
      <c r="H397" s="292"/>
      <c r="I397" s="292"/>
      <c r="J397" s="292"/>
      <c r="K397" s="292"/>
      <c r="L397" s="292"/>
      <c r="M397" s="292"/>
      <c r="N397" s="292"/>
      <c r="O397" s="292"/>
      <c r="P397" s="292"/>
      <c r="Q397" s="292"/>
      <c r="R397" s="292"/>
      <c r="S397" s="292"/>
      <c r="T397" s="292"/>
      <c r="U397" s="292"/>
      <c r="V397" s="292"/>
      <c r="W397" s="292"/>
      <c r="X397" s="292"/>
      <c r="Y397" s="292"/>
      <c r="Z397" s="292"/>
    </row>
    <row r="398" spans="1:26" ht="15.75" customHeight="1" x14ac:dyDescent="0.2">
      <c r="A398" s="292"/>
      <c r="B398" s="221"/>
      <c r="C398" s="295"/>
      <c r="D398" s="295"/>
      <c r="E398" s="296"/>
      <c r="F398" s="296"/>
      <c r="G398" s="292"/>
      <c r="H398" s="292"/>
      <c r="I398" s="292"/>
      <c r="J398" s="292"/>
      <c r="K398" s="292"/>
      <c r="L398" s="292"/>
      <c r="M398" s="292"/>
      <c r="N398" s="292"/>
      <c r="O398" s="292"/>
      <c r="P398" s="292"/>
      <c r="Q398" s="292"/>
      <c r="R398" s="292"/>
      <c r="S398" s="292"/>
      <c r="T398" s="292"/>
      <c r="U398" s="292"/>
      <c r="V398" s="292"/>
      <c r="W398" s="292"/>
      <c r="X398" s="292"/>
      <c r="Y398" s="292"/>
      <c r="Z398" s="292"/>
    </row>
    <row r="399" spans="1:26" ht="15.75" customHeight="1" x14ac:dyDescent="0.2">
      <c r="A399" s="292"/>
      <c r="B399" s="221"/>
      <c r="C399" s="295"/>
      <c r="D399" s="295"/>
      <c r="E399" s="296"/>
      <c r="F399" s="296"/>
      <c r="G399" s="292"/>
      <c r="H399" s="292"/>
      <c r="I399" s="292"/>
      <c r="J399" s="292"/>
      <c r="K399" s="292"/>
      <c r="L399" s="292"/>
      <c r="M399" s="292"/>
      <c r="N399" s="292"/>
      <c r="O399" s="292"/>
      <c r="P399" s="292"/>
      <c r="Q399" s="292"/>
      <c r="R399" s="292"/>
      <c r="S399" s="292"/>
      <c r="T399" s="292"/>
      <c r="U399" s="292"/>
      <c r="V399" s="292"/>
      <c r="W399" s="292"/>
      <c r="X399" s="292"/>
      <c r="Y399" s="292"/>
      <c r="Z399" s="292"/>
    </row>
    <row r="400" spans="1:26" ht="15.75" customHeight="1" x14ac:dyDescent="0.2">
      <c r="A400" s="292"/>
      <c r="B400" s="221"/>
      <c r="C400" s="295"/>
      <c r="D400" s="295"/>
      <c r="E400" s="296"/>
      <c r="F400" s="296"/>
      <c r="G400" s="292"/>
      <c r="H400" s="292"/>
      <c r="I400" s="292"/>
      <c r="J400" s="292"/>
      <c r="K400" s="292"/>
      <c r="L400" s="292"/>
      <c r="M400" s="292"/>
      <c r="N400" s="292"/>
      <c r="O400" s="292"/>
      <c r="P400" s="292"/>
      <c r="Q400" s="292"/>
      <c r="R400" s="292"/>
      <c r="S400" s="292"/>
      <c r="T400" s="292"/>
      <c r="U400" s="292"/>
      <c r="V400" s="292"/>
      <c r="W400" s="292"/>
      <c r="X400" s="292"/>
      <c r="Y400" s="292"/>
      <c r="Z400" s="292"/>
    </row>
    <row r="401" spans="1:26" ht="15.75" customHeight="1" x14ac:dyDescent="0.2">
      <c r="A401" s="292"/>
      <c r="B401" s="221"/>
      <c r="C401" s="295"/>
      <c r="D401" s="295"/>
      <c r="E401" s="296"/>
      <c r="F401" s="296"/>
      <c r="G401" s="292"/>
      <c r="H401" s="292"/>
      <c r="I401" s="292"/>
      <c r="J401" s="292"/>
      <c r="K401" s="292"/>
      <c r="L401" s="292"/>
      <c r="M401" s="292"/>
      <c r="N401" s="292"/>
      <c r="O401" s="292"/>
      <c r="P401" s="292"/>
      <c r="Q401" s="292"/>
      <c r="R401" s="292"/>
      <c r="S401" s="292"/>
      <c r="T401" s="292"/>
      <c r="U401" s="292"/>
      <c r="V401" s="292"/>
      <c r="W401" s="292"/>
      <c r="X401" s="292"/>
      <c r="Y401" s="292"/>
      <c r="Z401" s="292"/>
    </row>
    <row r="402" spans="1:26" ht="15.75" customHeight="1" x14ac:dyDescent="0.2">
      <c r="A402" s="292"/>
      <c r="B402" s="221"/>
      <c r="C402" s="295"/>
      <c r="D402" s="295"/>
      <c r="E402" s="296"/>
      <c r="F402" s="296"/>
      <c r="G402" s="292"/>
      <c r="H402" s="292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2"/>
      <c r="Y402" s="292"/>
      <c r="Z402" s="292"/>
    </row>
    <row r="403" spans="1:26" ht="15.75" customHeight="1" x14ac:dyDescent="0.2">
      <c r="A403" s="292"/>
      <c r="B403" s="221"/>
      <c r="C403" s="295"/>
      <c r="D403" s="295"/>
      <c r="E403" s="296"/>
      <c r="F403" s="296"/>
      <c r="G403" s="292"/>
      <c r="H403" s="292"/>
      <c r="I403" s="292"/>
      <c r="J403" s="292"/>
      <c r="K403" s="292"/>
      <c r="L403" s="292"/>
      <c r="M403" s="292"/>
      <c r="N403" s="292"/>
      <c r="O403" s="292"/>
      <c r="P403" s="292"/>
      <c r="Q403" s="292"/>
      <c r="R403" s="292"/>
      <c r="S403" s="292"/>
      <c r="T403" s="292"/>
      <c r="U403" s="292"/>
      <c r="V403" s="292"/>
      <c r="W403" s="292"/>
      <c r="X403" s="292"/>
      <c r="Y403" s="292"/>
      <c r="Z403" s="292"/>
    </row>
    <row r="404" spans="1:26" ht="15.75" customHeight="1" x14ac:dyDescent="0.2">
      <c r="A404" s="292"/>
      <c r="B404" s="221"/>
      <c r="C404" s="295"/>
      <c r="D404" s="295"/>
      <c r="E404" s="296"/>
      <c r="F404" s="296"/>
      <c r="G404" s="292"/>
      <c r="H404" s="292"/>
      <c r="I404" s="292"/>
      <c r="J404" s="292"/>
      <c r="K404" s="292"/>
      <c r="L404" s="292"/>
      <c r="M404" s="292"/>
      <c r="N404" s="292"/>
      <c r="O404" s="292"/>
      <c r="P404" s="292"/>
      <c r="Q404" s="292"/>
      <c r="R404" s="292"/>
      <c r="S404" s="292"/>
      <c r="T404" s="292"/>
      <c r="U404" s="292"/>
      <c r="V404" s="292"/>
      <c r="W404" s="292"/>
      <c r="X404" s="292"/>
      <c r="Y404" s="292"/>
      <c r="Z404" s="292"/>
    </row>
    <row r="405" spans="1:26" ht="15.75" customHeight="1" x14ac:dyDescent="0.2">
      <c r="A405" s="292"/>
      <c r="B405" s="221"/>
      <c r="C405" s="295"/>
      <c r="D405" s="295"/>
      <c r="E405" s="296"/>
      <c r="F405" s="296"/>
      <c r="G405" s="292"/>
      <c r="H405" s="292"/>
      <c r="I405" s="292"/>
      <c r="J405" s="292"/>
      <c r="K405" s="292"/>
      <c r="L405" s="292"/>
      <c r="M405" s="292"/>
      <c r="N405" s="292"/>
      <c r="O405" s="292"/>
      <c r="P405" s="292"/>
      <c r="Q405" s="292"/>
      <c r="R405" s="292"/>
      <c r="S405" s="292"/>
      <c r="T405" s="292"/>
      <c r="U405" s="292"/>
      <c r="V405" s="292"/>
      <c r="W405" s="292"/>
      <c r="X405" s="292"/>
      <c r="Y405" s="292"/>
      <c r="Z405" s="292"/>
    </row>
    <row r="406" spans="1:26" ht="15.75" customHeight="1" x14ac:dyDescent="0.2">
      <c r="A406" s="292"/>
      <c r="B406" s="221"/>
      <c r="C406" s="295"/>
      <c r="D406" s="295"/>
      <c r="E406" s="296"/>
      <c r="F406" s="296"/>
      <c r="G406" s="292"/>
      <c r="H406" s="292"/>
      <c r="I406" s="292"/>
      <c r="J406" s="292"/>
      <c r="K406" s="292"/>
      <c r="L406" s="292"/>
      <c r="M406" s="292"/>
      <c r="N406" s="292"/>
      <c r="O406" s="292"/>
      <c r="P406" s="292"/>
      <c r="Q406" s="292"/>
      <c r="R406" s="292"/>
      <c r="S406" s="292"/>
      <c r="T406" s="292"/>
      <c r="U406" s="292"/>
      <c r="V406" s="292"/>
      <c r="W406" s="292"/>
      <c r="X406" s="292"/>
      <c r="Y406" s="292"/>
      <c r="Z406" s="292"/>
    </row>
    <row r="407" spans="1:26" ht="15.75" customHeight="1" x14ac:dyDescent="0.2">
      <c r="A407" s="292"/>
      <c r="B407" s="221"/>
      <c r="C407" s="295"/>
      <c r="D407" s="295"/>
      <c r="E407" s="296"/>
      <c r="F407" s="296"/>
      <c r="G407" s="292"/>
      <c r="H407" s="292"/>
      <c r="I407" s="292"/>
      <c r="J407" s="292"/>
      <c r="K407" s="292"/>
      <c r="L407" s="292"/>
      <c r="M407" s="292"/>
      <c r="N407" s="292"/>
      <c r="O407" s="292"/>
      <c r="P407" s="292"/>
      <c r="Q407" s="292"/>
      <c r="R407" s="292"/>
      <c r="S407" s="292"/>
      <c r="T407" s="292"/>
      <c r="U407" s="292"/>
      <c r="V407" s="292"/>
      <c r="W407" s="292"/>
      <c r="X407" s="292"/>
      <c r="Y407" s="292"/>
      <c r="Z407" s="292"/>
    </row>
    <row r="408" spans="1:26" ht="15.75" customHeight="1" x14ac:dyDescent="0.2">
      <c r="A408" s="292"/>
      <c r="B408" s="221"/>
      <c r="C408" s="295"/>
      <c r="D408" s="295"/>
      <c r="E408" s="296"/>
      <c r="F408" s="296"/>
      <c r="G408" s="292"/>
      <c r="H408" s="292"/>
      <c r="I408" s="292"/>
      <c r="J408" s="292"/>
      <c r="K408" s="292"/>
      <c r="L408" s="292"/>
      <c r="M408" s="292"/>
      <c r="N408" s="292"/>
      <c r="O408" s="292"/>
      <c r="P408" s="292"/>
      <c r="Q408" s="292"/>
      <c r="R408" s="292"/>
      <c r="S408" s="292"/>
      <c r="T408" s="292"/>
      <c r="U408" s="292"/>
      <c r="V408" s="292"/>
      <c r="W408" s="292"/>
      <c r="X408" s="292"/>
      <c r="Y408" s="292"/>
      <c r="Z408" s="292"/>
    </row>
    <row r="409" spans="1:26" ht="15.75" customHeight="1" x14ac:dyDescent="0.2">
      <c r="A409" s="292"/>
      <c r="B409" s="221"/>
      <c r="C409" s="295"/>
      <c r="D409" s="295"/>
      <c r="E409" s="296"/>
      <c r="F409" s="296"/>
      <c r="G409" s="292"/>
      <c r="H409" s="292"/>
      <c r="I409" s="292"/>
      <c r="J409" s="292"/>
      <c r="K409" s="292"/>
      <c r="L409" s="292"/>
      <c r="M409" s="292"/>
      <c r="N409" s="292"/>
      <c r="O409" s="292"/>
      <c r="P409" s="292"/>
      <c r="Q409" s="292"/>
      <c r="R409" s="292"/>
      <c r="S409" s="292"/>
      <c r="T409" s="292"/>
      <c r="U409" s="292"/>
      <c r="V409" s="292"/>
      <c r="W409" s="292"/>
      <c r="X409" s="292"/>
      <c r="Y409" s="292"/>
      <c r="Z409" s="292"/>
    </row>
    <row r="410" spans="1:26" ht="15.75" customHeight="1" x14ac:dyDescent="0.2">
      <c r="A410" s="292"/>
      <c r="B410" s="221"/>
      <c r="C410" s="295"/>
      <c r="D410" s="295"/>
      <c r="E410" s="296"/>
      <c r="F410" s="296"/>
      <c r="G410" s="292"/>
      <c r="H410" s="292"/>
      <c r="I410" s="292"/>
      <c r="J410" s="292"/>
      <c r="K410" s="292"/>
      <c r="L410" s="292"/>
      <c r="M410" s="292"/>
      <c r="N410" s="292"/>
      <c r="O410" s="292"/>
      <c r="P410" s="292"/>
      <c r="Q410" s="292"/>
      <c r="R410" s="292"/>
      <c r="S410" s="292"/>
      <c r="T410" s="292"/>
      <c r="U410" s="292"/>
      <c r="V410" s="292"/>
      <c r="W410" s="292"/>
      <c r="X410" s="292"/>
      <c r="Y410" s="292"/>
      <c r="Z410" s="292"/>
    </row>
    <row r="411" spans="1:26" ht="15.75" customHeight="1" x14ac:dyDescent="0.2">
      <c r="A411" s="292"/>
      <c r="B411" s="221"/>
      <c r="C411" s="295"/>
      <c r="D411" s="295"/>
      <c r="E411" s="296"/>
      <c r="F411" s="296"/>
      <c r="G411" s="292"/>
      <c r="H411" s="292"/>
      <c r="I411" s="292"/>
      <c r="J411" s="292"/>
      <c r="K411" s="292"/>
      <c r="L411" s="292"/>
      <c r="M411" s="292"/>
      <c r="N411" s="292"/>
      <c r="O411" s="292"/>
      <c r="P411" s="292"/>
      <c r="Q411" s="292"/>
      <c r="R411" s="292"/>
      <c r="S411" s="292"/>
      <c r="T411" s="292"/>
      <c r="U411" s="292"/>
      <c r="V411" s="292"/>
      <c r="W411" s="292"/>
      <c r="X411" s="292"/>
      <c r="Y411" s="292"/>
      <c r="Z411" s="292"/>
    </row>
    <row r="412" spans="1:26" ht="15.75" customHeight="1" x14ac:dyDescent="0.2">
      <c r="A412" s="292"/>
      <c r="B412" s="221"/>
      <c r="C412" s="295"/>
      <c r="D412" s="295"/>
      <c r="E412" s="296"/>
      <c r="F412" s="296"/>
      <c r="G412" s="292"/>
      <c r="H412" s="292"/>
      <c r="I412" s="292"/>
      <c r="J412" s="292"/>
      <c r="K412" s="292"/>
      <c r="L412" s="292"/>
      <c r="M412" s="292"/>
      <c r="N412" s="292"/>
      <c r="O412" s="292"/>
      <c r="P412" s="292"/>
      <c r="Q412" s="292"/>
      <c r="R412" s="292"/>
      <c r="S412" s="292"/>
      <c r="T412" s="292"/>
      <c r="U412" s="292"/>
      <c r="V412" s="292"/>
      <c r="W412" s="292"/>
      <c r="X412" s="292"/>
      <c r="Y412" s="292"/>
      <c r="Z412" s="292"/>
    </row>
    <row r="413" spans="1:26" ht="15.75" customHeight="1" x14ac:dyDescent="0.2">
      <c r="A413" s="292"/>
      <c r="B413" s="221"/>
      <c r="C413" s="295"/>
      <c r="D413" s="295"/>
      <c r="E413" s="296"/>
      <c r="F413" s="296"/>
      <c r="G413" s="292"/>
      <c r="H413" s="292"/>
      <c r="I413" s="292"/>
      <c r="J413" s="292"/>
      <c r="K413" s="292"/>
      <c r="L413" s="292"/>
      <c r="M413" s="292"/>
      <c r="N413" s="292"/>
      <c r="O413" s="292"/>
      <c r="P413" s="292"/>
      <c r="Q413" s="292"/>
      <c r="R413" s="292"/>
      <c r="S413" s="292"/>
      <c r="T413" s="292"/>
      <c r="U413" s="292"/>
      <c r="V413" s="292"/>
      <c r="W413" s="292"/>
      <c r="X413" s="292"/>
      <c r="Y413" s="292"/>
      <c r="Z413" s="292"/>
    </row>
    <row r="414" spans="1:26" ht="15.75" customHeight="1" x14ac:dyDescent="0.2">
      <c r="A414" s="292"/>
      <c r="B414" s="221"/>
      <c r="C414" s="295"/>
      <c r="D414" s="295"/>
      <c r="E414" s="296"/>
      <c r="F414" s="296"/>
      <c r="G414" s="292"/>
      <c r="H414" s="292"/>
      <c r="I414" s="292"/>
      <c r="J414" s="292"/>
      <c r="K414" s="292"/>
      <c r="L414" s="292"/>
      <c r="M414" s="292"/>
      <c r="N414" s="292"/>
      <c r="O414" s="292"/>
      <c r="P414" s="292"/>
      <c r="Q414" s="292"/>
      <c r="R414" s="292"/>
      <c r="S414" s="292"/>
      <c r="T414" s="292"/>
      <c r="U414" s="292"/>
      <c r="V414" s="292"/>
      <c r="W414" s="292"/>
      <c r="X414" s="292"/>
      <c r="Y414" s="292"/>
      <c r="Z414" s="292"/>
    </row>
    <row r="415" spans="1:26" ht="15.75" customHeight="1" x14ac:dyDescent="0.2">
      <c r="A415" s="292"/>
      <c r="B415" s="221"/>
      <c r="C415" s="295"/>
      <c r="D415" s="295"/>
      <c r="E415" s="296"/>
      <c r="F415" s="296"/>
      <c r="G415" s="292"/>
      <c r="H415" s="292"/>
      <c r="I415" s="292"/>
      <c r="J415" s="292"/>
      <c r="K415" s="292"/>
      <c r="L415" s="292"/>
      <c r="M415" s="292"/>
      <c r="N415" s="292"/>
      <c r="O415" s="292"/>
      <c r="P415" s="292"/>
      <c r="Q415" s="292"/>
      <c r="R415" s="292"/>
      <c r="S415" s="292"/>
      <c r="T415" s="292"/>
      <c r="U415" s="292"/>
      <c r="V415" s="292"/>
      <c r="W415" s="292"/>
      <c r="X415" s="292"/>
      <c r="Y415" s="292"/>
      <c r="Z415" s="292"/>
    </row>
    <row r="416" spans="1:26" ht="15.75" customHeight="1" x14ac:dyDescent="0.2">
      <c r="A416" s="292"/>
      <c r="B416" s="221"/>
      <c r="C416" s="295"/>
      <c r="D416" s="295"/>
      <c r="E416" s="296"/>
      <c r="F416" s="296"/>
      <c r="G416" s="292"/>
      <c r="H416" s="292"/>
      <c r="I416" s="292"/>
      <c r="J416" s="292"/>
      <c r="K416" s="292"/>
      <c r="L416" s="292"/>
      <c r="M416" s="292"/>
      <c r="N416" s="292"/>
      <c r="O416" s="292"/>
      <c r="P416" s="292"/>
      <c r="Q416" s="292"/>
      <c r="R416" s="292"/>
      <c r="S416" s="292"/>
      <c r="T416" s="292"/>
      <c r="U416" s="292"/>
      <c r="V416" s="292"/>
      <c r="W416" s="292"/>
      <c r="X416" s="292"/>
      <c r="Y416" s="292"/>
      <c r="Z416" s="292"/>
    </row>
    <row r="417" spans="1:26" ht="15.75" customHeight="1" x14ac:dyDescent="0.2">
      <c r="A417" s="292"/>
      <c r="B417" s="221"/>
      <c r="C417" s="295"/>
      <c r="D417" s="295"/>
      <c r="E417" s="296"/>
      <c r="F417" s="296"/>
      <c r="G417" s="292"/>
      <c r="H417" s="292"/>
      <c r="I417" s="292"/>
      <c r="J417" s="292"/>
      <c r="K417" s="292"/>
      <c r="L417" s="292"/>
      <c r="M417" s="292"/>
      <c r="N417" s="292"/>
      <c r="O417" s="292"/>
      <c r="P417" s="292"/>
      <c r="Q417" s="292"/>
      <c r="R417" s="292"/>
      <c r="S417" s="292"/>
      <c r="T417" s="292"/>
      <c r="U417" s="292"/>
      <c r="V417" s="292"/>
      <c r="W417" s="292"/>
      <c r="X417" s="292"/>
      <c r="Y417" s="292"/>
      <c r="Z417" s="292"/>
    </row>
    <row r="418" spans="1:26" ht="15.75" customHeight="1" x14ac:dyDescent="0.2">
      <c r="A418" s="292"/>
      <c r="B418" s="221"/>
      <c r="C418" s="295"/>
      <c r="D418" s="295"/>
      <c r="E418" s="296"/>
      <c r="F418" s="296"/>
      <c r="G418" s="292"/>
      <c r="H418" s="292"/>
      <c r="I418" s="292"/>
      <c r="J418" s="292"/>
      <c r="K418" s="292"/>
      <c r="L418" s="292"/>
      <c r="M418" s="292"/>
      <c r="N418" s="292"/>
      <c r="O418" s="292"/>
      <c r="P418" s="292"/>
      <c r="Q418" s="292"/>
      <c r="R418" s="292"/>
      <c r="S418" s="292"/>
      <c r="T418" s="292"/>
      <c r="U418" s="292"/>
      <c r="V418" s="292"/>
      <c r="W418" s="292"/>
      <c r="X418" s="292"/>
      <c r="Y418" s="292"/>
      <c r="Z418" s="292"/>
    </row>
    <row r="419" spans="1:26" ht="15.75" customHeight="1" x14ac:dyDescent="0.2">
      <c r="A419" s="292"/>
      <c r="B419" s="221"/>
      <c r="C419" s="295"/>
      <c r="D419" s="295"/>
      <c r="E419" s="296"/>
      <c r="F419" s="296"/>
      <c r="G419" s="292"/>
      <c r="H419" s="292"/>
      <c r="I419" s="292"/>
      <c r="J419" s="292"/>
      <c r="K419" s="292"/>
      <c r="L419" s="292"/>
      <c r="M419" s="292"/>
      <c r="N419" s="292"/>
      <c r="O419" s="292"/>
      <c r="P419" s="292"/>
      <c r="Q419" s="292"/>
      <c r="R419" s="292"/>
      <c r="S419" s="292"/>
      <c r="T419" s="292"/>
      <c r="U419" s="292"/>
      <c r="V419" s="292"/>
      <c r="W419" s="292"/>
      <c r="X419" s="292"/>
      <c r="Y419" s="292"/>
      <c r="Z419" s="292"/>
    </row>
    <row r="420" spans="1:26" ht="15.75" customHeight="1" x14ac:dyDescent="0.2">
      <c r="A420" s="292"/>
      <c r="B420" s="221"/>
      <c r="C420" s="295"/>
      <c r="D420" s="295"/>
      <c r="E420" s="296"/>
      <c r="F420" s="296"/>
      <c r="G420" s="292"/>
      <c r="H420" s="292"/>
      <c r="I420" s="292"/>
      <c r="J420" s="292"/>
      <c r="K420" s="292"/>
      <c r="L420" s="292"/>
      <c r="M420" s="292"/>
      <c r="N420" s="292"/>
      <c r="O420" s="292"/>
      <c r="P420" s="292"/>
      <c r="Q420" s="292"/>
      <c r="R420" s="292"/>
      <c r="S420" s="292"/>
      <c r="T420" s="292"/>
      <c r="U420" s="292"/>
      <c r="V420" s="292"/>
      <c r="W420" s="292"/>
      <c r="X420" s="292"/>
      <c r="Y420" s="292"/>
      <c r="Z420" s="292"/>
    </row>
    <row r="421" spans="1:26" ht="15.75" customHeight="1" x14ac:dyDescent="0.2">
      <c r="A421" s="292"/>
      <c r="B421" s="221"/>
      <c r="C421" s="295"/>
      <c r="D421" s="295"/>
      <c r="E421" s="296"/>
      <c r="F421" s="296"/>
      <c r="G421" s="292"/>
      <c r="H421" s="292"/>
      <c r="I421" s="292"/>
      <c r="J421" s="292"/>
      <c r="K421" s="292"/>
      <c r="L421" s="292"/>
      <c r="M421" s="292"/>
      <c r="N421" s="292"/>
      <c r="O421" s="292"/>
      <c r="P421" s="292"/>
      <c r="Q421" s="292"/>
      <c r="R421" s="292"/>
      <c r="S421" s="292"/>
      <c r="T421" s="292"/>
      <c r="U421" s="292"/>
      <c r="V421" s="292"/>
      <c r="W421" s="292"/>
      <c r="X421" s="292"/>
      <c r="Y421" s="292"/>
      <c r="Z421" s="292"/>
    </row>
    <row r="422" spans="1:26" ht="15.75" customHeight="1" x14ac:dyDescent="0.2">
      <c r="A422" s="292"/>
      <c r="B422" s="221"/>
      <c r="C422" s="295"/>
      <c r="D422" s="295"/>
      <c r="E422" s="296"/>
      <c r="F422" s="296"/>
      <c r="G422" s="292"/>
      <c r="H422" s="292"/>
      <c r="I422" s="292"/>
      <c r="J422" s="292"/>
      <c r="K422" s="292"/>
      <c r="L422" s="292"/>
      <c r="M422" s="292"/>
      <c r="N422" s="292"/>
      <c r="O422" s="292"/>
      <c r="P422" s="292"/>
      <c r="Q422" s="292"/>
      <c r="R422" s="292"/>
      <c r="S422" s="292"/>
      <c r="T422" s="292"/>
      <c r="U422" s="292"/>
      <c r="V422" s="292"/>
      <c r="W422" s="292"/>
      <c r="X422" s="292"/>
      <c r="Y422" s="292"/>
      <c r="Z422" s="292"/>
    </row>
    <row r="423" spans="1:26" ht="15.75" customHeight="1" x14ac:dyDescent="0.2">
      <c r="A423" s="292"/>
      <c r="B423" s="221"/>
      <c r="C423" s="295"/>
      <c r="D423" s="295"/>
      <c r="E423" s="296"/>
      <c r="F423" s="296"/>
      <c r="G423" s="292"/>
      <c r="H423" s="292"/>
      <c r="I423" s="292"/>
      <c r="J423" s="292"/>
      <c r="K423" s="292"/>
      <c r="L423" s="292"/>
      <c r="M423" s="292"/>
      <c r="N423" s="292"/>
      <c r="O423" s="292"/>
      <c r="P423" s="292"/>
      <c r="Q423" s="292"/>
      <c r="R423" s="292"/>
      <c r="S423" s="292"/>
      <c r="T423" s="292"/>
      <c r="U423" s="292"/>
      <c r="V423" s="292"/>
      <c r="W423" s="292"/>
      <c r="X423" s="292"/>
      <c r="Y423" s="292"/>
      <c r="Z423" s="292"/>
    </row>
    <row r="424" spans="1:26" ht="15.75" customHeight="1" x14ac:dyDescent="0.2">
      <c r="A424" s="292"/>
      <c r="B424" s="221"/>
      <c r="C424" s="295"/>
      <c r="D424" s="295"/>
      <c r="E424" s="296"/>
      <c r="F424" s="296"/>
      <c r="G424" s="292"/>
      <c r="H424" s="292"/>
      <c r="I424" s="292"/>
      <c r="J424" s="292"/>
      <c r="K424" s="292"/>
      <c r="L424" s="292"/>
      <c r="M424" s="292"/>
      <c r="N424" s="292"/>
      <c r="O424" s="292"/>
      <c r="P424" s="292"/>
      <c r="Q424" s="292"/>
      <c r="R424" s="292"/>
      <c r="S424" s="292"/>
      <c r="T424" s="292"/>
      <c r="U424" s="292"/>
      <c r="V424" s="292"/>
      <c r="W424" s="292"/>
      <c r="X424" s="292"/>
      <c r="Y424" s="292"/>
      <c r="Z424" s="292"/>
    </row>
    <row r="425" spans="1:26" ht="15.75" customHeight="1" x14ac:dyDescent="0.2">
      <c r="A425" s="292"/>
      <c r="B425" s="221"/>
      <c r="C425" s="295"/>
      <c r="D425" s="295"/>
      <c r="E425" s="296"/>
      <c r="F425" s="296"/>
      <c r="G425" s="292"/>
      <c r="H425" s="292"/>
      <c r="I425" s="292"/>
      <c r="J425" s="292"/>
      <c r="K425" s="292"/>
      <c r="L425" s="292"/>
      <c r="M425" s="292"/>
      <c r="N425" s="292"/>
      <c r="O425" s="292"/>
      <c r="P425" s="292"/>
      <c r="Q425" s="292"/>
      <c r="R425" s="292"/>
      <c r="S425" s="292"/>
      <c r="T425" s="292"/>
      <c r="U425" s="292"/>
      <c r="V425" s="292"/>
      <c r="W425" s="292"/>
      <c r="X425" s="292"/>
      <c r="Y425" s="292"/>
      <c r="Z425" s="292"/>
    </row>
    <row r="426" spans="1:26" ht="15.75" customHeight="1" x14ac:dyDescent="0.2">
      <c r="A426" s="292"/>
      <c r="B426" s="221"/>
      <c r="C426" s="295"/>
      <c r="D426" s="295"/>
      <c r="E426" s="296"/>
      <c r="F426" s="296"/>
      <c r="G426" s="292"/>
      <c r="H426" s="292"/>
      <c r="I426" s="292"/>
      <c r="J426" s="292"/>
      <c r="K426" s="292"/>
      <c r="L426" s="292"/>
      <c r="M426" s="292"/>
      <c r="N426" s="292"/>
      <c r="O426" s="292"/>
      <c r="P426" s="292"/>
      <c r="Q426" s="292"/>
      <c r="R426" s="292"/>
      <c r="S426" s="292"/>
      <c r="T426" s="292"/>
      <c r="U426" s="292"/>
      <c r="V426" s="292"/>
      <c r="W426" s="292"/>
      <c r="X426" s="292"/>
      <c r="Y426" s="292"/>
      <c r="Z426" s="292"/>
    </row>
    <row r="427" spans="1:26" ht="15.75" customHeight="1" x14ac:dyDescent="0.2">
      <c r="A427" s="292"/>
      <c r="B427" s="221"/>
      <c r="C427" s="295"/>
      <c r="D427" s="295"/>
      <c r="E427" s="296"/>
      <c r="F427" s="296"/>
      <c r="G427" s="292"/>
      <c r="H427" s="292"/>
      <c r="I427" s="292"/>
      <c r="J427" s="292"/>
      <c r="K427" s="292"/>
      <c r="L427" s="292"/>
      <c r="M427" s="292"/>
      <c r="N427" s="292"/>
      <c r="O427" s="292"/>
      <c r="P427" s="292"/>
      <c r="Q427" s="292"/>
      <c r="R427" s="292"/>
      <c r="S427" s="292"/>
      <c r="T427" s="292"/>
      <c r="U427" s="292"/>
      <c r="V427" s="292"/>
      <c r="W427" s="292"/>
      <c r="X427" s="292"/>
      <c r="Y427" s="292"/>
      <c r="Z427" s="292"/>
    </row>
    <row r="428" spans="1:26" ht="15.75" customHeight="1" x14ac:dyDescent="0.2">
      <c r="A428" s="292"/>
      <c r="B428" s="221"/>
      <c r="C428" s="295"/>
      <c r="D428" s="295"/>
      <c r="E428" s="296"/>
      <c r="F428" s="296"/>
      <c r="G428" s="292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2"/>
      <c r="Y428" s="292"/>
      <c r="Z428" s="292"/>
    </row>
    <row r="429" spans="1:26" ht="15.75" customHeight="1" x14ac:dyDescent="0.2">
      <c r="A429" s="292"/>
      <c r="B429" s="221"/>
      <c r="C429" s="295"/>
      <c r="D429" s="295"/>
      <c r="E429" s="296"/>
      <c r="F429" s="296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2"/>
      <c r="Y429" s="292"/>
      <c r="Z429" s="292"/>
    </row>
    <row r="430" spans="1:26" ht="15.75" customHeight="1" x14ac:dyDescent="0.2">
      <c r="A430" s="292"/>
      <c r="B430" s="221"/>
      <c r="C430" s="295"/>
      <c r="D430" s="295"/>
      <c r="E430" s="296"/>
      <c r="F430" s="296"/>
      <c r="G430" s="292"/>
      <c r="H430" s="292"/>
      <c r="I430" s="292"/>
      <c r="J430" s="292"/>
      <c r="K430" s="292"/>
      <c r="L430" s="292"/>
      <c r="M430" s="292"/>
      <c r="N430" s="292"/>
      <c r="O430" s="292"/>
      <c r="P430" s="292"/>
      <c r="Q430" s="292"/>
      <c r="R430" s="292"/>
      <c r="S430" s="292"/>
      <c r="T430" s="292"/>
      <c r="U430" s="292"/>
      <c r="V430" s="292"/>
      <c r="W430" s="292"/>
      <c r="X430" s="292"/>
      <c r="Y430" s="292"/>
      <c r="Z430" s="292"/>
    </row>
    <row r="431" spans="1:26" ht="15.75" customHeight="1" x14ac:dyDescent="0.2">
      <c r="A431" s="292"/>
      <c r="B431" s="221"/>
      <c r="C431" s="295"/>
      <c r="D431" s="295"/>
      <c r="E431" s="296"/>
      <c r="F431" s="296"/>
      <c r="G431" s="292"/>
      <c r="H431" s="292"/>
      <c r="I431" s="292"/>
      <c r="J431" s="292"/>
      <c r="K431" s="292"/>
      <c r="L431" s="292"/>
      <c r="M431" s="292"/>
      <c r="N431" s="292"/>
      <c r="O431" s="292"/>
      <c r="P431" s="292"/>
      <c r="Q431" s="292"/>
      <c r="R431" s="292"/>
      <c r="S431" s="292"/>
      <c r="T431" s="292"/>
      <c r="U431" s="292"/>
      <c r="V431" s="292"/>
      <c r="W431" s="292"/>
      <c r="X431" s="292"/>
      <c r="Y431" s="292"/>
      <c r="Z431" s="292"/>
    </row>
    <row r="432" spans="1:26" ht="15.75" customHeight="1" x14ac:dyDescent="0.2">
      <c r="A432" s="292"/>
      <c r="B432" s="221"/>
      <c r="C432" s="295"/>
      <c r="D432" s="295"/>
      <c r="E432" s="296"/>
      <c r="F432" s="296"/>
      <c r="G432" s="292"/>
      <c r="H432" s="292"/>
      <c r="I432" s="292"/>
      <c r="J432" s="292"/>
      <c r="K432" s="292"/>
      <c r="L432" s="292"/>
      <c r="M432" s="292"/>
      <c r="N432" s="292"/>
      <c r="O432" s="292"/>
      <c r="P432" s="292"/>
      <c r="Q432" s="292"/>
      <c r="R432" s="292"/>
      <c r="S432" s="292"/>
      <c r="T432" s="292"/>
      <c r="U432" s="292"/>
      <c r="V432" s="292"/>
      <c r="W432" s="292"/>
      <c r="X432" s="292"/>
      <c r="Y432" s="292"/>
      <c r="Z432" s="292"/>
    </row>
    <row r="433" spans="1:26" ht="15.75" customHeight="1" x14ac:dyDescent="0.2">
      <c r="A433" s="292"/>
      <c r="B433" s="221"/>
      <c r="C433" s="295"/>
      <c r="D433" s="295"/>
      <c r="E433" s="296"/>
      <c r="F433" s="296"/>
      <c r="G433" s="292"/>
      <c r="H433" s="292"/>
      <c r="I433" s="292"/>
      <c r="J433" s="292"/>
      <c r="K433" s="292"/>
      <c r="L433" s="292"/>
      <c r="M433" s="292"/>
      <c r="N433" s="292"/>
      <c r="O433" s="292"/>
      <c r="P433" s="292"/>
      <c r="Q433" s="292"/>
      <c r="R433" s="292"/>
      <c r="S433" s="292"/>
      <c r="T433" s="292"/>
      <c r="U433" s="292"/>
      <c r="V433" s="292"/>
      <c r="W433" s="292"/>
      <c r="X433" s="292"/>
      <c r="Y433" s="292"/>
      <c r="Z433" s="292"/>
    </row>
    <row r="434" spans="1:26" ht="15.75" customHeight="1" x14ac:dyDescent="0.2">
      <c r="A434" s="292"/>
      <c r="B434" s="221"/>
      <c r="C434" s="295"/>
      <c r="D434" s="295"/>
      <c r="E434" s="296"/>
      <c r="F434" s="296"/>
      <c r="G434" s="292"/>
      <c r="H434" s="292"/>
      <c r="I434" s="292"/>
      <c r="J434" s="292"/>
      <c r="K434" s="292"/>
      <c r="L434" s="292"/>
      <c r="M434" s="292"/>
      <c r="N434" s="292"/>
      <c r="O434" s="292"/>
      <c r="P434" s="292"/>
      <c r="Q434" s="292"/>
      <c r="R434" s="292"/>
      <c r="S434" s="292"/>
      <c r="T434" s="292"/>
      <c r="U434" s="292"/>
      <c r="V434" s="292"/>
      <c r="W434" s="292"/>
      <c r="X434" s="292"/>
      <c r="Y434" s="292"/>
      <c r="Z434" s="292"/>
    </row>
    <row r="435" spans="1:26" ht="15.75" customHeight="1" x14ac:dyDescent="0.2">
      <c r="A435" s="292"/>
      <c r="B435" s="221"/>
      <c r="C435" s="295"/>
      <c r="D435" s="295"/>
      <c r="E435" s="296"/>
      <c r="F435" s="296"/>
      <c r="G435" s="292"/>
      <c r="H435" s="292"/>
      <c r="I435" s="292"/>
      <c r="J435" s="292"/>
      <c r="K435" s="292"/>
      <c r="L435" s="292"/>
      <c r="M435" s="292"/>
      <c r="N435" s="292"/>
      <c r="O435" s="292"/>
      <c r="P435" s="292"/>
      <c r="Q435" s="292"/>
      <c r="R435" s="292"/>
      <c r="S435" s="292"/>
      <c r="T435" s="292"/>
      <c r="U435" s="292"/>
      <c r="V435" s="292"/>
      <c r="W435" s="292"/>
      <c r="X435" s="292"/>
      <c r="Y435" s="292"/>
      <c r="Z435" s="292"/>
    </row>
    <row r="436" spans="1:26" ht="15.75" customHeight="1" x14ac:dyDescent="0.2">
      <c r="A436" s="292"/>
      <c r="B436" s="221"/>
      <c r="C436" s="295"/>
      <c r="D436" s="295"/>
      <c r="E436" s="296"/>
      <c r="F436" s="296"/>
      <c r="G436" s="292"/>
      <c r="H436" s="292"/>
      <c r="I436" s="292"/>
      <c r="J436" s="292"/>
      <c r="K436" s="292"/>
      <c r="L436" s="292"/>
      <c r="M436" s="292"/>
      <c r="N436" s="292"/>
      <c r="O436" s="292"/>
      <c r="P436" s="292"/>
      <c r="Q436" s="292"/>
      <c r="R436" s="292"/>
      <c r="S436" s="292"/>
      <c r="T436" s="292"/>
      <c r="U436" s="292"/>
      <c r="V436" s="292"/>
      <c r="W436" s="292"/>
      <c r="X436" s="292"/>
      <c r="Y436" s="292"/>
      <c r="Z436" s="292"/>
    </row>
    <row r="437" spans="1:26" ht="15.75" customHeight="1" x14ac:dyDescent="0.2">
      <c r="A437" s="292"/>
      <c r="B437" s="221"/>
      <c r="C437" s="295"/>
      <c r="D437" s="295"/>
      <c r="E437" s="296"/>
      <c r="F437" s="296"/>
      <c r="G437" s="292"/>
      <c r="H437" s="292"/>
      <c r="I437" s="292"/>
      <c r="J437" s="292"/>
      <c r="K437" s="292"/>
      <c r="L437" s="292"/>
      <c r="M437" s="292"/>
      <c r="N437" s="292"/>
      <c r="O437" s="292"/>
      <c r="P437" s="292"/>
      <c r="Q437" s="292"/>
      <c r="R437" s="292"/>
      <c r="S437" s="292"/>
      <c r="T437" s="292"/>
      <c r="U437" s="292"/>
      <c r="V437" s="292"/>
      <c r="W437" s="292"/>
      <c r="X437" s="292"/>
      <c r="Y437" s="292"/>
      <c r="Z437" s="292"/>
    </row>
    <row r="438" spans="1:26" ht="15.75" customHeight="1" x14ac:dyDescent="0.2">
      <c r="A438" s="292"/>
      <c r="B438" s="221"/>
      <c r="C438" s="295"/>
      <c r="D438" s="295"/>
      <c r="E438" s="296"/>
      <c r="F438" s="296"/>
      <c r="G438" s="292"/>
      <c r="H438" s="292"/>
      <c r="I438" s="292"/>
      <c r="J438" s="292"/>
      <c r="K438" s="292"/>
      <c r="L438" s="292"/>
      <c r="M438" s="292"/>
      <c r="N438" s="292"/>
      <c r="O438" s="292"/>
      <c r="P438" s="292"/>
      <c r="Q438" s="292"/>
      <c r="R438" s="292"/>
      <c r="S438" s="292"/>
      <c r="T438" s="292"/>
      <c r="U438" s="292"/>
      <c r="V438" s="292"/>
      <c r="W438" s="292"/>
      <c r="X438" s="292"/>
      <c r="Y438" s="292"/>
      <c r="Z438" s="292"/>
    </row>
    <row r="439" spans="1:26" ht="15.75" customHeight="1" x14ac:dyDescent="0.2">
      <c r="A439" s="292"/>
      <c r="B439" s="221"/>
      <c r="C439" s="295"/>
      <c r="D439" s="295"/>
      <c r="E439" s="296"/>
      <c r="F439" s="296"/>
      <c r="G439" s="292"/>
      <c r="H439" s="292"/>
      <c r="I439" s="292"/>
      <c r="J439" s="292"/>
      <c r="K439" s="292"/>
      <c r="L439" s="29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</row>
    <row r="440" spans="1:26" ht="15.75" customHeight="1" x14ac:dyDescent="0.2">
      <c r="A440" s="292"/>
      <c r="B440" s="221"/>
      <c r="C440" s="295"/>
      <c r="D440" s="295"/>
      <c r="E440" s="296"/>
      <c r="F440" s="296"/>
      <c r="G440" s="292"/>
      <c r="H440" s="292"/>
      <c r="I440" s="292"/>
      <c r="J440" s="292"/>
      <c r="K440" s="292"/>
      <c r="L440" s="29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</row>
    <row r="441" spans="1:26" ht="15.75" customHeight="1" x14ac:dyDescent="0.2">
      <c r="A441" s="292"/>
      <c r="B441" s="221"/>
      <c r="C441" s="295"/>
      <c r="D441" s="295"/>
      <c r="E441" s="296"/>
      <c r="F441" s="296"/>
      <c r="G441" s="292"/>
      <c r="H441" s="292"/>
      <c r="I441" s="292"/>
      <c r="J441" s="292"/>
      <c r="K441" s="292"/>
      <c r="L441" s="29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</row>
    <row r="442" spans="1:26" ht="15.75" customHeight="1" x14ac:dyDescent="0.2">
      <c r="A442" s="292"/>
      <c r="B442" s="221"/>
      <c r="C442" s="295"/>
      <c r="D442" s="295"/>
      <c r="E442" s="296"/>
      <c r="F442" s="296"/>
      <c r="G442" s="292"/>
      <c r="H442" s="292"/>
      <c r="I442" s="292"/>
      <c r="J442" s="292"/>
      <c r="K442" s="292"/>
      <c r="L442" s="292"/>
      <c r="M442" s="292"/>
      <c r="N442" s="292"/>
      <c r="O442" s="292"/>
      <c r="P442" s="292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</row>
    <row r="443" spans="1:26" ht="15.75" customHeight="1" x14ac:dyDescent="0.2">
      <c r="A443" s="292"/>
      <c r="B443" s="221"/>
      <c r="C443" s="295"/>
      <c r="D443" s="295"/>
      <c r="E443" s="296"/>
      <c r="F443" s="296"/>
      <c r="G443" s="292"/>
      <c r="H443" s="292"/>
      <c r="I443" s="292"/>
      <c r="J443" s="292"/>
      <c r="K443" s="292"/>
      <c r="L443" s="292"/>
      <c r="M443" s="292"/>
      <c r="N443" s="292"/>
      <c r="O443" s="292"/>
      <c r="P443" s="292"/>
      <c r="Q443" s="292"/>
      <c r="R443" s="292"/>
      <c r="S443" s="292"/>
      <c r="T443" s="292"/>
      <c r="U443" s="292"/>
      <c r="V443" s="292"/>
      <c r="W443" s="292"/>
      <c r="X443" s="292"/>
      <c r="Y443" s="292"/>
      <c r="Z443" s="292"/>
    </row>
    <row r="444" spans="1:26" ht="15.75" customHeight="1" x14ac:dyDescent="0.2">
      <c r="A444" s="292"/>
      <c r="B444" s="221"/>
      <c r="C444" s="295"/>
      <c r="D444" s="295"/>
      <c r="E444" s="296"/>
      <c r="F444" s="296"/>
      <c r="G444" s="292"/>
      <c r="H444" s="292"/>
      <c r="I444" s="292"/>
      <c r="J444" s="292"/>
      <c r="K444" s="292"/>
      <c r="L444" s="292"/>
      <c r="M444" s="292"/>
      <c r="N444" s="292"/>
      <c r="O444" s="292"/>
      <c r="P444" s="292"/>
      <c r="Q444" s="292"/>
      <c r="R444" s="292"/>
      <c r="S444" s="292"/>
      <c r="T444" s="292"/>
      <c r="U444" s="292"/>
      <c r="V444" s="292"/>
      <c r="W444" s="292"/>
      <c r="X444" s="292"/>
      <c r="Y444" s="292"/>
      <c r="Z444" s="292"/>
    </row>
    <row r="445" spans="1:26" ht="15.75" customHeight="1" x14ac:dyDescent="0.2">
      <c r="A445" s="292"/>
      <c r="B445" s="221"/>
      <c r="C445" s="295"/>
      <c r="D445" s="295"/>
      <c r="E445" s="296"/>
      <c r="F445" s="296"/>
      <c r="G445" s="292"/>
      <c r="H445" s="292"/>
      <c r="I445" s="292"/>
      <c r="J445" s="292"/>
      <c r="K445" s="292"/>
      <c r="L445" s="292"/>
      <c r="M445" s="292"/>
      <c r="N445" s="292"/>
      <c r="O445" s="292"/>
      <c r="P445" s="292"/>
      <c r="Q445" s="292"/>
      <c r="R445" s="292"/>
      <c r="S445" s="292"/>
      <c r="T445" s="292"/>
      <c r="U445" s="292"/>
      <c r="V445" s="292"/>
      <c r="W445" s="292"/>
      <c r="X445" s="292"/>
      <c r="Y445" s="292"/>
      <c r="Z445" s="292"/>
    </row>
    <row r="446" spans="1:26" ht="15.75" customHeight="1" x14ac:dyDescent="0.2">
      <c r="A446" s="292"/>
      <c r="B446" s="221"/>
      <c r="C446" s="295"/>
      <c r="D446" s="295"/>
      <c r="E446" s="296"/>
      <c r="F446" s="296"/>
      <c r="G446" s="292"/>
      <c r="H446" s="292"/>
      <c r="I446" s="292"/>
      <c r="J446" s="292"/>
      <c r="K446" s="292"/>
      <c r="L446" s="292"/>
      <c r="M446" s="292"/>
      <c r="N446" s="292"/>
      <c r="O446" s="292"/>
      <c r="P446" s="292"/>
      <c r="Q446" s="292"/>
      <c r="R446" s="292"/>
      <c r="S446" s="292"/>
      <c r="T446" s="292"/>
      <c r="U446" s="292"/>
      <c r="V446" s="292"/>
      <c r="W446" s="292"/>
      <c r="X446" s="292"/>
      <c r="Y446" s="292"/>
      <c r="Z446" s="292"/>
    </row>
    <row r="447" spans="1:26" ht="15.75" customHeight="1" x14ac:dyDescent="0.2">
      <c r="A447" s="292"/>
      <c r="B447" s="221"/>
      <c r="C447" s="295"/>
      <c r="D447" s="295"/>
      <c r="E447" s="296"/>
      <c r="F447" s="296"/>
      <c r="G447" s="292"/>
      <c r="H447" s="292"/>
      <c r="I447" s="292"/>
      <c r="J447" s="292"/>
      <c r="K447" s="292"/>
      <c r="L447" s="292"/>
      <c r="M447" s="292"/>
      <c r="N447" s="292"/>
      <c r="O447" s="292"/>
      <c r="P447" s="292"/>
      <c r="Q447" s="292"/>
      <c r="R447" s="292"/>
      <c r="S447" s="292"/>
      <c r="T447" s="292"/>
      <c r="U447" s="292"/>
      <c r="V447" s="292"/>
      <c r="W447" s="292"/>
      <c r="X447" s="292"/>
      <c r="Y447" s="292"/>
      <c r="Z447" s="292"/>
    </row>
    <row r="448" spans="1:26" ht="15.75" customHeight="1" x14ac:dyDescent="0.2">
      <c r="A448" s="292"/>
      <c r="B448" s="221"/>
      <c r="C448" s="295"/>
      <c r="D448" s="295"/>
      <c r="E448" s="296"/>
      <c r="F448" s="296"/>
      <c r="G448" s="292"/>
      <c r="H448" s="292"/>
      <c r="I448" s="292"/>
      <c r="J448" s="292"/>
      <c r="K448" s="292"/>
      <c r="L448" s="292"/>
      <c r="M448" s="292"/>
      <c r="N448" s="292"/>
      <c r="O448" s="292"/>
      <c r="P448" s="292"/>
      <c r="Q448" s="292"/>
      <c r="R448" s="292"/>
      <c r="S448" s="292"/>
      <c r="T448" s="292"/>
      <c r="U448" s="292"/>
      <c r="V448" s="292"/>
      <c r="W448" s="292"/>
      <c r="X448" s="292"/>
      <c r="Y448" s="292"/>
      <c r="Z448" s="292"/>
    </row>
    <row r="449" spans="1:26" ht="15.75" customHeight="1" x14ac:dyDescent="0.2">
      <c r="A449" s="292"/>
      <c r="B449" s="221"/>
      <c r="C449" s="295"/>
      <c r="D449" s="295"/>
      <c r="E449" s="296"/>
      <c r="F449" s="296"/>
      <c r="G449" s="292"/>
      <c r="H449" s="292"/>
      <c r="I449" s="292"/>
      <c r="J449" s="292"/>
      <c r="K449" s="292"/>
      <c r="L449" s="292"/>
      <c r="M449" s="292"/>
      <c r="N449" s="292"/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</row>
    <row r="450" spans="1:26" ht="15.75" customHeight="1" x14ac:dyDescent="0.2">
      <c r="A450" s="292"/>
      <c r="B450" s="221"/>
      <c r="C450" s="295"/>
      <c r="D450" s="295"/>
      <c r="E450" s="296"/>
      <c r="F450" s="296"/>
      <c r="G450" s="292"/>
      <c r="H450" s="292"/>
      <c r="I450" s="292"/>
      <c r="J450" s="292"/>
      <c r="K450" s="292"/>
      <c r="L450" s="292"/>
      <c r="M450" s="292"/>
      <c r="N450" s="292"/>
      <c r="O450" s="292"/>
      <c r="P450" s="292"/>
      <c r="Q450" s="292"/>
      <c r="R450" s="292"/>
      <c r="S450" s="292"/>
      <c r="T450" s="292"/>
      <c r="U450" s="292"/>
      <c r="V450" s="292"/>
      <c r="W450" s="292"/>
      <c r="X450" s="292"/>
      <c r="Y450" s="292"/>
      <c r="Z450" s="292"/>
    </row>
    <row r="451" spans="1:26" ht="15.75" customHeight="1" x14ac:dyDescent="0.2">
      <c r="A451" s="292"/>
      <c r="B451" s="221"/>
      <c r="C451" s="295"/>
      <c r="D451" s="295"/>
      <c r="E451" s="296"/>
      <c r="F451" s="296"/>
      <c r="G451" s="292"/>
      <c r="H451" s="292"/>
      <c r="I451" s="292"/>
      <c r="J451" s="292"/>
      <c r="K451" s="292"/>
      <c r="L451" s="292"/>
      <c r="M451" s="292"/>
      <c r="N451" s="292"/>
      <c r="O451" s="292"/>
      <c r="P451" s="292"/>
      <c r="Q451" s="292"/>
      <c r="R451" s="292"/>
      <c r="S451" s="292"/>
      <c r="T451" s="292"/>
      <c r="U451" s="292"/>
      <c r="V451" s="292"/>
      <c r="W451" s="292"/>
      <c r="X451" s="292"/>
      <c r="Y451" s="292"/>
      <c r="Z451" s="292"/>
    </row>
    <row r="452" spans="1:26" ht="15.75" customHeight="1" x14ac:dyDescent="0.2">
      <c r="A452" s="292"/>
      <c r="B452" s="221"/>
      <c r="C452" s="295"/>
      <c r="D452" s="295"/>
      <c r="E452" s="296"/>
      <c r="F452" s="296"/>
      <c r="G452" s="292"/>
      <c r="H452" s="292"/>
      <c r="I452" s="292"/>
      <c r="J452" s="292"/>
      <c r="K452" s="292"/>
      <c r="L452" s="292"/>
      <c r="M452" s="292"/>
      <c r="N452" s="292"/>
      <c r="O452" s="292"/>
      <c r="P452" s="292"/>
      <c r="Q452" s="292"/>
      <c r="R452" s="292"/>
      <c r="S452" s="292"/>
      <c r="T452" s="292"/>
      <c r="U452" s="292"/>
      <c r="V452" s="292"/>
      <c r="W452" s="292"/>
      <c r="X452" s="292"/>
      <c r="Y452" s="292"/>
      <c r="Z452" s="292"/>
    </row>
    <row r="453" spans="1:26" ht="15.75" customHeight="1" x14ac:dyDescent="0.2">
      <c r="A453" s="292"/>
      <c r="B453" s="221"/>
      <c r="C453" s="295"/>
      <c r="D453" s="295"/>
      <c r="E453" s="296"/>
      <c r="F453" s="296"/>
      <c r="G453" s="292"/>
      <c r="H453" s="292"/>
      <c r="I453" s="292"/>
      <c r="J453" s="292"/>
      <c r="K453" s="292"/>
      <c r="L453" s="292"/>
      <c r="M453" s="292"/>
      <c r="N453" s="292"/>
      <c r="O453" s="292"/>
      <c r="P453" s="292"/>
      <c r="Q453" s="292"/>
      <c r="R453" s="292"/>
      <c r="S453" s="292"/>
      <c r="T453" s="292"/>
      <c r="U453" s="292"/>
      <c r="V453" s="292"/>
      <c r="W453" s="292"/>
      <c r="X453" s="292"/>
      <c r="Y453" s="292"/>
      <c r="Z453" s="292"/>
    </row>
    <row r="454" spans="1:26" ht="15.75" customHeight="1" x14ac:dyDescent="0.2">
      <c r="A454" s="292"/>
      <c r="B454" s="221"/>
      <c r="C454" s="295"/>
      <c r="D454" s="295"/>
      <c r="E454" s="296"/>
      <c r="F454" s="296"/>
      <c r="G454" s="292"/>
      <c r="H454" s="292"/>
      <c r="I454" s="292"/>
      <c r="J454" s="292"/>
      <c r="K454" s="292"/>
      <c r="L454" s="292"/>
      <c r="M454" s="292"/>
      <c r="N454" s="292"/>
      <c r="O454" s="292"/>
      <c r="P454" s="292"/>
      <c r="Q454" s="292"/>
      <c r="R454" s="292"/>
      <c r="S454" s="292"/>
      <c r="T454" s="292"/>
      <c r="U454" s="292"/>
      <c r="V454" s="292"/>
      <c r="W454" s="292"/>
      <c r="X454" s="292"/>
      <c r="Y454" s="292"/>
      <c r="Z454" s="292"/>
    </row>
    <row r="455" spans="1:26" ht="15.75" customHeight="1" x14ac:dyDescent="0.2">
      <c r="A455" s="292"/>
      <c r="B455" s="221"/>
      <c r="C455" s="295"/>
      <c r="D455" s="295"/>
      <c r="E455" s="296"/>
      <c r="F455" s="296"/>
      <c r="G455" s="292"/>
      <c r="H455" s="292"/>
      <c r="I455" s="292"/>
      <c r="J455" s="292"/>
      <c r="K455" s="292"/>
      <c r="L455" s="292"/>
      <c r="M455" s="292"/>
      <c r="N455" s="292"/>
      <c r="O455" s="292"/>
      <c r="P455" s="292"/>
      <c r="Q455" s="292"/>
      <c r="R455" s="292"/>
      <c r="S455" s="292"/>
      <c r="T455" s="292"/>
      <c r="U455" s="292"/>
      <c r="V455" s="292"/>
      <c r="W455" s="292"/>
      <c r="X455" s="292"/>
      <c r="Y455" s="292"/>
      <c r="Z455" s="292"/>
    </row>
    <row r="456" spans="1:26" ht="15.75" customHeight="1" x14ac:dyDescent="0.2">
      <c r="A456" s="292"/>
      <c r="B456" s="221"/>
      <c r="C456" s="295"/>
      <c r="D456" s="295"/>
      <c r="E456" s="296"/>
      <c r="F456" s="296"/>
      <c r="G456" s="292"/>
      <c r="H456" s="292"/>
      <c r="I456" s="292"/>
      <c r="J456" s="292"/>
      <c r="K456" s="292"/>
      <c r="L456" s="292"/>
      <c r="M456" s="292"/>
      <c r="N456" s="292"/>
      <c r="O456" s="292"/>
      <c r="P456" s="292"/>
      <c r="Q456" s="292"/>
      <c r="R456" s="292"/>
      <c r="S456" s="292"/>
      <c r="T456" s="292"/>
      <c r="U456" s="292"/>
      <c r="V456" s="292"/>
      <c r="W456" s="292"/>
      <c r="X456" s="292"/>
      <c r="Y456" s="292"/>
      <c r="Z456" s="292"/>
    </row>
    <row r="457" spans="1:26" ht="15.75" customHeight="1" x14ac:dyDescent="0.2">
      <c r="A457" s="292"/>
      <c r="B457" s="221"/>
      <c r="C457" s="295"/>
      <c r="D457" s="295"/>
      <c r="E457" s="296"/>
      <c r="F457" s="296"/>
      <c r="G457" s="292"/>
      <c r="H457" s="292"/>
      <c r="I457" s="292"/>
      <c r="J457" s="292"/>
      <c r="K457" s="292"/>
      <c r="L457" s="292"/>
      <c r="M457" s="292"/>
      <c r="N457" s="292"/>
      <c r="O457" s="292"/>
      <c r="P457" s="292"/>
      <c r="Q457" s="292"/>
      <c r="R457" s="292"/>
      <c r="S457" s="292"/>
      <c r="T457" s="292"/>
      <c r="U457" s="292"/>
      <c r="V457" s="292"/>
      <c r="W457" s="292"/>
      <c r="X457" s="292"/>
      <c r="Y457" s="292"/>
      <c r="Z457" s="292"/>
    </row>
    <row r="458" spans="1:26" ht="15.75" customHeight="1" x14ac:dyDescent="0.2">
      <c r="A458" s="292"/>
      <c r="B458" s="221"/>
      <c r="C458" s="295"/>
      <c r="D458" s="295"/>
      <c r="E458" s="296"/>
      <c r="F458" s="296"/>
      <c r="G458" s="292"/>
      <c r="H458" s="292"/>
      <c r="I458" s="292"/>
      <c r="J458" s="292"/>
      <c r="K458" s="292"/>
      <c r="L458" s="292"/>
      <c r="M458" s="292"/>
      <c r="N458" s="292"/>
      <c r="O458" s="292"/>
      <c r="P458" s="292"/>
      <c r="Q458" s="292"/>
      <c r="R458" s="292"/>
      <c r="S458" s="292"/>
      <c r="T458" s="292"/>
      <c r="U458" s="292"/>
      <c r="V458" s="292"/>
      <c r="W458" s="292"/>
      <c r="X458" s="292"/>
      <c r="Y458" s="292"/>
      <c r="Z458" s="292"/>
    </row>
    <row r="459" spans="1:26" ht="15.75" customHeight="1" x14ac:dyDescent="0.2">
      <c r="A459" s="292"/>
      <c r="B459" s="221"/>
      <c r="C459" s="295"/>
      <c r="D459" s="295"/>
      <c r="E459" s="296"/>
      <c r="F459" s="296"/>
      <c r="G459" s="292"/>
      <c r="H459" s="292"/>
      <c r="I459" s="292"/>
      <c r="J459" s="292"/>
      <c r="K459" s="292"/>
      <c r="L459" s="292"/>
      <c r="M459" s="292"/>
      <c r="N459" s="292"/>
      <c r="O459" s="292"/>
      <c r="P459" s="292"/>
      <c r="Q459" s="292"/>
      <c r="R459" s="292"/>
      <c r="S459" s="292"/>
      <c r="T459" s="292"/>
      <c r="U459" s="292"/>
      <c r="V459" s="292"/>
      <c r="W459" s="292"/>
      <c r="X459" s="292"/>
      <c r="Y459" s="292"/>
      <c r="Z459" s="292"/>
    </row>
    <row r="460" spans="1:26" ht="15.75" customHeight="1" x14ac:dyDescent="0.2">
      <c r="A460" s="292"/>
      <c r="B460" s="221"/>
      <c r="C460" s="295"/>
      <c r="D460" s="295"/>
      <c r="E460" s="296"/>
      <c r="F460" s="296"/>
      <c r="G460" s="292"/>
      <c r="H460" s="292"/>
      <c r="I460" s="292"/>
      <c r="J460" s="292"/>
      <c r="K460" s="292"/>
      <c r="L460" s="292"/>
      <c r="M460" s="292"/>
      <c r="N460" s="292"/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92"/>
    </row>
    <row r="461" spans="1:26" ht="15.75" customHeight="1" x14ac:dyDescent="0.2">
      <c r="A461" s="292"/>
      <c r="B461" s="221"/>
      <c r="C461" s="295"/>
      <c r="D461" s="295"/>
      <c r="E461" s="296"/>
      <c r="F461" s="296"/>
      <c r="G461" s="292"/>
      <c r="H461" s="292"/>
      <c r="I461" s="292"/>
      <c r="J461" s="292"/>
      <c r="K461" s="292"/>
      <c r="L461" s="292"/>
      <c r="M461" s="292"/>
      <c r="N461" s="292"/>
      <c r="O461" s="292"/>
      <c r="P461" s="292"/>
      <c r="Q461" s="292"/>
      <c r="R461" s="292"/>
      <c r="S461" s="292"/>
      <c r="T461" s="292"/>
      <c r="U461" s="292"/>
      <c r="V461" s="292"/>
      <c r="W461" s="292"/>
      <c r="X461" s="292"/>
      <c r="Y461" s="292"/>
      <c r="Z461" s="292"/>
    </row>
    <row r="462" spans="1:26" ht="15.75" customHeight="1" x14ac:dyDescent="0.2">
      <c r="A462" s="292"/>
      <c r="B462" s="221"/>
      <c r="C462" s="295"/>
      <c r="D462" s="295"/>
      <c r="E462" s="296"/>
      <c r="F462" s="296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2"/>
      <c r="Y462" s="292"/>
      <c r="Z462" s="292"/>
    </row>
    <row r="463" spans="1:26" ht="15.75" customHeight="1" x14ac:dyDescent="0.2">
      <c r="A463" s="292"/>
      <c r="B463" s="221"/>
      <c r="C463" s="295"/>
      <c r="D463" s="295"/>
      <c r="E463" s="296"/>
      <c r="F463" s="296"/>
      <c r="G463" s="292"/>
      <c r="H463" s="292"/>
      <c r="I463" s="292"/>
      <c r="J463" s="292"/>
      <c r="K463" s="292"/>
      <c r="L463" s="292"/>
      <c r="M463" s="292"/>
      <c r="N463" s="292"/>
      <c r="O463" s="292"/>
      <c r="P463" s="292"/>
      <c r="Q463" s="292"/>
      <c r="R463" s="292"/>
      <c r="S463" s="292"/>
      <c r="T463" s="292"/>
      <c r="U463" s="292"/>
      <c r="V463" s="292"/>
      <c r="W463" s="292"/>
      <c r="X463" s="292"/>
      <c r="Y463" s="292"/>
      <c r="Z463" s="292"/>
    </row>
    <row r="464" spans="1:26" ht="15.75" customHeight="1" x14ac:dyDescent="0.2">
      <c r="A464" s="292"/>
      <c r="B464" s="221"/>
      <c r="C464" s="295"/>
      <c r="D464" s="295"/>
      <c r="E464" s="296"/>
      <c r="F464" s="296"/>
      <c r="G464" s="292"/>
      <c r="H464" s="292"/>
      <c r="I464" s="292"/>
      <c r="J464" s="292"/>
      <c r="K464" s="292"/>
      <c r="L464" s="292"/>
      <c r="M464" s="292"/>
      <c r="N464" s="292"/>
      <c r="O464" s="292"/>
      <c r="P464" s="292"/>
      <c r="Q464" s="292"/>
      <c r="R464" s="292"/>
      <c r="S464" s="292"/>
      <c r="T464" s="292"/>
      <c r="U464" s="292"/>
      <c r="V464" s="292"/>
      <c r="W464" s="292"/>
      <c r="X464" s="292"/>
      <c r="Y464" s="292"/>
      <c r="Z464" s="292"/>
    </row>
    <row r="465" spans="1:26" ht="15.75" customHeight="1" x14ac:dyDescent="0.2">
      <c r="A465" s="292"/>
      <c r="B465" s="221"/>
      <c r="C465" s="295"/>
      <c r="D465" s="295"/>
      <c r="E465" s="296"/>
      <c r="F465" s="296"/>
      <c r="G465" s="292"/>
      <c r="H465" s="292"/>
      <c r="I465" s="292"/>
      <c r="J465" s="292"/>
      <c r="K465" s="292"/>
      <c r="L465" s="292"/>
      <c r="M465" s="292"/>
      <c r="N465" s="292"/>
      <c r="O465" s="292"/>
      <c r="P465" s="292"/>
      <c r="Q465" s="292"/>
      <c r="R465" s="292"/>
      <c r="S465" s="292"/>
      <c r="T465" s="292"/>
      <c r="U465" s="292"/>
      <c r="V465" s="292"/>
      <c r="W465" s="292"/>
      <c r="X465" s="292"/>
      <c r="Y465" s="292"/>
      <c r="Z465" s="292"/>
    </row>
    <row r="466" spans="1:26" ht="15.75" customHeight="1" x14ac:dyDescent="0.2">
      <c r="A466" s="292"/>
      <c r="B466" s="221"/>
      <c r="C466" s="295"/>
      <c r="D466" s="295"/>
      <c r="E466" s="296"/>
      <c r="F466" s="296"/>
      <c r="G466" s="292"/>
      <c r="H466" s="292"/>
      <c r="I466" s="292"/>
      <c r="J466" s="292"/>
      <c r="K466" s="292"/>
      <c r="L466" s="292"/>
      <c r="M466" s="292"/>
      <c r="N466" s="292"/>
      <c r="O466" s="292"/>
      <c r="P466" s="292"/>
      <c r="Q466" s="292"/>
      <c r="R466" s="292"/>
      <c r="S466" s="292"/>
      <c r="T466" s="292"/>
      <c r="U466" s="292"/>
      <c r="V466" s="292"/>
      <c r="W466" s="292"/>
      <c r="X466" s="292"/>
      <c r="Y466" s="292"/>
      <c r="Z466" s="292"/>
    </row>
    <row r="467" spans="1:26" ht="15.75" customHeight="1" x14ac:dyDescent="0.2">
      <c r="A467" s="292"/>
      <c r="B467" s="221"/>
      <c r="C467" s="295"/>
      <c r="D467" s="295"/>
      <c r="E467" s="296"/>
      <c r="F467" s="296"/>
      <c r="G467" s="292"/>
      <c r="H467" s="292"/>
      <c r="I467" s="292"/>
      <c r="J467" s="292"/>
      <c r="K467" s="292"/>
      <c r="L467" s="292"/>
      <c r="M467" s="292"/>
      <c r="N467" s="292"/>
      <c r="O467" s="292"/>
      <c r="P467" s="292"/>
      <c r="Q467" s="292"/>
      <c r="R467" s="292"/>
      <c r="S467" s="292"/>
      <c r="T467" s="292"/>
      <c r="U467" s="292"/>
      <c r="V467" s="292"/>
      <c r="W467" s="292"/>
      <c r="X467" s="292"/>
      <c r="Y467" s="292"/>
      <c r="Z467" s="292"/>
    </row>
    <row r="468" spans="1:26" ht="15.75" customHeight="1" x14ac:dyDescent="0.2">
      <c r="A468" s="292"/>
      <c r="B468" s="221"/>
      <c r="C468" s="295"/>
      <c r="D468" s="295"/>
      <c r="E468" s="296"/>
      <c r="F468" s="296"/>
      <c r="G468" s="292"/>
      <c r="H468" s="292"/>
      <c r="I468" s="292"/>
      <c r="J468" s="292"/>
      <c r="K468" s="292"/>
      <c r="L468" s="292"/>
      <c r="M468" s="292"/>
      <c r="N468" s="292"/>
      <c r="O468" s="292"/>
      <c r="P468" s="292"/>
      <c r="Q468" s="292"/>
      <c r="R468" s="292"/>
      <c r="S468" s="292"/>
      <c r="T468" s="292"/>
      <c r="U468" s="292"/>
      <c r="V468" s="292"/>
      <c r="W468" s="292"/>
      <c r="X468" s="292"/>
      <c r="Y468" s="292"/>
      <c r="Z468" s="292"/>
    </row>
    <row r="469" spans="1:26" ht="15.75" customHeight="1" x14ac:dyDescent="0.2">
      <c r="A469" s="292"/>
      <c r="B469" s="221"/>
      <c r="C469" s="295"/>
      <c r="D469" s="295"/>
      <c r="E469" s="296"/>
      <c r="F469" s="296"/>
      <c r="G469" s="292"/>
      <c r="H469" s="292"/>
      <c r="I469" s="292"/>
      <c r="J469" s="292"/>
      <c r="K469" s="292"/>
      <c r="L469" s="292"/>
      <c r="M469" s="292"/>
      <c r="N469" s="292"/>
      <c r="O469" s="292"/>
      <c r="P469" s="292"/>
      <c r="Q469" s="292"/>
      <c r="R469" s="292"/>
      <c r="S469" s="292"/>
      <c r="T469" s="292"/>
      <c r="U469" s="292"/>
      <c r="V469" s="292"/>
      <c r="W469" s="292"/>
      <c r="X469" s="292"/>
      <c r="Y469" s="292"/>
      <c r="Z469" s="292"/>
    </row>
    <row r="470" spans="1:26" ht="15.75" customHeight="1" x14ac:dyDescent="0.2">
      <c r="A470" s="292"/>
      <c r="B470" s="221"/>
      <c r="C470" s="295"/>
      <c r="D470" s="295"/>
      <c r="E470" s="296"/>
      <c r="F470" s="296"/>
      <c r="G470" s="292"/>
      <c r="H470" s="292"/>
      <c r="I470" s="292"/>
      <c r="J470" s="292"/>
      <c r="K470" s="292"/>
      <c r="L470" s="292"/>
      <c r="M470" s="292"/>
      <c r="N470" s="292"/>
      <c r="O470" s="292"/>
      <c r="P470" s="292"/>
      <c r="Q470" s="292"/>
      <c r="R470" s="292"/>
      <c r="S470" s="292"/>
      <c r="T470" s="292"/>
      <c r="U470" s="292"/>
      <c r="V470" s="292"/>
      <c r="W470" s="292"/>
      <c r="X470" s="292"/>
      <c r="Y470" s="292"/>
      <c r="Z470" s="292"/>
    </row>
    <row r="471" spans="1:26" ht="15.75" customHeight="1" x14ac:dyDescent="0.2">
      <c r="A471" s="292"/>
      <c r="B471" s="221"/>
      <c r="C471" s="295"/>
      <c r="D471" s="295"/>
      <c r="E471" s="296"/>
      <c r="F471" s="296"/>
      <c r="G471" s="292"/>
      <c r="H471" s="292"/>
      <c r="I471" s="292"/>
      <c r="J471" s="292"/>
      <c r="K471" s="292"/>
      <c r="L471" s="292"/>
      <c r="M471" s="292"/>
      <c r="N471" s="292"/>
      <c r="O471" s="292"/>
      <c r="P471" s="292"/>
      <c r="Q471" s="292"/>
      <c r="R471" s="292"/>
      <c r="S471" s="292"/>
      <c r="T471" s="292"/>
      <c r="U471" s="292"/>
      <c r="V471" s="292"/>
      <c r="W471" s="292"/>
      <c r="X471" s="292"/>
      <c r="Y471" s="292"/>
      <c r="Z471" s="292"/>
    </row>
    <row r="472" spans="1:26" ht="15.75" customHeight="1" x14ac:dyDescent="0.2">
      <c r="A472" s="292"/>
      <c r="B472" s="221"/>
      <c r="C472" s="295"/>
      <c r="D472" s="295"/>
      <c r="E472" s="296"/>
      <c r="F472" s="296"/>
      <c r="G472" s="292"/>
      <c r="H472" s="292"/>
      <c r="I472" s="292"/>
      <c r="J472" s="292"/>
      <c r="K472" s="292"/>
      <c r="L472" s="292"/>
      <c r="M472" s="292"/>
      <c r="N472" s="292"/>
      <c r="O472" s="292"/>
      <c r="P472" s="292"/>
      <c r="Q472" s="292"/>
      <c r="R472" s="292"/>
      <c r="S472" s="292"/>
      <c r="T472" s="292"/>
      <c r="U472" s="292"/>
      <c r="V472" s="292"/>
      <c r="W472" s="292"/>
      <c r="X472" s="292"/>
      <c r="Y472" s="292"/>
      <c r="Z472" s="292"/>
    </row>
    <row r="473" spans="1:26" ht="15.75" customHeight="1" x14ac:dyDescent="0.2">
      <c r="A473" s="292"/>
      <c r="B473" s="221"/>
      <c r="C473" s="295"/>
      <c r="D473" s="295"/>
      <c r="E473" s="296"/>
      <c r="F473" s="296"/>
      <c r="G473" s="292"/>
      <c r="H473" s="292"/>
      <c r="I473" s="292"/>
      <c r="J473" s="292"/>
      <c r="K473" s="292"/>
      <c r="L473" s="292"/>
      <c r="M473" s="292"/>
      <c r="N473" s="292"/>
      <c r="O473" s="292"/>
      <c r="P473" s="292"/>
      <c r="Q473" s="292"/>
      <c r="R473" s="292"/>
      <c r="S473" s="292"/>
      <c r="T473" s="292"/>
      <c r="U473" s="292"/>
      <c r="V473" s="292"/>
      <c r="W473" s="292"/>
      <c r="X473" s="292"/>
      <c r="Y473" s="292"/>
      <c r="Z473" s="292"/>
    </row>
    <row r="474" spans="1:26" ht="15.75" customHeight="1" x14ac:dyDescent="0.2">
      <c r="A474" s="292"/>
      <c r="B474" s="221"/>
      <c r="C474" s="295"/>
      <c r="D474" s="295"/>
      <c r="E474" s="296"/>
      <c r="F474" s="296"/>
      <c r="G474" s="292"/>
      <c r="H474" s="292"/>
      <c r="I474" s="292"/>
      <c r="J474" s="292"/>
      <c r="K474" s="292"/>
      <c r="L474" s="292"/>
      <c r="M474" s="292"/>
      <c r="N474" s="292"/>
      <c r="O474" s="292"/>
      <c r="P474" s="292"/>
      <c r="Q474" s="292"/>
      <c r="R474" s="292"/>
      <c r="S474" s="292"/>
      <c r="T474" s="292"/>
      <c r="U474" s="292"/>
      <c r="V474" s="292"/>
      <c r="W474" s="292"/>
      <c r="X474" s="292"/>
      <c r="Y474" s="292"/>
      <c r="Z474" s="292"/>
    </row>
    <row r="475" spans="1:26" ht="15.75" customHeight="1" x14ac:dyDescent="0.2">
      <c r="A475" s="292"/>
      <c r="B475" s="221"/>
      <c r="C475" s="295"/>
      <c r="D475" s="295"/>
      <c r="E475" s="296"/>
      <c r="F475" s="296"/>
      <c r="G475" s="292"/>
      <c r="H475" s="292"/>
      <c r="I475" s="292"/>
      <c r="J475" s="292"/>
      <c r="K475" s="292"/>
      <c r="L475" s="29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</row>
    <row r="476" spans="1:26" ht="15.75" customHeight="1" x14ac:dyDescent="0.2">
      <c r="A476" s="292"/>
      <c r="B476" s="221"/>
      <c r="C476" s="295"/>
      <c r="D476" s="295"/>
      <c r="E476" s="296"/>
      <c r="F476" s="296"/>
      <c r="G476" s="292"/>
      <c r="H476" s="292"/>
      <c r="I476" s="292"/>
      <c r="J476" s="292"/>
      <c r="K476" s="292"/>
      <c r="L476" s="29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</row>
    <row r="477" spans="1:26" ht="15.75" customHeight="1" x14ac:dyDescent="0.2">
      <c r="A477" s="292"/>
      <c r="B477" s="221"/>
      <c r="C477" s="295"/>
      <c r="D477" s="295"/>
      <c r="E477" s="296"/>
      <c r="F477" s="296"/>
      <c r="G477" s="292"/>
      <c r="H477" s="292"/>
      <c r="I477" s="292"/>
      <c r="J477" s="292"/>
      <c r="K477" s="292"/>
      <c r="L477" s="29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</row>
    <row r="478" spans="1:26" ht="15.75" customHeight="1" x14ac:dyDescent="0.2">
      <c r="A478" s="292"/>
      <c r="B478" s="221"/>
      <c r="C478" s="295"/>
      <c r="D478" s="295"/>
      <c r="E478" s="296"/>
      <c r="F478" s="296"/>
      <c r="G478" s="292"/>
      <c r="H478" s="292"/>
      <c r="I478" s="292"/>
      <c r="J478" s="292"/>
      <c r="K478" s="292"/>
      <c r="L478" s="292"/>
      <c r="M478" s="292"/>
      <c r="N478" s="292"/>
      <c r="O478" s="292"/>
      <c r="P478" s="292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</row>
    <row r="479" spans="1:26" ht="15.75" customHeight="1" x14ac:dyDescent="0.2">
      <c r="A479" s="292"/>
      <c r="B479" s="221"/>
      <c r="C479" s="295"/>
      <c r="D479" s="295"/>
      <c r="E479" s="296"/>
      <c r="F479" s="296"/>
      <c r="G479" s="292"/>
      <c r="H479" s="292"/>
      <c r="I479" s="292"/>
      <c r="J479" s="292"/>
      <c r="K479" s="292"/>
      <c r="L479" s="292"/>
      <c r="M479" s="292"/>
      <c r="N479" s="292"/>
      <c r="O479" s="292"/>
      <c r="P479" s="292"/>
      <c r="Q479" s="292"/>
      <c r="R479" s="292"/>
      <c r="S479" s="292"/>
      <c r="T479" s="292"/>
      <c r="U479" s="292"/>
      <c r="V479" s="292"/>
      <c r="W479" s="292"/>
      <c r="X479" s="292"/>
      <c r="Y479" s="292"/>
      <c r="Z479" s="292"/>
    </row>
    <row r="480" spans="1:26" ht="15.75" customHeight="1" x14ac:dyDescent="0.2">
      <c r="A480" s="292"/>
      <c r="B480" s="221"/>
      <c r="C480" s="295"/>
      <c r="D480" s="295"/>
      <c r="E480" s="296"/>
      <c r="F480" s="296"/>
      <c r="G480" s="292"/>
      <c r="H480" s="292"/>
      <c r="I480" s="292"/>
      <c r="J480" s="292"/>
      <c r="K480" s="292"/>
      <c r="L480" s="292"/>
      <c r="M480" s="292"/>
      <c r="N480" s="292"/>
      <c r="O480" s="292"/>
      <c r="P480" s="292"/>
      <c r="Q480" s="292"/>
      <c r="R480" s="292"/>
      <c r="S480" s="292"/>
      <c r="T480" s="292"/>
      <c r="U480" s="292"/>
      <c r="V480" s="292"/>
      <c r="W480" s="292"/>
      <c r="X480" s="292"/>
      <c r="Y480" s="292"/>
      <c r="Z480" s="292"/>
    </row>
    <row r="481" spans="1:26" ht="15.75" customHeight="1" x14ac:dyDescent="0.2">
      <c r="A481" s="292"/>
      <c r="B481" s="221"/>
      <c r="C481" s="295"/>
      <c r="D481" s="295"/>
      <c r="E481" s="296"/>
      <c r="F481" s="296"/>
      <c r="G481" s="292"/>
      <c r="H481" s="292"/>
      <c r="I481" s="292"/>
      <c r="J481" s="292"/>
      <c r="K481" s="292"/>
      <c r="L481" s="292"/>
      <c r="M481" s="292"/>
      <c r="N481" s="292"/>
      <c r="O481" s="292"/>
      <c r="P481" s="292"/>
      <c r="Q481" s="292"/>
      <c r="R481" s="292"/>
      <c r="S481" s="292"/>
      <c r="T481" s="292"/>
      <c r="U481" s="292"/>
      <c r="V481" s="292"/>
      <c r="W481" s="292"/>
      <c r="X481" s="292"/>
      <c r="Y481" s="292"/>
      <c r="Z481" s="292"/>
    </row>
    <row r="482" spans="1:26" ht="15.75" customHeight="1" x14ac:dyDescent="0.2">
      <c r="A482" s="292"/>
      <c r="B482" s="221"/>
      <c r="C482" s="295"/>
      <c r="D482" s="295"/>
      <c r="E482" s="296"/>
      <c r="F482" s="296"/>
      <c r="G482" s="292"/>
      <c r="H482" s="292"/>
      <c r="I482" s="292"/>
      <c r="J482" s="292"/>
      <c r="K482" s="292"/>
      <c r="L482" s="292"/>
      <c r="M482" s="292"/>
      <c r="N482" s="292"/>
      <c r="O482" s="292"/>
      <c r="P482" s="292"/>
      <c r="Q482" s="292"/>
      <c r="R482" s="292"/>
      <c r="S482" s="292"/>
      <c r="T482" s="292"/>
      <c r="U482" s="292"/>
      <c r="V482" s="292"/>
      <c r="W482" s="292"/>
      <c r="X482" s="292"/>
      <c r="Y482" s="292"/>
      <c r="Z482" s="292"/>
    </row>
    <row r="483" spans="1:26" ht="15.75" customHeight="1" x14ac:dyDescent="0.2">
      <c r="A483" s="292"/>
      <c r="B483" s="221"/>
      <c r="C483" s="295"/>
      <c r="D483" s="295"/>
      <c r="E483" s="296"/>
      <c r="F483" s="296"/>
      <c r="G483" s="292"/>
      <c r="H483" s="292"/>
      <c r="I483" s="292"/>
      <c r="J483" s="292"/>
      <c r="K483" s="292"/>
      <c r="L483" s="292"/>
      <c r="M483" s="292"/>
      <c r="N483" s="292"/>
      <c r="O483" s="292"/>
      <c r="P483" s="292"/>
      <c r="Q483" s="292"/>
      <c r="R483" s="292"/>
      <c r="S483" s="292"/>
      <c r="T483" s="292"/>
      <c r="U483" s="292"/>
      <c r="V483" s="292"/>
      <c r="W483" s="292"/>
      <c r="X483" s="292"/>
      <c r="Y483" s="292"/>
      <c r="Z483" s="292"/>
    </row>
    <row r="484" spans="1:26" ht="15.75" customHeight="1" x14ac:dyDescent="0.2">
      <c r="A484" s="292"/>
      <c r="B484" s="221"/>
      <c r="C484" s="295"/>
      <c r="D484" s="295"/>
      <c r="E484" s="296"/>
      <c r="F484" s="296"/>
      <c r="G484" s="292"/>
      <c r="H484" s="292"/>
      <c r="I484" s="292"/>
      <c r="J484" s="292"/>
      <c r="K484" s="292"/>
      <c r="L484" s="292"/>
      <c r="M484" s="292"/>
      <c r="N484" s="292"/>
      <c r="O484" s="292"/>
      <c r="P484" s="292"/>
      <c r="Q484" s="292"/>
      <c r="R484" s="292"/>
      <c r="S484" s="292"/>
      <c r="T484" s="292"/>
      <c r="U484" s="292"/>
      <c r="V484" s="292"/>
      <c r="W484" s="292"/>
      <c r="X484" s="292"/>
      <c r="Y484" s="292"/>
      <c r="Z484" s="292"/>
    </row>
    <row r="485" spans="1:26" ht="15.75" customHeight="1" x14ac:dyDescent="0.2">
      <c r="A485" s="292"/>
      <c r="B485" s="221"/>
      <c r="C485" s="295"/>
      <c r="D485" s="295"/>
      <c r="E485" s="296"/>
      <c r="F485" s="296"/>
      <c r="G485" s="292"/>
      <c r="H485" s="292"/>
      <c r="I485" s="292"/>
      <c r="J485" s="292"/>
      <c r="K485" s="292"/>
      <c r="L485" s="292"/>
      <c r="M485" s="292"/>
      <c r="N485" s="292"/>
      <c r="O485" s="292"/>
      <c r="P485" s="292"/>
      <c r="Q485" s="292"/>
      <c r="R485" s="292"/>
      <c r="S485" s="292"/>
      <c r="T485" s="292"/>
      <c r="U485" s="292"/>
      <c r="V485" s="292"/>
      <c r="W485" s="292"/>
      <c r="X485" s="292"/>
      <c r="Y485" s="292"/>
      <c r="Z485" s="292"/>
    </row>
    <row r="486" spans="1:26" ht="15.75" customHeight="1" x14ac:dyDescent="0.2">
      <c r="A486" s="292"/>
      <c r="B486" s="221"/>
      <c r="C486" s="295"/>
      <c r="D486" s="295"/>
      <c r="E486" s="296"/>
      <c r="F486" s="296"/>
      <c r="G486" s="292"/>
      <c r="H486" s="292"/>
      <c r="I486" s="292"/>
      <c r="J486" s="292"/>
      <c r="K486" s="292"/>
      <c r="L486" s="292"/>
      <c r="M486" s="292"/>
      <c r="N486" s="292"/>
      <c r="O486" s="292"/>
      <c r="P486" s="292"/>
      <c r="Q486" s="292"/>
      <c r="R486" s="292"/>
      <c r="S486" s="292"/>
      <c r="T486" s="292"/>
      <c r="U486" s="292"/>
      <c r="V486" s="292"/>
      <c r="W486" s="292"/>
      <c r="X486" s="292"/>
      <c r="Y486" s="292"/>
      <c r="Z486" s="292"/>
    </row>
    <row r="487" spans="1:26" ht="15.75" customHeight="1" x14ac:dyDescent="0.2">
      <c r="A487" s="292"/>
      <c r="B487" s="221"/>
      <c r="C487" s="295"/>
      <c r="D487" s="295"/>
      <c r="E487" s="296"/>
      <c r="F487" s="296"/>
      <c r="G487" s="292"/>
      <c r="H487" s="292"/>
      <c r="I487" s="292"/>
      <c r="J487" s="292"/>
      <c r="K487" s="292"/>
      <c r="L487" s="292"/>
      <c r="M487" s="292"/>
      <c r="N487" s="292"/>
      <c r="O487" s="292"/>
      <c r="P487" s="292"/>
      <c r="Q487" s="292"/>
      <c r="R487" s="292"/>
      <c r="S487" s="292"/>
      <c r="T487" s="292"/>
      <c r="U487" s="292"/>
      <c r="V487" s="292"/>
      <c r="W487" s="292"/>
      <c r="X487" s="292"/>
      <c r="Y487" s="292"/>
      <c r="Z487" s="292"/>
    </row>
    <row r="488" spans="1:26" ht="15.75" customHeight="1" x14ac:dyDescent="0.2">
      <c r="A488" s="292"/>
      <c r="B488" s="221"/>
      <c r="C488" s="295"/>
      <c r="D488" s="295"/>
      <c r="E488" s="296"/>
      <c r="F488" s="296"/>
      <c r="G488" s="292"/>
      <c r="H488" s="292"/>
      <c r="I488" s="292"/>
      <c r="J488" s="292"/>
      <c r="K488" s="292"/>
      <c r="L488" s="292"/>
      <c r="M488" s="292"/>
      <c r="N488" s="292"/>
      <c r="O488" s="292"/>
      <c r="P488" s="292"/>
      <c r="Q488" s="292"/>
      <c r="R488" s="292"/>
      <c r="S488" s="292"/>
      <c r="T488" s="292"/>
      <c r="U488" s="292"/>
      <c r="V488" s="292"/>
      <c r="W488" s="292"/>
      <c r="X488" s="292"/>
      <c r="Y488" s="292"/>
      <c r="Z488" s="292"/>
    </row>
    <row r="489" spans="1:26" ht="15.75" customHeight="1" x14ac:dyDescent="0.2">
      <c r="A489" s="292"/>
      <c r="B489" s="221"/>
      <c r="C489" s="295"/>
      <c r="D489" s="295"/>
      <c r="E489" s="296"/>
      <c r="F489" s="296"/>
      <c r="G489" s="292"/>
      <c r="H489" s="292"/>
      <c r="I489" s="292"/>
      <c r="J489" s="292"/>
      <c r="K489" s="292"/>
      <c r="L489" s="292"/>
      <c r="M489" s="292"/>
      <c r="N489" s="292"/>
      <c r="O489" s="292"/>
      <c r="P489" s="292"/>
      <c r="Q489" s="292"/>
      <c r="R489" s="292"/>
      <c r="S489" s="292"/>
      <c r="T489" s="292"/>
      <c r="U489" s="292"/>
      <c r="V489" s="292"/>
      <c r="W489" s="292"/>
      <c r="X489" s="292"/>
      <c r="Y489" s="292"/>
      <c r="Z489" s="292"/>
    </row>
    <row r="490" spans="1:26" ht="15.75" customHeight="1" x14ac:dyDescent="0.2">
      <c r="A490" s="292"/>
      <c r="B490" s="221"/>
      <c r="C490" s="295"/>
      <c r="D490" s="295"/>
      <c r="E490" s="296"/>
      <c r="F490" s="296"/>
      <c r="G490" s="292"/>
      <c r="H490" s="292"/>
      <c r="I490" s="292"/>
      <c r="J490" s="292"/>
      <c r="K490" s="292"/>
      <c r="L490" s="292"/>
      <c r="M490" s="292"/>
      <c r="N490" s="292"/>
      <c r="O490" s="292"/>
      <c r="P490" s="292"/>
      <c r="Q490" s="292"/>
      <c r="R490" s="292"/>
      <c r="S490" s="292"/>
      <c r="T490" s="292"/>
      <c r="U490" s="292"/>
      <c r="V490" s="292"/>
      <c r="W490" s="292"/>
      <c r="X490" s="292"/>
      <c r="Y490" s="292"/>
      <c r="Z490" s="292"/>
    </row>
    <row r="491" spans="1:26" ht="15.75" customHeight="1" x14ac:dyDescent="0.2">
      <c r="A491" s="292"/>
      <c r="B491" s="221"/>
      <c r="C491" s="295"/>
      <c r="D491" s="295"/>
      <c r="E491" s="296"/>
      <c r="F491" s="296"/>
      <c r="G491" s="292"/>
      <c r="H491" s="292"/>
      <c r="I491" s="292"/>
      <c r="J491" s="292"/>
      <c r="K491" s="292"/>
      <c r="L491" s="292"/>
      <c r="M491" s="292"/>
      <c r="N491" s="292"/>
      <c r="O491" s="292"/>
      <c r="P491" s="292"/>
      <c r="Q491" s="292"/>
      <c r="R491" s="292"/>
      <c r="S491" s="292"/>
      <c r="T491" s="292"/>
      <c r="U491" s="292"/>
      <c r="V491" s="292"/>
      <c r="W491" s="292"/>
      <c r="X491" s="292"/>
      <c r="Y491" s="292"/>
      <c r="Z491" s="292"/>
    </row>
    <row r="492" spans="1:26" ht="15.75" customHeight="1" x14ac:dyDescent="0.2">
      <c r="A492" s="292"/>
      <c r="B492" s="221"/>
      <c r="C492" s="295"/>
      <c r="D492" s="295"/>
      <c r="E492" s="296"/>
      <c r="F492" s="296"/>
      <c r="G492" s="292"/>
      <c r="H492" s="292"/>
      <c r="I492" s="292"/>
      <c r="J492" s="292"/>
      <c r="K492" s="292"/>
      <c r="L492" s="29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</row>
    <row r="493" spans="1:26" ht="15.75" customHeight="1" x14ac:dyDescent="0.2">
      <c r="A493" s="292"/>
      <c r="B493" s="221"/>
      <c r="C493" s="295"/>
      <c r="D493" s="295"/>
      <c r="E493" s="296"/>
      <c r="F493" s="296"/>
      <c r="G493" s="292"/>
      <c r="H493" s="292"/>
      <c r="I493" s="292"/>
      <c r="J493" s="292"/>
      <c r="K493" s="292"/>
      <c r="L493" s="29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</row>
    <row r="494" spans="1:26" ht="15.75" customHeight="1" x14ac:dyDescent="0.2">
      <c r="A494" s="292"/>
      <c r="B494" s="221"/>
      <c r="C494" s="295"/>
      <c r="D494" s="295"/>
      <c r="E494" s="296"/>
      <c r="F494" s="296"/>
      <c r="G494" s="292"/>
      <c r="H494" s="292"/>
      <c r="I494" s="292"/>
      <c r="J494" s="292"/>
      <c r="K494" s="292"/>
      <c r="L494" s="29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</row>
    <row r="495" spans="1:26" ht="15.75" customHeight="1" x14ac:dyDescent="0.2">
      <c r="A495" s="292"/>
      <c r="B495" s="221"/>
      <c r="C495" s="295"/>
      <c r="D495" s="295"/>
      <c r="E495" s="296"/>
      <c r="F495" s="296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</row>
    <row r="496" spans="1:26" ht="15.75" customHeight="1" x14ac:dyDescent="0.2">
      <c r="A496" s="292"/>
      <c r="B496" s="221"/>
      <c r="C496" s="295"/>
      <c r="D496" s="295"/>
      <c r="E496" s="296"/>
      <c r="F496" s="296"/>
      <c r="G496" s="292"/>
      <c r="H496" s="292"/>
      <c r="I496" s="292"/>
      <c r="J496" s="292"/>
      <c r="K496" s="292"/>
      <c r="L496" s="292"/>
      <c r="M496" s="292"/>
      <c r="N496" s="292"/>
      <c r="O496" s="292"/>
      <c r="P496" s="292"/>
      <c r="Q496" s="292"/>
      <c r="R496" s="292"/>
      <c r="S496" s="292"/>
      <c r="T496" s="292"/>
      <c r="U496" s="292"/>
      <c r="V496" s="292"/>
      <c r="W496" s="292"/>
      <c r="X496" s="292"/>
      <c r="Y496" s="292"/>
      <c r="Z496" s="292"/>
    </row>
    <row r="497" spans="1:26" ht="15.75" customHeight="1" x14ac:dyDescent="0.2">
      <c r="A497" s="292"/>
      <c r="B497" s="221"/>
      <c r="C497" s="295"/>
      <c r="D497" s="295"/>
      <c r="E497" s="296"/>
      <c r="F497" s="296"/>
      <c r="G497" s="292"/>
      <c r="H497" s="292"/>
      <c r="I497" s="292"/>
      <c r="J497" s="292"/>
      <c r="K497" s="292"/>
      <c r="L497" s="292"/>
      <c r="M497" s="292"/>
      <c r="N497" s="292"/>
      <c r="O497" s="292"/>
      <c r="P497" s="292"/>
      <c r="Q497" s="292"/>
      <c r="R497" s="292"/>
      <c r="S497" s="292"/>
      <c r="T497" s="292"/>
      <c r="U497" s="292"/>
      <c r="V497" s="292"/>
      <c r="W497" s="292"/>
      <c r="X497" s="292"/>
      <c r="Y497" s="292"/>
      <c r="Z497" s="292"/>
    </row>
    <row r="498" spans="1:26" ht="15.75" customHeight="1" x14ac:dyDescent="0.2">
      <c r="A498" s="292"/>
      <c r="B498" s="221"/>
      <c r="C498" s="295"/>
      <c r="D498" s="295"/>
      <c r="E498" s="296"/>
      <c r="F498" s="296"/>
      <c r="G498" s="292"/>
      <c r="H498" s="292"/>
      <c r="I498" s="292"/>
      <c r="J498" s="292"/>
      <c r="K498" s="292"/>
      <c r="L498" s="292"/>
      <c r="M498" s="292"/>
      <c r="N498" s="292"/>
      <c r="O498" s="292"/>
      <c r="P498" s="292"/>
      <c r="Q498" s="292"/>
      <c r="R498" s="292"/>
      <c r="S498" s="292"/>
      <c r="T498" s="292"/>
      <c r="U498" s="292"/>
      <c r="V498" s="292"/>
      <c r="W498" s="292"/>
      <c r="X498" s="292"/>
      <c r="Y498" s="292"/>
      <c r="Z498" s="292"/>
    </row>
    <row r="499" spans="1:26" ht="15.75" customHeight="1" x14ac:dyDescent="0.2">
      <c r="A499" s="292"/>
      <c r="B499" s="221"/>
      <c r="C499" s="295"/>
      <c r="D499" s="295"/>
      <c r="E499" s="296"/>
      <c r="F499" s="296"/>
      <c r="G499" s="292"/>
      <c r="H499" s="292"/>
      <c r="I499" s="292"/>
      <c r="J499" s="292"/>
      <c r="K499" s="292"/>
      <c r="L499" s="292"/>
      <c r="M499" s="292"/>
      <c r="N499" s="292"/>
      <c r="O499" s="292"/>
      <c r="P499" s="292"/>
      <c r="Q499" s="292"/>
      <c r="R499" s="292"/>
      <c r="S499" s="292"/>
      <c r="T499" s="292"/>
      <c r="U499" s="292"/>
      <c r="V499" s="292"/>
      <c r="W499" s="292"/>
      <c r="X499" s="292"/>
      <c r="Y499" s="292"/>
      <c r="Z499" s="292"/>
    </row>
    <row r="500" spans="1:26" ht="15.75" customHeight="1" x14ac:dyDescent="0.2">
      <c r="A500" s="292"/>
      <c r="B500" s="221"/>
      <c r="C500" s="295"/>
      <c r="D500" s="295"/>
      <c r="E500" s="296"/>
      <c r="F500" s="296"/>
      <c r="G500" s="292"/>
      <c r="H500" s="292"/>
      <c r="I500" s="292"/>
      <c r="J500" s="292"/>
      <c r="K500" s="292"/>
      <c r="L500" s="292"/>
      <c r="M500" s="292"/>
      <c r="N500" s="292"/>
      <c r="O500" s="292"/>
      <c r="P500" s="292"/>
      <c r="Q500" s="292"/>
      <c r="R500" s="292"/>
      <c r="S500" s="292"/>
      <c r="T500" s="292"/>
      <c r="U500" s="292"/>
      <c r="V500" s="292"/>
      <c r="W500" s="292"/>
      <c r="X500" s="292"/>
      <c r="Y500" s="292"/>
      <c r="Z500" s="292"/>
    </row>
    <row r="501" spans="1:26" ht="15.75" customHeight="1" x14ac:dyDescent="0.2">
      <c r="A501" s="292"/>
      <c r="B501" s="221"/>
      <c r="C501" s="295"/>
      <c r="D501" s="295"/>
      <c r="E501" s="296"/>
      <c r="F501" s="296"/>
      <c r="G501" s="292"/>
      <c r="H501" s="292"/>
      <c r="I501" s="292"/>
      <c r="J501" s="292"/>
      <c r="K501" s="292"/>
      <c r="L501" s="292"/>
      <c r="M501" s="292"/>
      <c r="N501" s="292"/>
      <c r="O501" s="292"/>
      <c r="P501" s="292"/>
      <c r="Q501" s="292"/>
      <c r="R501" s="292"/>
      <c r="S501" s="292"/>
      <c r="T501" s="292"/>
      <c r="U501" s="292"/>
      <c r="V501" s="292"/>
      <c r="W501" s="292"/>
      <c r="X501" s="292"/>
      <c r="Y501" s="292"/>
      <c r="Z501" s="292"/>
    </row>
    <row r="502" spans="1:26" ht="15.75" customHeight="1" x14ac:dyDescent="0.2">
      <c r="A502" s="292"/>
      <c r="B502" s="221"/>
      <c r="C502" s="295"/>
      <c r="D502" s="295"/>
      <c r="E502" s="296"/>
      <c r="F502" s="296"/>
      <c r="G502" s="292"/>
      <c r="H502" s="292"/>
      <c r="I502" s="292"/>
      <c r="J502" s="292"/>
      <c r="K502" s="292"/>
      <c r="L502" s="292"/>
      <c r="M502" s="292"/>
      <c r="N502" s="292"/>
      <c r="O502" s="292"/>
      <c r="P502" s="292"/>
      <c r="Q502" s="292"/>
      <c r="R502" s="292"/>
      <c r="S502" s="292"/>
      <c r="T502" s="292"/>
      <c r="U502" s="292"/>
      <c r="V502" s="292"/>
      <c r="W502" s="292"/>
      <c r="X502" s="292"/>
      <c r="Y502" s="292"/>
      <c r="Z502" s="292"/>
    </row>
    <row r="503" spans="1:26" ht="15.75" customHeight="1" x14ac:dyDescent="0.2">
      <c r="A503" s="292"/>
      <c r="B503" s="221"/>
      <c r="C503" s="295"/>
      <c r="D503" s="295"/>
      <c r="E503" s="296"/>
      <c r="F503" s="296"/>
      <c r="G503" s="292"/>
      <c r="H503" s="292"/>
      <c r="I503" s="292"/>
      <c r="J503" s="292"/>
      <c r="K503" s="292"/>
      <c r="L503" s="292"/>
      <c r="M503" s="292"/>
      <c r="N503" s="292"/>
      <c r="O503" s="292"/>
      <c r="P503" s="292"/>
      <c r="Q503" s="292"/>
      <c r="R503" s="292"/>
      <c r="S503" s="292"/>
      <c r="T503" s="292"/>
      <c r="U503" s="292"/>
      <c r="V503" s="292"/>
      <c r="W503" s="292"/>
      <c r="X503" s="292"/>
      <c r="Y503" s="292"/>
      <c r="Z503" s="292"/>
    </row>
    <row r="504" spans="1:26" ht="15.75" customHeight="1" x14ac:dyDescent="0.2">
      <c r="A504" s="292"/>
      <c r="B504" s="221"/>
      <c r="C504" s="295"/>
      <c r="D504" s="295"/>
      <c r="E504" s="296"/>
      <c r="F504" s="296"/>
      <c r="G504" s="292"/>
      <c r="H504" s="292"/>
      <c r="I504" s="292"/>
      <c r="J504" s="292"/>
      <c r="K504" s="292"/>
      <c r="L504" s="292"/>
      <c r="M504" s="292"/>
      <c r="N504" s="292"/>
      <c r="O504" s="292"/>
      <c r="P504" s="292"/>
      <c r="Q504" s="292"/>
      <c r="R504" s="292"/>
      <c r="S504" s="292"/>
      <c r="T504" s="292"/>
      <c r="U504" s="292"/>
      <c r="V504" s="292"/>
      <c r="W504" s="292"/>
      <c r="X504" s="292"/>
      <c r="Y504" s="292"/>
      <c r="Z504" s="292"/>
    </row>
    <row r="505" spans="1:26" ht="15.75" customHeight="1" x14ac:dyDescent="0.2">
      <c r="A505" s="292"/>
      <c r="B505" s="221"/>
      <c r="C505" s="295"/>
      <c r="D505" s="295"/>
      <c r="E505" s="296"/>
      <c r="F505" s="296"/>
      <c r="G505" s="292"/>
      <c r="H505" s="292"/>
      <c r="I505" s="292"/>
      <c r="J505" s="292"/>
      <c r="K505" s="292"/>
      <c r="L505" s="292"/>
      <c r="M505" s="292"/>
      <c r="N505" s="292"/>
      <c r="O505" s="292"/>
      <c r="P505" s="292"/>
      <c r="Q505" s="292"/>
      <c r="R505" s="292"/>
      <c r="S505" s="292"/>
      <c r="T505" s="292"/>
      <c r="U505" s="292"/>
      <c r="V505" s="292"/>
      <c r="W505" s="292"/>
      <c r="X505" s="292"/>
      <c r="Y505" s="292"/>
      <c r="Z505" s="292"/>
    </row>
    <row r="506" spans="1:26" ht="15.75" customHeight="1" x14ac:dyDescent="0.2">
      <c r="A506" s="292"/>
      <c r="B506" s="221"/>
      <c r="C506" s="295"/>
      <c r="D506" s="295"/>
      <c r="E506" s="296"/>
      <c r="F506" s="296"/>
      <c r="G506" s="292"/>
      <c r="H506" s="292"/>
      <c r="I506" s="292"/>
      <c r="J506" s="292"/>
      <c r="K506" s="292"/>
      <c r="L506" s="292"/>
      <c r="M506" s="292"/>
      <c r="N506" s="292"/>
      <c r="O506" s="292"/>
      <c r="P506" s="292"/>
      <c r="Q506" s="292"/>
      <c r="R506" s="292"/>
      <c r="S506" s="292"/>
      <c r="T506" s="292"/>
      <c r="U506" s="292"/>
      <c r="V506" s="292"/>
      <c r="W506" s="292"/>
      <c r="X506" s="292"/>
      <c r="Y506" s="292"/>
      <c r="Z506" s="292"/>
    </row>
    <row r="507" spans="1:26" ht="15.75" customHeight="1" x14ac:dyDescent="0.2">
      <c r="A507" s="292"/>
      <c r="B507" s="221"/>
      <c r="C507" s="295"/>
      <c r="D507" s="295"/>
      <c r="E507" s="296"/>
      <c r="F507" s="296"/>
      <c r="G507" s="292"/>
      <c r="H507" s="292"/>
      <c r="I507" s="292"/>
      <c r="J507" s="292"/>
      <c r="K507" s="292"/>
      <c r="L507" s="292"/>
      <c r="M507" s="292"/>
      <c r="N507" s="292"/>
      <c r="O507" s="292"/>
      <c r="P507" s="292"/>
      <c r="Q507" s="292"/>
      <c r="R507" s="292"/>
      <c r="S507" s="292"/>
      <c r="T507" s="292"/>
      <c r="U507" s="292"/>
      <c r="V507" s="292"/>
      <c r="W507" s="292"/>
      <c r="X507" s="292"/>
      <c r="Y507" s="292"/>
      <c r="Z507" s="292"/>
    </row>
    <row r="508" spans="1:26" ht="15.75" customHeight="1" x14ac:dyDescent="0.2">
      <c r="A508" s="292"/>
      <c r="B508" s="221"/>
      <c r="C508" s="295"/>
      <c r="D508" s="295"/>
      <c r="E508" s="296"/>
      <c r="F508" s="296"/>
      <c r="G508" s="292"/>
      <c r="H508" s="292"/>
      <c r="I508" s="292"/>
      <c r="J508" s="292"/>
      <c r="K508" s="292"/>
      <c r="L508" s="292"/>
      <c r="M508" s="292"/>
      <c r="N508" s="292"/>
      <c r="O508" s="292"/>
      <c r="P508" s="292"/>
      <c r="Q508" s="292"/>
      <c r="R508" s="292"/>
      <c r="S508" s="292"/>
      <c r="T508" s="292"/>
      <c r="U508" s="292"/>
      <c r="V508" s="292"/>
      <c r="W508" s="292"/>
      <c r="X508" s="292"/>
      <c r="Y508" s="292"/>
      <c r="Z508" s="292"/>
    </row>
    <row r="509" spans="1:26" ht="15.75" customHeight="1" x14ac:dyDescent="0.2">
      <c r="A509" s="292"/>
      <c r="B509" s="221"/>
      <c r="C509" s="295"/>
      <c r="D509" s="295"/>
      <c r="E509" s="296"/>
      <c r="F509" s="296"/>
      <c r="G509" s="292"/>
      <c r="H509" s="292"/>
      <c r="I509" s="292"/>
      <c r="J509" s="292"/>
      <c r="K509" s="292"/>
      <c r="L509" s="292"/>
      <c r="M509" s="292"/>
      <c r="N509" s="292"/>
      <c r="O509" s="292"/>
      <c r="P509" s="292"/>
      <c r="Q509" s="292"/>
      <c r="R509" s="292"/>
      <c r="S509" s="292"/>
      <c r="T509" s="292"/>
      <c r="U509" s="292"/>
      <c r="V509" s="292"/>
      <c r="W509" s="292"/>
      <c r="X509" s="292"/>
      <c r="Y509" s="292"/>
      <c r="Z509" s="292"/>
    </row>
    <row r="510" spans="1:26" ht="15.75" customHeight="1" x14ac:dyDescent="0.2">
      <c r="A510" s="292"/>
      <c r="B510" s="221"/>
      <c r="C510" s="295"/>
      <c r="D510" s="295"/>
      <c r="E510" s="296"/>
      <c r="F510" s="296"/>
      <c r="G510" s="292"/>
      <c r="H510" s="292"/>
      <c r="I510" s="292"/>
      <c r="J510" s="292"/>
      <c r="K510" s="292"/>
      <c r="L510" s="292"/>
      <c r="M510" s="292"/>
      <c r="N510" s="292"/>
      <c r="O510" s="292"/>
      <c r="P510" s="292"/>
      <c r="Q510" s="292"/>
      <c r="R510" s="292"/>
      <c r="S510" s="292"/>
      <c r="T510" s="292"/>
      <c r="U510" s="292"/>
      <c r="V510" s="292"/>
      <c r="W510" s="292"/>
      <c r="X510" s="292"/>
      <c r="Y510" s="292"/>
      <c r="Z510" s="292"/>
    </row>
    <row r="511" spans="1:26" ht="15.75" customHeight="1" x14ac:dyDescent="0.2">
      <c r="A511" s="292"/>
      <c r="B511" s="221"/>
      <c r="C511" s="295"/>
      <c r="D511" s="295"/>
      <c r="E511" s="296"/>
      <c r="F511" s="296"/>
      <c r="G511" s="292"/>
      <c r="H511" s="292"/>
      <c r="I511" s="292"/>
      <c r="J511" s="292"/>
      <c r="K511" s="292"/>
      <c r="L511" s="292"/>
      <c r="M511" s="292"/>
      <c r="N511" s="292"/>
      <c r="O511" s="292"/>
      <c r="P511" s="292"/>
      <c r="Q511" s="292"/>
      <c r="R511" s="292"/>
      <c r="S511" s="292"/>
      <c r="T511" s="292"/>
      <c r="U511" s="292"/>
      <c r="V511" s="292"/>
      <c r="W511" s="292"/>
      <c r="X511" s="292"/>
      <c r="Y511" s="292"/>
      <c r="Z511" s="292"/>
    </row>
    <row r="512" spans="1:26" ht="15.75" customHeight="1" x14ac:dyDescent="0.2">
      <c r="A512" s="292"/>
      <c r="B512" s="221"/>
      <c r="C512" s="295"/>
      <c r="D512" s="295"/>
      <c r="E512" s="296"/>
      <c r="F512" s="296"/>
      <c r="G512" s="292"/>
      <c r="H512" s="292"/>
      <c r="I512" s="292"/>
      <c r="J512" s="292"/>
      <c r="K512" s="292"/>
      <c r="L512" s="292"/>
      <c r="M512" s="292"/>
      <c r="N512" s="292"/>
      <c r="O512" s="292"/>
      <c r="P512" s="292"/>
      <c r="Q512" s="292"/>
      <c r="R512" s="292"/>
      <c r="S512" s="292"/>
      <c r="T512" s="292"/>
      <c r="U512" s="292"/>
      <c r="V512" s="292"/>
      <c r="W512" s="292"/>
      <c r="X512" s="292"/>
      <c r="Y512" s="292"/>
      <c r="Z512" s="292"/>
    </row>
    <row r="513" spans="1:26" ht="15.75" customHeight="1" x14ac:dyDescent="0.2">
      <c r="A513" s="292"/>
      <c r="B513" s="221"/>
      <c r="C513" s="295"/>
      <c r="D513" s="295"/>
      <c r="E513" s="296"/>
      <c r="F513" s="296"/>
      <c r="G513" s="292"/>
      <c r="H513" s="292"/>
      <c r="I513" s="292"/>
      <c r="J513" s="292"/>
      <c r="K513" s="292"/>
      <c r="L513" s="292"/>
      <c r="M513" s="292"/>
      <c r="N513" s="292"/>
      <c r="O513" s="292"/>
      <c r="P513" s="292"/>
      <c r="Q513" s="292"/>
      <c r="R513" s="292"/>
      <c r="S513" s="292"/>
      <c r="T513" s="292"/>
      <c r="U513" s="292"/>
      <c r="V513" s="292"/>
      <c r="W513" s="292"/>
      <c r="X513" s="292"/>
      <c r="Y513" s="292"/>
      <c r="Z513" s="292"/>
    </row>
    <row r="514" spans="1:26" ht="15.75" customHeight="1" x14ac:dyDescent="0.2">
      <c r="A514" s="292"/>
      <c r="B514" s="221"/>
      <c r="C514" s="295"/>
      <c r="D514" s="295"/>
      <c r="E514" s="296"/>
      <c r="F514" s="296"/>
      <c r="G514" s="292"/>
      <c r="H514" s="292"/>
      <c r="I514" s="292"/>
      <c r="J514" s="292"/>
      <c r="K514" s="292"/>
      <c r="L514" s="292"/>
      <c r="M514" s="292"/>
      <c r="N514" s="292"/>
      <c r="O514" s="292"/>
      <c r="P514" s="292"/>
      <c r="Q514" s="292"/>
      <c r="R514" s="292"/>
      <c r="S514" s="292"/>
      <c r="T514" s="292"/>
      <c r="U514" s="292"/>
      <c r="V514" s="292"/>
      <c r="W514" s="292"/>
      <c r="X514" s="292"/>
      <c r="Y514" s="292"/>
      <c r="Z514" s="292"/>
    </row>
    <row r="515" spans="1:26" ht="15.75" customHeight="1" x14ac:dyDescent="0.2">
      <c r="A515" s="292"/>
      <c r="B515" s="221"/>
      <c r="C515" s="295"/>
      <c r="D515" s="295"/>
      <c r="E515" s="296"/>
      <c r="F515" s="296"/>
      <c r="G515" s="292"/>
      <c r="H515" s="292"/>
      <c r="I515" s="292"/>
      <c r="J515" s="292"/>
      <c r="K515" s="292"/>
      <c r="L515" s="292"/>
      <c r="M515" s="292"/>
      <c r="N515" s="292"/>
      <c r="O515" s="292"/>
      <c r="P515" s="292"/>
      <c r="Q515" s="292"/>
      <c r="R515" s="292"/>
      <c r="S515" s="292"/>
      <c r="T515" s="292"/>
      <c r="U515" s="292"/>
      <c r="V515" s="292"/>
      <c r="W515" s="292"/>
      <c r="X515" s="292"/>
      <c r="Y515" s="292"/>
      <c r="Z515" s="292"/>
    </row>
    <row r="516" spans="1:26" ht="15.75" customHeight="1" x14ac:dyDescent="0.2">
      <c r="A516" s="292"/>
      <c r="B516" s="221"/>
      <c r="C516" s="295"/>
      <c r="D516" s="295"/>
      <c r="E516" s="296"/>
      <c r="F516" s="296"/>
      <c r="G516" s="292"/>
      <c r="H516" s="292"/>
      <c r="I516" s="292"/>
      <c r="J516" s="292"/>
      <c r="K516" s="292"/>
      <c r="L516" s="292"/>
      <c r="M516" s="292"/>
      <c r="N516" s="292"/>
      <c r="O516" s="292"/>
      <c r="P516" s="292"/>
      <c r="Q516" s="292"/>
      <c r="R516" s="292"/>
      <c r="S516" s="292"/>
      <c r="T516" s="292"/>
      <c r="U516" s="292"/>
      <c r="V516" s="292"/>
      <c r="W516" s="292"/>
      <c r="X516" s="292"/>
      <c r="Y516" s="292"/>
      <c r="Z516" s="292"/>
    </row>
    <row r="517" spans="1:26" ht="15.75" customHeight="1" x14ac:dyDescent="0.2">
      <c r="A517" s="292"/>
      <c r="B517" s="221"/>
      <c r="C517" s="295"/>
      <c r="D517" s="295"/>
      <c r="E517" s="296"/>
      <c r="F517" s="296"/>
      <c r="G517" s="292"/>
      <c r="H517" s="292"/>
      <c r="I517" s="292"/>
      <c r="J517" s="292"/>
      <c r="K517" s="292"/>
      <c r="L517" s="292"/>
      <c r="M517" s="292"/>
      <c r="N517" s="292"/>
      <c r="O517" s="292"/>
      <c r="P517" s="292"/>
      <c r="Q517" s="292"/>
      <c r="R517" s="292"/>
      <c r="S517" s="292"/>
      <c r="T517" s="292"/>
      <c r="U517" s="292"/>
      <c r="V517" s="292"/>
      <c r="W517" s="292"/>
      <c r="X517" s="292"/>
      <c r="Y517" s="292"/>
      <c r="Z517" s="292"/>
    </row>
    <row r="518" spans="1:26" ht="15.75" customHeight="1" x14ac:dyDescent="0.2">
      <c r="A518" s="292"/>
      <c r="B518" s="221"/>
      <c r="C518" s="295"/>
      <c r="D518" s="295"/>
      <c r="E518" s="296"/>
      <c r="F518" s="296"/>
      <c r="G518" s="292"/>
      <c r="H518" s="292"/>
      <c r="I518" s="292"/>
      <c r="J518" s="292"/>
      <c r="K518" s="292"/>
      <c r="L518" s="292"/>
      <c r="M518" s="292"/>
      <c r="N518" s="292"/>
      <c r="O518" s="292"/>
      <c r="P518" s="292"/>
      <c r="Q518" s="292"/>
      <c r="R518" s="292"/>
      <c r="S518" s="292"/>
      <c r="T518" s="292"/>
      <c r="U518" s="292"/>
      <c r="V518" s="292"/>
      <c r="W518" s="292"/>
      <c r="X518" s="292"/>
      <c r="Y518" s="292"/>
      <c r="Z518" s="292"/>
    </row>
    <row r="519" spans="1:26" ht="15.75" customHeight="1" x14ac:dyDescent="0.2">
      <c r="A519" s="292"/>
      <c r="B519" s="221"/>
      <c r="C519" s="295"/>
      <c r="D519" s="295"/>
      <c r="E519" s="296"/>
      <c r="F519" s="296"/>
      <c r="G519" s="292"/>
      <c r="H519" s="292"/>
      <c r="I519" s="292"/>
      <c r="J519" s="292"/>
      <c r="K519" s="292"/>
      <c r="L519" s="292"/>
      <c r="M519" s="292"/>
      <c r="N519" s="292"/>
      <c r="O519" s="292"/>
      <c r="P519" s="292"/>
      <c r="Q519" s="292"/>
      <c r="R519" s="292"/>
      <c r="S519" s="292"/>
      <c r="T519" s="292"/>
      <c r="U519" s="292"/>
      <c r="V519" s="292"/>
      <c r="W519" s="292"/>
      <c r="X519" s="292"/>
      <c r="Y519" s="292"/>
      <c r="Z519" s="292"/>
    </row>
    <row r="520" spans="1:26" ht="15.75" customHeight="1" x14ac:dyDescent="0.2">
      <c r="A520" s="292"/>
      <c r="B520" s="221"/>
      <c r="C520" s="295"/>
      <c r="D520" s="295"/>
      <c r="E520" s="296"/>
      <c r="F520" s="296"/>
      <c r="G520" s="292"/>
      <c r="H520" s="292"/>
      <c r="I520" s="292"/>
      <c r="J520" s="292"/>
      <c r="K520" s="292"/>
      <c r="L520" s="292"/>
      <c r="M520" s="292"/>
      <c r="N520" s="292"/>
      <c r="O520" s="292"/>
      <c r="P520" s="292"/>
      <c r="Q520" s="292"/>
      <c r="R520" s="292"/>
      <c r="S520" s="292"/>
      <c r="T520" s="292"/>
      <c r="U520" s="292"/>
      <c r="V520" s="292"/>
      <c r="W520" s="292"/>
      <c r="X520" s="292"/>
      <c r="Y520" s="292"/>
      <c r="Z520" s="292"/>
    </row>
    <row r="521" spans="1:26" ht="15.75" customHeight="1" x14ac:dyDescent="0.2">
      <c r="A521" s="292"/>
      <c r="B521" s="221"/>
      <c r="C521" s="295"/>
      <c r="D521" s="295"/>
      <c r="E521" s="296"/>
      <c r="F521" s="296"/>
      <c r="G521" s="292"/>
      <c r="H521" s="292"/>
      <c r="I521" s="292"/>
      <c r="J521" s="292"/>
      <c r="K521" s="292"/>
      <c r="L521" s="292"/>
      <c r="M521" s="292"/>
      <c r="N521" s="292"/>
      <c r="O521" s="292"/>
      <c r="P521" s="292"/>
      <c r="Q521" s="292"/>
      <c r="R521" s="292"/>
      <c r="S521" s="292"/>
      <c r="T521" s="292"/>
      <c r="U521" s="292"/>
      <c r="V521" s="292"/>
      <c r="W521" s="292"/>
      <c r="X521" s="292"/>
      <c r="Y521" s="292"/>
      <c r="Z521" s="292"/>
    </row>
    <row r="522" spans="1:26" ht="15.75" customHeight="1" x14ac:dyDescent="0.2">
      <c r="A522" s="292"/>
      <c r="B522" s="221"/>
      <c r="C522" s="295"/>
      <c r="D522" s="295"/>
      <c r="E522" s="296"/>
      <c r="F522" s="296"/>
      <c r="G522" s="292"/>
      <c r="H522" s="292"/>
      <c r="I522" s="292"/>
      <c r="J522" s="292"/>
      <c r="K522" s="292"/>
      <c r="L522" s="292"/>
      <c r="M522" s="292"/>
      <c r="N522" s="292"/>
      <c r="O522" s="292"/>
      <c r="P522" s="292"/>
      <c r="Q522" s="292"/>
      <c r="R522" s="292"/>
      <c r="S522" s="292"/>
      <c r="T522" s="292"/>
      <c r="U522" s="292"/>
      <c r="V522" s="292"/>
      <c r="W522" s="292"/>
      <c r="X522" s="292"/>
      <c r="Y522" s="292"/>
      <c r="Z522" s="292"/>
    </row>
    <row r="523" spans="1:26" ht="15.75" customHeight="1" x14ac:dyDescent="0.2">
      <c r="A523" s="292"/>
      <c r="B523" s="221"/>
      <c r="C523" s="295"/>
      <c r="D523" s="295"/>
      <c r="E523" s="296"/>
      <c r="F523" s="296"/>
      <c r="G523" s="292"/>
      <c r="H523" s="292"/>
      <c r="I523" s="292"/>
      <c r="J523" s="292"/>
      <c r="K523" s="292"/>
      <c r="L523" s="292"/>
      <c r="M523" s="292"/>
      <c r="N523" s="292"/>
      <c r="O523" s="292"/>
      <c r="P523" s="292"/>
      <c r="Q523" s="292"/>
      <c r="R523" s="292"/>
      <c r="S523" s="292"/>
      <c r="T523" s="292"/>
      <c r="U523" s="292"/>
      <c r="V523" s="292"/>
      <c r="W523" s="292"/>
      <c r="X523" s="292"/>
      <c r="Y523" s="292"/>
      <c r="Z523" s="292"/>
    </row>
    <row r="524" spans="1:26" ht="15.75" customHeight="1" x14ac:dyDescent="0.2">
      <c r="A524" s="292"/>
      <c r="B524" s="221"/>
      <c r="C524" s="295"/>
      <c r="D524" s="295"/>
      <c r="E524" s="296"/>
      <c r="F524" s="296"/>
      <c r="G524" s="292"/>
      <c r="H524" s="292"/>
      <c r="I524" s="292"/>
      <c r="J524" s="292"/>
      <c r="K524" s="292"/>
      <c r="L524" s="292"/>
      <c r="M524" s="292"/>
      <c r="N524" s="292"/>
      <c r="O524" s="292"/>
      <c r="P524" s="292"/>
      <c r="Q524" s="292"/>
      <c r="R524" s="292"/>
      <c r="S524" s="292"/>
      <c r="T524" s="292"/>
      <c r="U524" s="292"/>
      <c r="V524" s="292"/>
      <c r="W524" s="292"/>
      <c r="X524" s="292"/>
      <c r="Y524" s="292"/>
      <c r="Z524" s="292"/>
    </row>
    <row r="525" spans="1:26" ht="15.75" customHeight="1" x14ac:dyDescent="0.2">
      <c r="A525" s="292"/>
      <c r="B525" s="221"/>
      <c r="C525" s="295"/>
      <c r="D525" s="295"/>
      <c r="E525" s="296"/>
      <c r="F525" s="296"/>
      <c r="G525" s="292"/>
      <c r="H525" s="292"/>
      <c r="I525" s="292"/>
      <c r="J525" s="292"/>
      <c r="K525" s="292"/>
      <c r="L525" s="292"/>
      <c r="M525" s="292"/>
      <c r="N525" s="292"/>
      <c r="O525" s="292"/>
      <c r="P525" s="292"/>
      <c r="Q525" s="292"/>
      <c r="R525" s="292"/>
      <c r="S525" s="292"/>
      <c r="T525" s="292"/>
      <c r="U525" s="292"/>
      <c r="V525" s="292"/>
      <c r="W525" s="292"/>
      <c r="X525" s="292"/>
      <c r="Y525" s="292"/>
      <c r="Z525" s="292"/>
    </row>
    <row r="526" spans="1:26" ht="15.75" customHeight="1" x14ac:dyDescent="0.2">
      <c r="A526" s="292"/>
      <c r="B526" s="221"/>
      <c r="C526" s="295"/>
      <c r="D526" s="295"/>
      <c r="E526" s="296"/>
      <c r="F526" s="296"/>
      <c r="G526" s="292"/>
      <c r="H526" s="292"/>
      <c r="I526" s="292"/>
      <c r="J526" s="292"/>
      <c r="K526" s="292"/>
      <c r="L526" s="292"/>
      <c r="M526" s="292"/>
      <c r="N526" s="292"/>
      <c r="O526" s="292"/>
      <c r="P526" s="292"/>
      <c r="Q526" s="292"/>
      <c r="R526" s="292"/>
      <c r="S526" s="292"/>
      <c r="T526" s="292"/>
      <c r="U526" s="292"/>
      <c r="V526" s="292"/>
      <c r="W526" s="292"/>
      <c r="X526" s="292"/>
      <c r="Y526" s="292"/>
      <c r="Z526" s="292"/>
    </row>
    <row r="527" spans="1:26" ht="15.75" customHeight="1" x14ac:dyDescent="0.2">
      <c r="A527" s="292"/>
      <c r="B527" s="221"/>
      <c r="C527" s="295"/>
      <c r="D527" s="295"/>
      <c r="E527" s="296"/>
      <c r="F527" s="296"/>
      <c r="G527" s="292"/>
      <c r="H527" s="292"/>
      <c r="I527" s="292"/>
      <c r="J527" s="292"/>
      <c r="K527" s="292"/>
      <c r="L527" s="292"/>
      <c r="M527" s="292"/>
      <c r="N527" s="292"/>
      <c r="O527" s="292"/>
      <c r="P527" s="292"/>
      <c r="Q527" s="292"/>
      <c r="R527" s="292"/>
      <c r="S527" s="292"/>
      <c r="T527" s="292"/>
      <c r="U527" s="292"/>
      <c r="V527" s="292"/>
      <c r="W527" s="292"/>
      <c r="X527" s="292"/>
      <c r="Y527" s="292"/>
      <c r="Z527" s="292"/>
    </row>
    <row r="528" spans="1:26" ht="15.75" customHeight="1" x14ac:dyDescent="0.2">
      <c r="A528" s="292"/>
      <c r="B528" s="221"/>
      <c r="C528" s="295"/>
      <c r="D528" s="295"/>
      <c r="E528" s="296"/>
      <c r="F528" s="296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</row>
    <row r="529" spans="1:26" ht="15.75" customHeight="1" x14ac:dyDescent="0.2">
      <c r="A529" s="292"/>
      <c r="B529" s="221"/>
      <c r="C529" s="295"/>
      <c r="D529" s="295"/>
      <c r="E529" s="296"/>
      <c r="F529" s="296"/>
      <c r="G529" s="292"/>
      <c r="H529" s="292"/>
      <c r="I529" s="292"/>
      <c r="J529" s="292"/>
      <c r="K529" s="292"/>
      <c r="L529" s="29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</row>
    <row r="530" spans="1:26" ht="15.75" customHeight="1" x14ac:dyDescent="0.2">
      <c r="A530" s="292"/>
      <c r="B530" s="221"/>
      <c r="C530" s="295"/>
      <c r="D530" s="295"/>
      <c r="E530" s="296"/>
      <c r="F530" s="296"/>
      <c r="G530" s="292"/>
      <c r="H530" s="292"/>
      <c r="I530" s="292"/>
      <c r="J530" s="292"/>
      <c r="K530" s="292"/>
      <c r="L530" s="29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</row>
    <row r="531" spans="1:26" ht="15.75" customHeight="1" x14ac:dyDescent="0.2">
      <c r="A531" s="292"/>
      <c r="B531" s="221"/>
      <c r="C531" s="295"/>
      <c r="D531" s="295"/>
      <c r="E531" s="296"/>
      <c r="F531" s="296"/>
      <c r="G531" s="292"/>
      <c r="H531" s="292"/>
      <c r="I531" s="292"/>
      <c r="J531" s="292"/>
      <c r="K531" s="292"/>
      <c r="L531" s="292"/>
      <c r="M531" s="292"/>
      <c r="N531" s="292"/>
      <c r="O531" s="292"/>
      <c r="P531" s="292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</row>
    <row r="532" spans="1:26" ht="15.75" customHeight="1" x14ac:dyDescent="0.2">
      <c r="A532" s="292"/>
      <c r="B532" s="221"/>
      <c r="C532" s="295"/>
      <c r="D532" s="295"/>
      <c r="E532" s="296"/>
      <c r="F532" s="296"/>
      <c r="G532" s="292"/>
      <c r="H532" s="292"/>
      <c r="I532" s="292"/>
      <c r="J532" s="292"/>
      <c r="K532" s="292"/>
      <c r="L532" s="292"/>
      <c r="M532" s="292"/>
      <c r="N532" s="292"/>
      <c r="O532" s="292"/>
      <c r="P532" s="292"/>
      <c r="Q532" s="292"/>
      <c r="R532" s="292"/>
      <c r="S532" s="292"/>
      <c r="T532" s="292"/>
      <c r="U532" s="292"/>
      <c r="V532" s="292"/>
      <c r="W532" s="292"/>
      <c r="X532" s="292"/>
      <c r="Y532" s="292"/>
      <c r="Z532" s="292"/>
    </row>
    <row r="533" spans="1:26" ht="15.75" customHeight="1" x14ac:dyDescent="0.2">
      <c r="A533" s="292"/>
      <c r="B533" s="221"/>
      <c r="C533" s="295"/>
      <c r="D533" s="295"/>
      <c r="E533" s="296"/>
      <c r="F533" s="296"/>
      <c r="G533" s="292"/>
      <c r="H533" s="292"/>
      <c r="I533" s="292"/>
      <c r="J533" s="292"/>
      <c r="K533" s="292"/>
      <c r="L533" s="292"/>
      <c r="M533" s="292"/>
      <c r="N533" s="292"/>
      <c r="O533" s="292"/>
      <c r="P533" s="292"/>
      <c r="Q533" s="292"/>
      <c r="R533" s="292"/>
      <c r="S533" s="292"/>
      <c r="T533" s="292"/>
      <c r="U533" s="292"/>
      <c r="V533" s="292"/>
      <c r="W533" s="292"/>
      <c r="X533" s="292"/>
      <c r="Y533" s="292"/>
      <c r="Z533" s="292"/>
    </row>
    <row r="534" spans="1:26" ht="15.75" customHeight="1" x14ac:dyDescent="0.2">
      <c r="A534" s="292"/>
      <c r="B534" s="221"/>
      <c r="C534" s="295"/>
      <c r="D534" s="295"/>
      <c r="E534" s="296"/>
      <c r="F534" s="296"/>
      <c r="G534" s="292"/>
      <c r="H534" s="292"/>
      <c r="I534" s="292"/>
      <c r="J534" s="292"/>
      <c r="K534" s="292"/>
      <c r="L534" s="292"/>
      <c r="M534" s="292"/>
      <c r="N534" s="292"/>
      <c r="O534" s="292"/>
      <c r="P534" s="292"/>
      <c r="Q534" s="292"/>
      <c r="R534" s="292"/>
      <c r="S534" s="292"/>
      <c r="T534" s="292"/>
      <c r="U534" s="292"/>
      <c r="V534" s="292"/>
      <c r="W534" s="292"/>
      <c r="X534" s="292"/>
      <c r="Y534" s="292"/>
      <c r="Z534" s="292"/>
    </row>
    <row r="535" spans="1:26" ht="15.75" customHeight="1" x14ac:dyDescent="0.2">
      <c r="A535" s="292"/>
      <c r="B535" s="221"/>
      <c r="C535" s="295"/>
      <c r="D535" s="295"/>
      <c r="E535" s="296"/>
      <c r="F535" s="296"/>
      <c r="G535" s="292"/>
      <c r="H535" s="292"/>
      <c r="I535" s="292"/>
      <c r="J535" s="292"/>
      <c r="K535" s="292"/>
      <c r="L535" s="292"/>
      <c r="M535" s="292"/>
      <c r="N535" s="292"/>
      <c r="O535" s="292"/>
      <c r="P535" s="292"/>
      <c r="Q535" s="292"/>
      <c r="R535" s="292"/>
      <c r="S535" s="292"/>
      <c r="T535" s="292"/>
      <c r="U535" s="292"/>
      <c r="V535" s="292"/>
      <c r="W535" s="292"/>
      <c r="X535" s="292"/>
      <c r="Y535" s="292"/>
      <c r="Z535" s="292"/>
    </row>
    <row r="536" spans="1:26" ht="15.75" customHeight="1" x14ac:dyDescent="0.2">
      <c r="A536" s="292"/>
      <c r="B536" s="221"/>
      <c r="C536" s="295"/>
      <c r="D536" s="295"/>
      <c r="E536" s="296"/>
      <c r="F536" s="296"/>
      <c r="G536" s="292"/>
      <c r="H536" s="292"/>
      <c r="I536" s="292"/>
      <c r="J536" s="292"/>
      <c r="K536" s="292"/>
      <c r="L536" s="292"/>
      <c r="M536" s="292"/>
      <c r="N536" s="292"/>
      <c r="O536" s="292"/>
      <c r="P536" s="292"/>
      <c r="Q536" s="292"/>
      <c r="R536" s="292"/>
      <c r="S536" s="292"/>
      <c r="T536" s="292"/>
      <c r="U536" s="292"/>
      <c r="V536" s="292"/>
      <c r="W536" s="292"/>
      <c r="X536" s="292"/>
      <c r="Y536" s="292"/>
      <c r="Z536" s="292"/>
    </row>
    <row r="537" spans="1:26" ht="15.75" customHeight="1" x14ac:dyDescent="0.2">
      <c r="A537" s="292"/>
      <c r="B537" s="221"/>
      <c r="C537" s="295"/>
      <c r="D537" s="295"/>
      <c r="E537" s="296"/>
      <c r="F537" s="296"/>
      <c r="G537" s="292"/>
      <c r="H537" s="292"/>
      <c r="I537" s="292"/>
      <c r="J537" s="292"/>
      <c r="K537" s="292"/>
      <c r="L537" s="292"/>
      <c r="M537" s="292"/>
      <c r="N537" s="292"/>
      <c r="O537" s="292"/>
      <c r="P537" s="292"/>
      <c r="Q537" s="292"/>
      <c r="R537" s="292"/>
      <c r="S537" s="292"/>
      <c r="T537" s="292"/>
      <c r="U537" s="292"/>
      <c r="V537" s="292"/>
      <c r="W537" s="292"/>
      <c r="X537" s="292"/>
      <c r="Y537" s="292"/>
      <c r="Z537" s="292"/>
    </row>
    <row r="538" spans="1:26" ht="15.75" customHeight="1" x14ac:dyDescent="0.2">
      <c r="A538" s="292"/>
      <c r="B538" s="221"/>
      <c r="C538" s="295"/>
      <c r="D538" s="295"/>
      <c r="E538" s="296"/>
      <c r="F538" s="296"/>
      <c r="G538" s="292"/>
      <c r="H538" s="292"/>
      <c r="I538" s="292"/>
      <c r="J538" s="292"/>
      <c r="K538" s="292"/>
      <c r="L538" s="292"/>
      <c r="M538" s="292"/>
      <c r="N538" s="292"/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</row>
    <row r="539" spans="1:26" ht="15.75" customHeight="1" x14ac:dyDescent="0.2">
      <c r="A539" s="292"/>
      <c r="B539" s="221"/>
      <c r="C539" s="295"/>
      <c r="D539" s="295"/>
      <c r="E539" s="296"/>
      <c r="F539" s="296"/>
      <c r="G539" s="292"/>
      <c r="H539" s="292"/>
      <c r="I539" s="292"/>
      <c r="J539" s="292"/>
      <c r="K539" s="292"/>
      <c r="L539" s="292"/>
      <c r="M539" s="292"/>
      <c r="N539" s="292"/>
      <c r="O539" s="292"/>
      <c r="P539" s="292"/>
      <c r="Q539" s="292"/>
      <c r="R539" s="292"/>
      <c r="S539" s="292"/>
      <c r="T539" s="292"/>
      <c r="U539" s="292"/>
      <c r="V539" s="292"/>
      <c r="W539" s="292"/>
      <c r="X539" s="292"/>
      <c r="Y539" s="292"/>
      <c r="Z539" s="292"/>
    </row>
    <row r="540" spans="1:26" ht="15.75" customHeight="1" x14ac:dyDescent="0.2">
      <c r="A540" s="292"/>
      <c r="B540" s="221"/>
      <c r="C540" s="295"/>
      <c r="D540" s="295"/>
      <c r="E540" s="296"/>
      <c r="F540" s="296"/>
      <c r="G540" s="292"/>
      <c r="H540" s="292"/>
      <c r="I540" s="292"/>
      <c r="J540" s="292"/>
      <c r="K540" s="292"/>
      <c r="L540" s="292"/>
      <c r="M540" s="292"/>
      <c r="N540" s="292"/>
      <c r="O540" s="292"/>
      <c r="P540" s="292"/>
      <c r="Q540" s="292"/>
      <c r="R540" s="292"/>
      <c r="S540" s="292"/>
      <c r="T540" s="292"/>
      <c r="U540" s="292"/>
      <c r="V540" s="292"/>
      <c r="W540" s="292"/>
      <c r="X540" s="292"/>
      <c r="Y540" s="292"/>
      <c r="Z540" s="292"/>
    </row>
    <row r="541" spans="1:26" ht="15.75" customHeight="1" x14ac:dyDescent="0.2">
      <c r="A541" s="292"/>
      <c r="B541" s="221"/>
      <c r="C541" s="295"/>
      <c r="D541" s="295"/>
      <c r="E541" s="296"/>
      <c r="F541" s="296"/>
      <c r="G541" s="292"/>
      <c r="H541" s="292"/>
      <c r="I541" s="292"/>
      <c r="J541" s="292"/>
      <c r="K541" s="292"/>
      <c r="L541" s="292"/>
      <c r="M541" s="292"/>
      <c r="N541" s="292"/>
      <c r="O541" s="292"/>
      <c r="P541" s="292"/>
      <c r="Q541" s="292"/>
      <c r="R541" s="292"/>
      <c r="S541" s="292"/>
      <c r="T541" s="292"/>
      <c r="U541" s="292"/>
      <c r="V541" s="292"/>
      <c r="W541" s="292"/>
      <c r="X541" s="292"/>
      <c r="Y541" s="292"/>
      <c r="Z541" s="292"/>
    </row>
    <row r="542" spans="1:26" ht="15.75" customHeight="1" x14ac:dyDescent="0.2">
      <c r="A542" s="292"/>
      <c r="B542" s="221"/>
      <c r="C542" s="295"/>
      <c r="D542" s="295"/>
      <c r="E542" s="296"/>
      <c r="F542" s="296"/>
      <c r="G542" s="292"/>
      <c r="H542" s="292"/>
      <c r="I542" s="292"/>
      <c r="J542" s="292"/>
      <c r="K542" s="292"/>
      <c r="L542" s="292"/>
      <c r="M542" s="292"/>
      <c r="N542" s="292"/>
      <c r="O542" s="292"/>
      <c r="P542" s="292"/>
      <c r="Q542" s="292"/>
      <c r="R542" s="292"/>
      <c r="S542" s="292"/>
      <c r="T542" s="292"/>
      <c r="U542" s="292"/>
      <c r="V542" s="292"/>
      <c r="W542" s="292"/>
      <c r="X542" s="292"/>
      <c r="Y542" s="292"/>
      <c r="Z542" s="292"/>
    </row>
    <row r="543" spans="1:26" ht="15.75" customHeight="1" x14ac:dyDescent="0.2">
      <c r="A543" s="292"/>
      <c r="B543" s="221"/>
      <c r="C543" s="295"/>
      <c r="D543" s="295"/>
      <c r="E543" s="296"/>
      <c r="F543" s="296"/>
      <c r="G543" s="292"/>
      <c r="H543" s="292"/>
      <c r="I543" s="292"/>
      <c r="J543" s="292"/>
      <c r="K543" s="292"/>
      <c r="L543" s="292"/>
      <c r="M543" s="292"/>
      <c r="N543" s="292"/>
      <c r="O543" s="292"/>
      <c r="P543" s="292"/>
      <c r="Q543" s="292"/>
      <c r="R543" s="292"/>
      <c r="S543" s="292"/>
      <c r="T543" s="292"/>
      <c r="U543" s="292"/>
      <c r="V543" s="292"/>
      <c r="W543" s="292"/>
      <c r="X543" s="292"/>
      <c r="Y543" s="292"/>
      <c r="Z543" s="292"/>
    </row>
    <row r="544" spans="1:26" ht="15.75" customHeight="1" x14ac:dyDescent="0.2">
      <c r="A544" s="292"/>
      <c r="B544" s="221"/>
      <c r="C544" s="295"/>
      <c r="D544" s="295"/>
      <c r="E544" s="296"/>
      <c r="F544" s="296"/>
      <c r="G544" s="292"/>
      <c r="H544" s="292"/>
      <c r="I544" s="292"/>
      <c r="J544" s="292"/>
      <c r="K544" s="292"/>
      <c r="L544" s="292"/>
      <c r="M544" s="292"/>
      <c r="N544" s="292"/>
      <c r="O544" s="292"/>
      <c r="P544" s="292"/>
      <c r="Q544" s="292"/>
      <c r="R544" s="292"/>
      <c r="S544" s="292"/>
      <c r="T544" s="292"/>
      <c r="U544" s="292"/>
      <c r="V544" s="292"/>
      <c r="W544" s="292"/>
      <c r="X544" s="292"/>
      <c r="Y544" s="292"/>
      <c r="Z544" s="292"/>
    </row>
    <row r="545" spans="1:26" ht="15.75" customHeight="1" x14ac:dyDescent="0.2">
      <c r="A545" s="292"/>
      <c r="B545" s="221"/>
      <c r="C545" s="295"/>
      <c r="D545" s="295"/>
      <c r="E545" s="296"/>
      <c r="F545" s="296"/>
      <c r="G545" s="292"/>
      <c r="H545" s="292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</row>
    <row r="546" spans="1:26" ht="15.75" customHeight="1" x14ac:dyDescent="0.2">
      <c r="A546" s="292"/>
      <c r="B546" s="221"/>
      <c r="C546" s="295"/>
      <c r="D546" s="295"/>
      <c r="E546" s="296"/>
      <c r="F546" s="296"/>
      <c r="G546" s="292"/>
      <c r="H546" s="292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</row>
    <row r="547" spans="1:26" ht="15.75" customHeight="1" x14ac:dyDescent="0.2">
      <c r="A547" s="292"/>
      <c r="B547" s="221"/>
      <c r="C547" s="295"/>
      <c r="D547" s="295"/>
      <c r="E547" s="296"/>
      <c r="F547" s="296"/>
      <c r="G547" s="292"/>
      <c r="H547" s="292"/>
      <c r="I547" s="292"/>
      <c r="J547" s="292"/>
      <c r="K547" s="292"/>
      <c r="L547" s="29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</row>
    <row r="548" spans="1:26" ht="15.75" customHeight="1" x14ac:dyDescent="0.2">
      <c r="A548" s="292"/>
      <c r="B548" s="221"/>
      <c r="C548" s="295"/>
      <c r="D548" s="295"/>
      <c r="E548" s="296"/>
      <c r="F548" s="296"/>
      <c r="G548" s="292"/>
      <c r="H548" s="292"/>
      <c r="I548" s="292"/>
      <c r="J548" s="292"/>
      <c r="K548" s="292"/>
      <c r="L548" s="292"/>
      <c r="M548" s="292"/>
      <c r="N548" s="292"/>
      <c r="O548" s="292"/>
      <c r="P548" s="292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</row>
    <row r="549" spans="1:26" ht="15.75" customHeight="1" x14ac:dyDescent="0.2">
      <c r="A549" s="292"/>
      <c r="B549" s="221"/>
      <c r="C549" s="295"/>
      <c r="D549" s="295"/>
      <c r="E549" s="296"/>
      <c r="F549" s="296"/>
      <c r="G549" s="292"/>
      <c r="H549" s="292"/>
      <c r="I549" s="292"/>
      <c r="J549" s="292"/>
      <c r="K549" s="292"/>
      <c r="L549" s="292"/>
      <c r="M549" s="292"/>
      <c r="N549" s="292"/>
      <c r="O549" s="292"/>
      <c r="P549" s="292"/>
      <c r="Q549" s="292"/>
      <c r="R549" s="292"/>
      <c r="S549" s="292"/>
      <c r="T549" s="292"/>
      <c r="U549" s="292"/>
      <c r="V549" s="292"/>
      <c r="W549" s="292"/>
      <c r="X549" s="292"/>
      <c r="Y549" s="292"/>
      <c r="Z549" s="292"/>
    </row>
    <row r="550" spans="1:26" ht="15.75" customHeight="1" x14ac:dyDescent="0.2">
      <c r="A550" s="292"/>
      <c r="B550" s="221"/>
      <c r="C550" s="295"/>
      <c r="D550" s="295"/>
      <c r="E550" s="296"/>
      <c r="F550" s="296"/>
      <c r="G550" s="292"/>
      <c r="H550" s="292"/>
      <c r="I550" s="292"/>
      <c r="J550" s="292"/>
      <c r="K550" s="292"/>
      <c r="L550" s="292"/>
      <c r="M550" s="292"/>
      <c r="N550" s="292"/>
      <c r="O550" s="292"/>
      <c r="P550" s="292"/>
      <c r="Q550" s="292"/>
      <c r="R550" s="292"/>
      <c r="S550" s="292"/>
      <c r="T550" s="292"/>
      <c r="U550" s="292"/>
      <c r="V550" s="292"/>
      <c r="W550" s="292"/>
      <c r="X550" s="292"/>
      <c r="Y550" s="292"/>
      <c r="Z550" s="292"/>
    </row>
    <row r="551" spans="1:26" ht="15.75" customHeight="1" x14ac:dyDescent="0.2">
      <c r="A551" s="292"/>
      <c r="B551" s="221"/>
      <c r="C551" s="295"/>
      <c r="D551" s="295"/>
      <c r="E551" s="296"/>
      <c r="F551" s="296"/>
      <c r="G551" s="292"/>
      <c r="H551" s="292"/>
      <c r="I551" s="292"/>
      <c r="J551" s="292"/>
      <c r="K551" s="292"/>
      <c r="L551" s="292"/>
      <c r="M551" s="292"/>
      <c r="N551" s="292"/>
      <c r="O551" s="292"/>
      <c r="P551" s="292"/>
      <c r="Q551" s="292"/>
      <c r="R551" s="292"/>
      <c r="S551" s="292"/>
      <c r="T551" s="292"/>
      <c r="U551" s="292"/>
      <c r="V551" s="292"/>
      <c r="W551" s="292"/>
      <c r="X551" s="292"/>
      <c r="Y551" s="292"/>
      <c r="Z551" s="292"/>
    </row>
    <row r="552" spans="1:26" ht="15.75" customHeight="1" x14ac:dyDescent="0.2">
      <c r="A552" s="292"/>
      <c r="B552" s="221"/>
      <c r="C552" s="295"/>
      <c r="D552" s="295"/>
      <c r="E552" s="296"/>
      <c r="F552" s="296"/>
      <c r="G552" s="292"/>
      <c r="H552" s="292"/>
      <c r="I552" s="292"/>
      <c r="J552" s="292"/>
      <c r="K552" s="292"/>
      <c r="L552" s="292"/>
      <c r="M552" s="292"/>
      <c r="N552" s="292"/>
      <c r="O552" s="292"/>
      <c r="P552" s="292"/>
      <c r="Q552" s="292"/>
      <c r="R552" s="292"/>
      <c r="S552" s="292"/>
      <c r="T552" s="292"/>
      <c r="U552" s="292"/>
      <c r="V552" s="292"/>
      <c r="W552" s="292"/>
      <c r="X552" s="292"/>
      <c r="Y552" s="292"/>
      <c r="Z552" s="292"/>
    </row>
    <row r="553" spans="1:26" ht="15.75" customHeight="1" x14ac:dyDescent="0.2">
      <c r="A553" s="292"/>
      <c r="B553" s="221"/>
      <c r="C553" s="295"/>
      <c r="D553" s="295"/>
      <c r="E553" s="296"/>
      <c r="F553" s="296"/>
      <c r="G553" s="292"/>
      <c r="H553" s="292"/>
      <c r="I553" s="292"/>
      <c r="J553" s="292"/>
      <c r="K553" s="292"/>
      <c r="L553" s="292"/>
      <c r="M553" s="292"/>
      <c r="N553" s="292"/>
      <c r="O553" s="292"/>
      <c r="P553" s="292"/>
      <c r="Q553" s="292"/>
      <c r="R553" s="292"/>
      <c r="S553" s="292"/>
      <c r="T553" s="292"/>
      <c r="U553" s="292"/>
      <c r="V553" s="292"/>
      <c r="W553" s="292"/>
      <c r="X553" s="292"/>
      <c r="Y553" s="292"/>
      <c r="Z553" s="292"/>
    </row>
    <row r="554" spans="1:26" ht="15.75" customHeight="1" x14ac:dyDescent="0.2">
      <c r="A554" s="292"/>
      <c r="B554" s="221"/>
      <c r="C554" s="295"/>
      <c r="D554" s="295"/>
      <c r="E554" s="296"/>
      <c r="F554" s="296"/>
      <c r="G554" s="292"/>
      <c r="H554" s="292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</row>
    <row r="555" spans="1:26" ht="15.75" customHeight="1" x14ac:dyDescent="0.2">
      <c r="A555" s="292"/>
      <c r="B555" s="221"/>
      <c r="C555" s="295"/>
      <c r="D555" s="295"/>
      <c r="E555" s="296"/>
      <c r="F555" s="296"/>
      <c r="G555" s="292"/>
      <c r="H555" s="292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</row>
    <row r="556" spans="1:26" ht="15.75" customHeight="1" x14ac:dyDescent="0.2">
      <c r="A556" s="292"/>
      <c r="B556" s="221"/>
      <c r="C556" s="295"/>
      <c r="D556" s="295"/>
      <c r="E556" s="296"/>
      <c r="F556" s="296"/>
      <c r="G556" s="292"/>
      <c r="H556" s="292"/>
      <c r="I556" s="292"/>
      <c r="J556" s="292"/>
      <c r="K556" s="292"/>
      <c r="L556" s="292"/>
      <c r="M556" s="292"/>
      <c r="N556" s="292"/>
      <c r="O556" s="292"/>
      <c r="P556" s="292"/>
      <c r="Q556" s="292"/>
      <c r="R556" s="292"/>
      <c r="S556" s="292"/>
      <c r="T556" s="292"/>
      <c r="U556" s="292"/>
      <c r="V556" s="292"/>
      <c r="W556" s="292"/>
      <c r="X556" s="292"/>
      <c r="Y556" s="292"/>
      <c r="Z556" s="292"/>
    </row>
    <row r="557" spans="1:26" ht="15.75" customHeight="1" x14ac:dyDescent="0.2">
      <c r="A557" s="292"/>
      <c r="B557" s="221"/>
      <c r="C557" s="295"/>
      <c r="D557" s="295"/>
      <c r="E557" s="296"/>
      <c r="F557" s="296"/>
      <c r="G557" s="292"/>
      <c r="H557" s="292"/>
      <c r="I557" s="292"/>
      <c r="J557" s="292"/>
      <c r="K557" s="292"/>
      <c r="L557" s="292"/>
      <c r="M557" s="292"/>
      <c r="N557" s="292"/>
      <c r="O557" s="292"/>
      <c r="P557" s="292"/>
      <c r="Q557" s="292"/>
      <c r="R557" s="292"/>
      <c r="S557" s="292"/>
      <c r="T557" s="292"/>
      <c r="U557" s="292"/>
      <c r="V557" s="292"/>
      <c r="W557" s="292"/>
      <c r="X557" s="292"/>
      <c r="Y557" s="292"/>
      <c r="Z557" s="292"/>
    </row>
    <row r="558" spans="1:26" ht="15.75" customHeight="1" x14ac:dyDescent="0.2">
      <c r="A558" s="292"/>
      <c r="B558" s="221"/>
      <c r="C558" s="295"/>
      <c r="D558" s="295"/>
      <c r="E558" s="296"/>
      <c r="F558" s="296"/>
      <c r="G558" s="292"/>
      <c r="H558" s="292"/>
      <c r="I558" s="292"/>
      <c r="J558" s="292"/>
      <c r="K558" s="292"/>
      <c r="L558" s="292"/>
      <c r="M558" s="292"/>
      <c r="N558" s="292"/>
      <c r="O558" s="292"/>
      <c r="P558" s="292"/>
      <c r="Q558" s="292"/>
      <c r="R558" s="292"/>
      <c r="S558" s="292"/>
      <c r="T558" s="292"/>
      <c r="U558" s="292"/>
      <c r="V558" s="292"/>
      <c r="W558" s="292"/>
      <c r="X558" s="292"/>
      <c r="Y558" s="292"/>
      <c r="Z558" s="292"/>
    </row>
    <row r="559" spans="1:26" ht="15.75" customHeight="1" x14ac:dyDescent="0.2">
      <c r="A559" s="292"/>
      <c r="B559" s="221"/>
      <c r="C559" s="295"/>
      <c r="D559" s="295"/>
      <c r="E559" s="296"/>
      <c r="F559" s="296"/>
      <c r="G559" s="292"/>
      <c r="H559" s="292"/>
      <c r="I559" s="292"/>
      <c r="J559" s="292"/>
      <c r="K559" s="292"/>
      <c r="L559" s="292"/>
      <c r="M559" s="292"/>
      <c r="N559" s="292"/>
      <c r="O559" s="292"/>
      <c r="P559" s="292"/>
      <c r="Q559" s="292"/>
      <c r="R559" s="292"/>
      <c r="S559" s="292"/>
      <c r="T559" s="292"/>
      <c r="U559" s="292"/>
      <c r="V559" s="292"/>
      <c r="W559" s="292"/>
      <c r="X559" s="292"/>
      <c r="Y559" s="292"/>
      <c r="Z559" s="292"/>
    </row>
    <row r="560" spans="1:26" ht="15.75" customHeight="1" x14ac:dyDescent="0.2">
      <c r="A560" s="292"/>
      <c r="B560" s="221"/>
      <c r="C560" s="295"/>
      <c r="D560" s="295"/>
      <c r="E560" s="296"/>
      <c r="F560" s="296"/>
      <c r="G560" s="292"/>
      <c r="H560" s="292"/>
      <c r="I560" s="292"/>
      <c r="J560" s="292"/>
      <c r="K560" s="292"/>
      <c r="L560" s="292"/>
      <c r="M560" s="292"/>
      <c r="N560" s="292"/>
      <c r="O560" s="292"/>
      <c r="P560" s="292"/>
      <c r="Q560" s="292"/>
      <c r="R560" s="292"/>
      <c r="S560" s="292"/>
      <c r="T560" s="292"/>
      <c r="U560" s="292"/>
      <c r="V560" s="292"/>
      <c r="W560" s="292"/>
      <c r="X560" s="292"/>
      <c r="Y560" s="292"/>
      <c r="Z560" s="292"/>
    </row>
    <row r="561" spans="1:26" ht="15.75" customHeight="1" x14ac:dyDescent="0.2">
      <c r="A561" s="292"/>
      <c r="B561" s="221"/>
      <c r="C561" s="295"/>
      <c r="D561" s="295"/>
      <c r="E561" s="296"/>
      <c r="F561" s="296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2"/>
      <c r="Y561" s="292"/>
      <c r="Z561" s="292"/>
    </row>
    <row r="562" spans="1:26" ht="15.75" customHeight="1" x14ac:dyDescent="0.2">
      <c r="A562" s="292"/>
      <c r="B562" s="221"/>
      <c r="C562" s="295"/>
      <c r="D562" s="295"/>
      <c r="E562" s="296"/>
      <c r="F562" s="296"/>
      <c r="G562" s="292"/>
      <c r="H562" s="292"/>
      <c r="I562" s="292"/>
      <c r="J562" s="292"/>
      <c r="K562" s="292"/>
      <c r="L562" s="292"/>
      <c r="M562" s="292"/>
      <c r="N562" s="292"/>
      <c r="O562" s="292"/>
      <c r="P562" s="292"/>
      <c r="Q562" s="292"/>
      <c r="R562" s="292"/>
      <c r="S562" s="292"/>
      <c r="T562" s="292"/>
      <c r="U562" s="292"/>
      <c r="V562" s="292"/>
      <c r="W562" s="292"/>
      <c r="X562" s="292"/>
      <c r="Y562" s="292"/>
      <c r="Z562" s="292"/>
    </row>
    <row r="563" spans="1:26" ht="15.75" customHeight="1" x14ac:dyDescent="0.2">
      <c r="A563" s="292"/>
      <c r="B563" s="221"/>
      <c r="C563" s="295"/>
      <c r="D563" s="295"/>
      <c r="E563" s="296"/>
      <c r="F563" s="296"/>
      <c r="G563" s="292"/>
      <c r="H563" s="292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</row>
    <row r="564" spans="1:26" ht="15.75" customHeight="1" x14ac:dyDescent="0.2">
      <c r="A564" s="292"/>
      <c r="B564" s="221"/>
      <c r="C564" s="295"/>
      <c r="D564" s="295"/>
      <c r="E564" s="296"/>
      <c r="F564" s="296"/>
      <c r="G564" s="292"/>
      <c r="H564" s="292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</row>
    <row r="565" spans="1:26" ht="15.75" customHeight="1" x14ac:dyDescent="0.2">
      <c r="A565" s="292"/>
      <c r="B565" s="221"/>
      <c r="C565" s="295"/>
      <c r="D565" s="295"/>
      <c r="E565" s="296"/>
      <c r="F565" s="296"/>
      <c r="G565" s="292"/>
      <c r="H565" s="292"/>
      <c r="I565" s="292"/>
      <c r="J565" s="292"/>
      <c r="K565" s="292"/>
      <c r="L565" s="292"/>
      <c r="M565" s="292"/>
      <c r="N565" s="292"/>
      <c r="O565" s="292"/>
      <c r="P565" s="292"/>
      <c r="Q565" s="292"/>
      <c r="R565" s="292"/>
      <c r="S565" s="292"/>
      <c r="T565" s="292"/>
      <c r="U565" s="292"/>
      <c r="V565" s="292"/>
      <c r="W565" s="292"/>
      <c r="X565" s="292"/>
      <c r="Y565" s="292"/>
      <c r="Z565" s="292"/>
    </row>
    <row r="566" spans="1:26" ht="15.75" customHeight="1" x14ac:dyDescent="0.2">
      <c r="A566" s="292"/>
      <c r="B566" s="221"/>
      <c r="C566" s="295"/>
      <c r="D566" s="295"/>
      <c r="E566" s="296"/>
      <c r="F566" s="296"/>
      <c r="G566" s="292"/>
      <c r="H566" s="292"/>
      <c r="I566" s="292"/>
      <c r="J566" s="292"/>
      <c r="K566" s="292"/>
      <c r="L566" s="292"/>
      <c r="M566" s="292"/>
      <c r="N566" s="292"/>
      <c r="O566" s="292"/>
      <c r="P566" s="292"/>
      <c r="Q566" s="292"/>
      <c r="R566" s="292"/>
      <c r="S566" s="292"/>
      <c r="T566" s="292"/>
      <c r="U566" s="292"/>
      <c r="V566" s="292"/>
      <c r="W566" s="292"/>
      <c r="X566" s="292"/>
      <c r="Y566" s="292"/>
      <c r="Z566" s="292"/>
    </row>
    <row r="567" spans="1:26" ht="15.75" customHeight="1" x14ac:dyDescent="0.2">
      <c r="A567" s="292"/>
      <c r="B567" s="221"/>
      <c r="C567" s="295"/>
      <c r="D567" s="295"/>
      <c r="E567" s="296"/>
      <c r="F567" s="296"/>
      <c r="G567" s="292"/>
      <c r="H567" s="292"/>
      <c r="I567" s="292"/>
      <c r="J567" s="292"/>
      <c r="K567" s="292"/>
      <c r="L567" s="292"/>
      <c r="M567" s="292"/>
      <c r="N567" s="292"/>
      <c r="O567" s="292"/>
      <c r="P567" s="292"/>
      <c r="Q567" s="292"/>
      <c r="R567" s="292"/>
      <c r="S567" s="292"/>
      <c r="T567" s="292"/>
      <c r="U567" s="292"/>
      <c r="V567" s="292"/>
      <c r="W567" s="292"/>
      <c r="X567" s="292"/>
      <c r="Y567" s="292"/>
      <c r="Z567" s="292"/>
    </row>
    <row r="568" spans="1:26" ht="15.75" customHeight="1" x14ac:dyDescent="0.2">
      <c r="A568" s="292"/>
      <c r="B568" s="221"/>
      <c r="C568" s="295"/>
      <c r="D568" s="295"/>
      <c r="E568" s="296"/>
      <c r="F568" s="296"/>
      <c r="G568" s="292"/>
      <c r="H568" s="292"/>
      <c r="I568" s="292"/>
      <c r="J568" s="292"/>
      <c r="K568" s="292"/>
      <c r="L568" s="292"/>
      <c r="M568" s="292"/>
      <c r="N568" s="292"/>
      <c r="O568" s="292"/>
      <c r="P568" s="292"/>
      <c r="Q568" s="292"/>
      <c r="R568" s="292"/>
      <c r="S568" s="292"/>
      <c r="T568" s="292"/>
      <c r="U568" s="292"/>
      <c r="V568" s="292"/>
      <c r="W568" s="292"/>
      <c r="X568" s="292"/>
      <c r="Y568" s="292"/>
      <c r="Z568" s="292"/>
    </row>
    <row r="569" spans="1:26" ht="15.75" customHeight="1" x14ac:dyDescent="0.2">
      <c r="A569" s="292"/>
      <c r="B569" s="221"/>
      <c r="C569" s="295"/>
      <c r="D569" s="295"/>
      <c r="E569" s="296"/>
      <c r="F569" s="296"/>
      <c r="G569" s="292"/>
      <c r="H569" s="292"/>
      <c r="I569" s="292"/>
      <c r="J569" s="292"/>
      <c r="K569" s="292"/>
      <c r="L569" s="292"/>
      <c r="M569" s="292"/>
      <c r="N569" s="292"/>
      <c r="O569" s="292"/>
      <c r="P569" s="292"/>
      <c r="Q569" s="292"/>
      <c r="R569" s="292"/>
      <c r="S569" s="292"/>
      <c r="T569" s="292"/>
      <c r="U569" s="292"/>
      <c r="V569" s="292"/>
      <c r="W569" s="292"/>
      <c r="X569" s="292"/>
      <c r="Y569" s="292"/>
      <c r="Z569" s="292"/>
    </row>
    <row r="570" spans="1:26" ht="15.75" customHeight="1" x14ac:dyDescent="0.2">
      <c r="A570" s="292"/>
      <c r="B570" s="221"/>
      <c r="C570" s="295"/>
      <c r="D570" s="295"/>
      <c r="E570" s="296"/>
      <c r="F570" s="296"/>
      <c r="G570" s="292"/>
      <c r="H570" s="292"/>
      <c r="I570" s="292"/>
      <c r="J570" s="292"/>
      <c r="K570" s="292"/>
      <c r="L570" s="292"/>
      <c r="M570" s="292"/>
      <c r="N570" s="292"/>
      <c r="O570" s="292"/>
      <c r="P570" s="292"/>
      <c r="Q570" s="292"/>
      <c r="R570" s="292"/>
      <c r="S570" s="292"/>
      <c r="T570" s="292"/>
      <c r="U570" s="292"/>
      <c r="V570" s="292"/>
      <c r="W570" s="292"/>
      <c r="X570" s="292"/>
      <c r="Y570" s="292"/>
      <c r="Z570" s="292"/>
    </row>
    <row r="571" spans="1:26" ht="15.75" customHeight="1" x14ac:dyDescent="0.2">
      <c r="A571" s="292"/>
      <c r="B571" s="221"/>
      <c r="C571" s="295"/>
      <c r="D571" s="295"/>
      <c r="E571" s="296"/>
      <c r="F571" s="296"/>
      <c r="G571" s="292"/>
      <c r="H571" s="292"/>
      <c r="I571" s="292"/>
      <c r="J571" s="292"/>
      <c r="K571" s="292"/>
      <c r="L571" s="292"/>
      <c r="M571" s="292"/>
      <c r="N571" s="292"/>
      <c r="O571" s="292"/>
      <c r="P571" s="292"/>
      <c r="Q571" s="292"/>
      <c r="R571" s="292"/>
      <c r="S571" s="292"/>
      <c r="T571" s="292"/>
      <c r="U571" s="292"/>
      <c r="V571" s="292"/>
      <c r="W571" s="292"/>
      <c r="X571" s="292"/>
      <c r="Y571" s="292"/>
      <c r="Z571" s="292"/>
    </row>
    <row r="572" spans="1:26" ht="15.75" customHeight="1" x14ac:dyDescent="0.2">
      <c r="A572" s="292"/>
      <c r="B572" s="221"/>
      <c r="C572" s="295"/>
      <c r="D572" s="295"/>
      <c r="E572" s="296"/>
      <c r="F572" s="296"/>
      <c r="G572" s="292"/>
      <c r="H572" s="292"/>
      <c r="I572" s="292"/>
      <c r="J572" s="292"/>
      <c r="K572" s="292"/>
      <c r="L572" s="292"/>
      <c r="M572" s="292"/>
      <c r="N572" s="292"/>
      <c r="O572" s="292"/>
      <c r="P572" s="292"/>
      <c r="Q572" s="292"/>
      <c r="R572" s="292"/>
      <c r="S572" s="292"/>
      <c r="T572" s="292"/>
      <c r="U572" s="292"/>
      <c r="V572" s="292"/>
      <c r="W572" s="292"/>
      <c r="X572" s="292"/>
      <c r="Y572" s="292"/>
      <c r="Z572" s="292"/>
    </row>
    <row r="573" spans="1:26" ht="15.75" customHeight="1" x14ac:dyDescent="0.2">
      <c r="A573" s="292"/>
      <c r="B573" s="221"/>
      <c r="C573" s="295"/>
      <c r="D573" s="295"/>
      <c r="E573" s="296"/>
      <c r="F573" s="296"/>
      <c r="G573" s="292"/>
      <c r="H573" s="292"/>
      <c r="I573" s="292"/>
      <c r="J573" s="292"/>
      <c r="K573" s="292"/>
      <c r="L573" s="292"/>
      <c r="M573" s="292"/>
      <c r="N573" s="292"/>
      <c r="O573" s="292"/>
      <c r="P573" s="292"/>
      <c r="Q573" s="292"/>
      <c r="R573" s="292"/>
      <c r="S573" s="292"/>
      <c r="T573" s="292"/>
      <c r="U573" s="292"/>
      <c r="V573" s="292"/>
      <c r="W573" s="292"/>
      <c r="X573" s="292"/>
      <c r="Y573" s="292"/>
      <c r="Z573" s="292"/>
    </row>
    <row r="574" spans="1:26" ht="15.75" customHeight="1" x14ac:dyDescent="0.2">
      <c r="A574" s="292"/>
      <c r="B574" s="221"/>
      <c r="C574" s="295"/>
      <c r="D574" s="295"/>
      <c r="E574" s="296"/>
      <c r="F574" s="296"/>
      <c r="G574" s="292"/>
      <c r="H574" s="292"/>
      <c r="I574" s="292"/>
      <c r="J574" s="292"/>
      <c r="K574" s="292"/>
      <c r="L574" s="292"/>
      <c r="M574" s="292"/>
      <c r="N574" s="292"/>
      <c r="O574" s="292"/>
      <c r="P574" s="292"/>
      <c r="Q574" s="292"/>
      <c r="R574" s="292"/>
      <c r="S574" s="292"/>
      <c r="T574" s="292"/>
      <c r="U574" s="292"/>
      <c r="V574" s="292"/>
      <c r="W574" s="292"/>
      <c r="X574" s="292"/>
      <c r="Y574" s="292"/>
      <c r="Z574" s="292"/>
    </row>
    <row r="575" spans="1:26" ht="15.75" customHeight="1" x14ac:dyDescent="0.2">
      <c r="A575" s="292"/>
      <c r="B575" s="221"/>
      <c r="C575" s="295"/>
      <c r="D575" s="295"/>
      <c r="E575" s="296"/>
      <c r="F575" s="296"/>
      <c r="G575" s="292"/>
      <c r="H575" s="292"/>
      <c r="I575" s="292"/>
      <c r="J575" s="292"/>
      <c r="K575" s="292"/>
      <c r="L575" s="292"/>
      <c r="M575" s="292"/>
      <c r="N575" s="292"/>
      <c r="O575" s="292"/>
      <c r="P575" s="292"/>
      <c r="Q575" s="292"/>
      <c r="R575" s="292"/>
      <c r="S575" s="292"/>
      <c r="T575" s="292"/>
      <c r="U575" s="292"/>
      <c r="V575" s="292"/>
      <c r="W575" s="292"/>
      <c r="X575" s="292"/>
      <c r="Y575" s="292"/>
      <c r="Z575" s="292"/>
    </row>
    <row r="576" spans="1:26" ht="15.75" customHeight="1" x14ac:dyDescent="0.2">
      <c r="A576" s="292"/>
      <c r="B576" s="221"/>
      <c r="C576" s="295"/>
      <c r="D576" s="295"/>
      <c r="E576" s="296"/>
      <c r="F576" s="296"/>
      <c r="G576" s="292"/>
      <c r="H576" s="292"/>
      <c r="I576" s="292"/>
      <c r="J576" s="292"/>
      <c r="K576" s="292"/>
      <c r="L576" s="292"/>
      <c r="M576" s="292"/>
      <c r="N576" s="292"/>
      <c r="O576" s="292"/>
      <c r="P576" s="292"/>
      <c r="Q576" s="292"/>
      <c r="R576" s="292"/>
      <c r="S576" s="292"/>
      <c r="T576" s="292"/>
      <c r="U576" s="292"/>
      <c r="V576" s="292"/>
      <c r="W576" s="292"/>
      <c r="X576" s="292"/>
      <c r="Y576" s="292"/>
      <c r="Z576" s="292"/>
    </row>
    <row r="577" spans="1:26" ht="15.75" customHeight="1" x14ac:dyDescent="0.2">
      <c r="A577" s="292"/>
      <c r="B577" s="221"/>
      <c r="C577" s="295"/>
      <c r="D577" s="295"/>
      <c r="E577" s="296"/>
      <c r="F577" s="296"/>
      <c r="G577" s="292"/>
      <c r="H577" s="292"/>
      <c r="I577" s="292"/>
      <c r="J577" s="292"/>
      <c r="K577" s="292"/>
      <c r="L577" s="292"/>
      <c r="M577" s="292"/>
      <c r="N577" s="292"/>
      <c r="O577" s="292"/>
      <c r="P577" s="292"/>
      <c r="Q577" s="292"/>
      <c r="R577" s="292"/>
      <c r="S577" s="292"/>
      <c r="T577" s="292"/>
      <c r="U577" s="292"/>
      <c r="V577" s="292"/>
      <c r="W577" s="292"/>
      <c r="X577" s="292"/>
      <c r="Y577" s="292"/>
      <c r="Z577" s="292"/>
    </row>
    <row r="578" spans="1:26" ht="15.75" customHeight="1" x14ac:dyDescent="0.2">
      <c r="A578" s="292"/>
      <c r="B578" s="221"/>
      <c r="C578" s="295"/>
      <c r="D578" s="295"/>
      <c r="E578" s="296"/>
      <c r="F578" s="296"/>
      <c r="G578" s="292"/>
      <c r="H578" s="292"/>
      <c r="I578" s="292"/>
      <c r="J578" s="292"/>
      <c r="K578" s="292"/>
      <c r="L578" s="292"/>
      <c r="M578" s="292"/>
      <c r="N578" s="292"/>
      <c r="O578" s="292"/>
      <c r="P578" s="292"/>
      <c r="Q578" s="292"/>
      <c r="R578" s="292"/>
      <c r="S578" s="292"/>
      <c r="T578" s="292"/>
      <c r="U578" s="292"/>
      <c r="V578" s="292"/>
      <c r="W578" s="292"/>
      <c r="X578" s="292"/>
      <c r="Y578" s="292"/>
      <c r="Z578" s="292"/>
    </row>
    <row r="579" spans="1:26" ht="15.75" customHeight="1" x14ac:dyDescent="0.2">
      <c r="A579" s="292"/>
      <c r="B579" s="221"/>
      <c r="C579" s="295"/>
      <c r="D579" s="295"/>
      <c r="E579" s="296"/>
      <c r="F579" s="296"/>
      <c r="G579" s="292"/>
      <c r="H579" s="292"/>
      <c r="I579" s="292"/>
      <c r="J579" s="292"/>
      <c r="K579" s="292"/>
      <c r="L579" s="292"/>
      <c r="M579" s="292"/>
      <c r="N579" s="292"/>
      <c r="O579" s="292"/>
      <c r="P579" s="292"/>
      <c r="Q579" s="292"/>
      <c r="R579" s="292"/>
      <c r="S579" s="292"/>
      <c r="T579" s="292"/>
      <c r="U579" s="292"/>
      <c r="V579" s="292"/>
      <c r="W579" s="292"/>
      <c r="X579" s="292"/>
      <c r="Y579" s="292"/>
      <c r="Z579" s="292"/>
    </row>
    <row r="580" spans="1:26" ht="15.75" customHeight="1" x14ac:dyDescent="0.2">
      <c r="A580" s="292"/>
      <c r="B580" s="221"/>
      <c r="C580" s="295"/>
      <c r="D580" s="295"/>
      <c r="E580" s="296"/>
      <c r="F580" s="296"/>
      <c r="G580" s="292"/>
      <c r="H580" s="292"/>
      <c r="I580" s="292"/>
      <c r="J580" s="292"/>
      <c r="K580" s="292"/>
      <c r="L580" s="292"/>
      <c r="M580" s="292"/>
      <c r="N580" s="292"/>
      <c r="O580" s="292"/>
      <c r="P580" s="292"/>
      <c r="Q580" s="292"/>
      <c r="R580" s="292"/>
      <c r="S580" s="292"/>
      <c r="T580" s="292"/>
      <c r="U580" s="292"/>
      <c r="V580" s="292"/>
      <c r="W580" s="292"/>
      <c r="X580" s="292"/>
      <c r="Y580" s="292"/>
      <c r="Z580" s="292"/>
    </row>
    <row r="581" spans="1:26" ht="15.75" customHeight="1" x14ac:dyDescent="0.2">
      <c r="A581" s="292"/>
      <c r="B581" s="221"/>
      <c r="C581" s="295"/>
      <c r="D581" s="295"/>
      <c r="E581" s="296"/>
      <c r="F581" s="296"/>
      <c r="G581" s="292"/>
      <c r="H581" s="292"/>
      <c r="I581" s="292"/>
      <c r="J581" s="292"/>
      <c r="K581" s="292"/>
      <c r="L581" s="29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</row>
    <row r="582" spans="1:26" ht="15.75" customHeight="1" x14ac:dyDescent="0.2">
      <c r="A582" s="292"/>
      <c r="B582" s="221"/>
      <c r="C582" s="295"/>
      <c r="D582" s="295"/>
      <c r="E582" s="296"/>
      <c r="F582" s="296"/>
      <c r="G582" s="292"/>
      <c r="H582" s="292"/>
      <c r="I582" s="292"/>
      <c r="J582" s="292"/>
      <c r="K582" s="292"/>
      <c r="L582" s="29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</row>
    <row r="583" spans="1:26" ht="15.75" customHeight="1" x14ac:dyDescent="0.2">
      <c r="A583" s="292"/>
      <c r="B583" s="221"/>
      <c r="C583" s="295"/>
      <c r="D583" s="295"/>
      <c r="E583" s="296"/>
      <c r="F583" s="296"/>
      <c r="G583" s="292"/>
      <c r="H583" s="292"/>
      <c r="I583" s="292"/>
      <c r="J583" s="292"/>
      <c r="K583" s="292"/>
      <c r="L583" s="29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</row>
    <row r="584" spans="1:26" ht="15.75" customHeight="1" x14ac:dyDescent="0.2">
      <c r="A584" s="292"/>
      <c r="B584" s="221"/>
      <c r="C584" s="295"/>
      <c r="D584" s="295"/>
      <c r="E584" s="296"/>
      <c r="F584" s="296"/>
      <c r="G584" s="292"/>
      <c r="H584" s="292"/>
      <c r="I584" s="292"/>
      <c r="J584" s="292"/>
      <c r="K584" s="292"/>
      <c r="L584" s="292"/>
      <c r="M584" s="292"/>
      <c r="N584" s="292"/>
      <c r="O584" s="292"/>
      <c r="P584" s="292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</row>
    <row r="585" spans="1:26" ht="15.75" customHeight="1" x14ac:dyDescent="0.2">
      <c r="A585" s="292"/>
      <c r="B585" s="221"/>
      <c r="C585" s="295"/>
      <c r="D585" s="295"/>
      <c r="E585" s="296"/>
      <c r="F585" s="296"/>
      <c r="G585" s="292"/>
      <c r="H585" s="292"/>
      <c r="I585" s="292"/>
      <c r="J585" s="292"/>
      <c r="K585" s="292"/>
      <c r="L585" s="292"/>
      <c r="M585" s="292"/>
      <c r="N585" s="292"/>
      <c r="O585" s="292"/>
      <c r="P585" s="292"/>
      <c r="Q585" s="292"/>
      <c r="R585" s="292"/>
      <c r="S585" s="292"/>
      <c r="T585" s="292"/>
      <c r="U585" s="292"/>
      <c r="V585" s="292"/>
      <c r="W585" s="292"/>
      <c r="X585" s="292"/>
      <c r="Y585" s="292"/>
      <c r="Z585" s="292"/>
    </row>
    <row r="586" spans="1:26" ht="15.75" customHeight="1" x14ac:dyDescent="0.2">
      <c r="A586" s="292"/>
      <c r="B586" s="221"/>
      <c r="C586" s="295"/>
      <c r="D586" s="295"/>
      <c r="E586" s="296"/>
      <c r="F586" s="296"/>
      <c r="G586" s="292"/>
      <c r="H586" s="292"/>
      <c r="I586" s="292"/>
      <c r="J586" s="292"/>
      <c r="K586" s="292"/>
      <c r="L586" s="292"/>
      <c r="M586" s="292"/>
      <c r="N586" s="292"/>
      <c r="O586" s="292"/>
      <c r="P586" s="292"/>
      <c r="Q586" s="292"/>
      <c r="R586" s="292"/>
      <c r="S586" s="292"/>
      <c r="T586" s="292"/>
      <c r="U586" s="292"/>
      <c r="V586" s="292"/>
      <c r="W586" s="292"/>
      <c r="X586" s="292"/>
      <c r="Y586" s="292"/>
      <c r="Z586" s="292"/>
    </row>
    <row r="587" spans="1:26" ht="15.75" customHeight="1" x14ac:dyDescent="0.2">
      <c r="A587" s="292"/>
      <c r="B587" s="221"/>
      <c r="C587" s="295"/>
      <c r="D587" s="295"/>
      <c r="E587" s="296"/>
      <c r="F587" s="296"/>
      <c r="G587" s="292"/>
      <c r="H587" s="292"/>
      <c r="I587" s="292"/>
      <c r="J587" s="292"/>
      <c r="K587" s="292"/>
      <c r="L587" s="292"/>
      <c r="M587" s="292"/>
      <c r="N587" s="292"/>
      <c r="O587" s="292"/>
      <c r="P587" s="292"/>
      <c r="Q587" s="292"/>
      <c r="R587" s="292"/>
      <c r="S587" s="292"/>
      <c r="T587" s="292"/>
      <c r="U587" s="292"/>
      <c r="V587" s="292"/>
      <c r="W587" s="292"/>
      <c r="X587" s="292"/>
      <c r="Y587" s="292"/>
      <c r="Z587" s="292"/>
    </row>
    <row r="588" spans="1:26" ht="15.75" customHeight="1" x14ac:dyDescent="0.2">
      <c r="A588" s="292"/>
      <c r="B588" s="221"/>
      <c r="C588" s="295"/>
      <c r="D588" s="295"/>
      <c r="E588" s="296"/>
      <c r="F588" s="296"/>
      <c r="G588" s="292"/>
      <c r="H588" s="292"/>
      <c r="I588" s="292"/>
      <c r="J588" s="292"/>
      <c r="K588" s="292"/>
      <c r="L588" s="292"/>
      <c r="M588" s="292"/>
      <c r="N588" s="292"/>
      <c r="O588" s="292"/>
      <c r="P588" s="292"/>
      <c r="Q588" s="292"/>
      <c r="R588" s="292"/>
      <c r="S588" s="292"/>
      <c r="T588" s="292"/>
      <c r="U588" s="292"/>
      <c r="V588" s="292"/>
      <c r="W588" s="292"/>
      <c r="X588" s="292"/>
      <c r="Y588" s="292"/>
      <c r="Z588" s="292"/>
    </row>
    <row r="589" spans="1:26" ht="15.75" customHeight="1" x14ac:dyDescent="0.2">
      <c r="A589" s="292"/>
      <c r="B589" s="221"/>
      <c r="C589" s="295"/>
      <c r="D589" s="295"/>
      <c r="E589" s="296"/>
      <c r="F589" s="296"/>
      <c r="G589" s="292"/>
      <c r="H589" s="292"/>
      <c r="I589" s="292"/>
      <c r="J589" s="292"/>
      <c r="K589" s="292"/>
      <c r="L589" s="292"/>
      <c r="M589" s="292"/>
      <c r="N589" s="292"/>
      <c r="O589" s="292"/>
      <c r="P589" s="292"/>
      <c r="Q589" s="292"/>
      <c r="R589" s="292"/>
      <c r="S589" s="292"/>
      <c r="T589" s="292"/>
      <c r="U589" s="292"/>
      <c r="V589" s="292"/>
      <c r="W589" s="292"/>
      <c r="X589" s="292"/>
      <c r="Y589" s="292"/>
      <c r="Z589" s="292"/>
    </row>
    <row r="590" spans="1:26" ht="15.75" customHeight="1" x14ac:dyDescent="0.2">
      <c r="A590" s="292"/>
      <c r="B590" s="221"/>
      <c r="C590" s="295"/>
      <c r="D590" s="295"/>
      <c r="E590" s="296"/>
      <c r="F590" s="296"/>
      <c r="G590" s="292"/>
      <c r="H590" s="292"/>
      <c r="I590" s="292"/>
      <c r="J590" s="292"/>
      <c r="K590" s="292"/>
      <c r="L590" s="292"/>
      <c r="M590" s="292"/>
      <c r="N590" s="292"/>
      <c r="O590" s="292"/>
      <c r="P590" s="292"/>
      <c r="Q590" s="292"/>
      <c r="R590" s="292"/>
      <c r="S590" s="292"/>
      <c r="T590" s="292"/>
      <c r="U590" s="292"/>
      <c r="V590" s="292"/>
      <c r="W590" s="292"/>
      <c r="X590" s="292"/>
      <c r="Y590" s="292"/>
      <c r="Z590" s="292"/>
    </row>
    <row r="591" spans="1:26" ht="15.75" customHeight="1" x14ac:dyDescent="0.2">
      <c r="A591" s="292"/>
      <c r="B591" s="221"/>
      <c r="C591" s="295"/>
      <c r="D591" s="295"/>
      <c r="E591" s="296"/>
      <c r="F591" s="296"/>
      <c r="G591" s="292"/>
      <c r="H591" s="292"/>
      <c r="I591" s="292"/>
      <c r="J591" s="292"/>
      <c r="K591" s="292"/>
      <c r="L591" s="292"/>
      <c r="M591" s="292"/>
      <c r="N591" s="292"/>
      <c r="O591" s="292"/>
      <c r="P591" s="292"/>
      <c r="Q591" s="292"/>
      <c r="R591" s="292"/>
      <c r="S591" s="292"/>
      <c r="T591" s="292"/>
      <c r="U591" s="292"/>
      <c r="V591" s="292"/>
      <c r="W591" s="292"/>
      <c r="X591" s="292"/>
      <c r="Y591" s="292"/>
      <c r="Z591" s="292"/>
    </row>
    <row r="592" spans="1:26" ht="15.75" customHeight="1" x14ac:dyDescent="0.2">
      <c r="A592" s="292"/>
      <c r="B592" s="221"/>
      <c r="C592" s="295"/>
      <c r="D592" s="295"/>
      <c r="E592" s="296"/>
      <c r="F592" s="296"/>
      <c r="G592" s="292"/>
      <c r="H592" s="292"/>
      <c r="I592" s="292"/>
      <c r="J592" s="292"/>
      <c r="K592" s="292"/>
      <c r="L592" s="292"/>
      <c r="M592" s="292"/>
      <c r="N592" s="292"/>
      <c r="O592" s="292"/>
      <c r="P592" s="292"/>
      <c r="Q592" s="292"/>
      <c r="R592" s="292"/>
      <c r="S592" s="292"/>
      <c r="T592" s="292"/>
      <c r="U592" s="292"/>
      <c r="V592" s="292"/>
      <c r="W592" s="292"/>
      <c r="X592" s="292"/>
      <c r="Y592" s="292"/>
      <c r="Z592" s="292"/>
    </row>
    <row r="593" spans="1:26" ht="15.75" customHeight="1" x14ac:dyDescent="0.2">
      <c r="A593" s="292"/>
      <c r="B593" s="221"/>
      <c r="C593" s="295"/>
      <c r="D593" s="295"/>
      <c r="E593" s="296"/>
      <c r="F593" s="296"/>
      <c r="G593" s="292"/>
      <c r="H593" s="292"/>
      <c r="I593" s="292"/>
      <c r="J593" s="292"/>
      <c r="K593" s="292"/>
      <c r="L593" s="292"/>
      <c r="M593" s="292"/>
      <c r="N593" s="292"/>
      <c r="O593" s="292"/>
      <c r="P593" s="292"/>
      <c r="Q593" s="292"/>
      <c r="R593" s="292"/>
      <c r="S593" s="292"/>
      <c r="T593" s="292"/>
      <c r="U593" s="292"/>
      <c r="V593" s="292"/>
      <c r="W593" s="292"/>
      <c r="X593" s="292"/>
      <c r="Y593" s="292"/>
      <c r="Z593" s="292"/>
    </row>
    <row r="594" spans="1:26" ht="15.75" customHeight="1" x14ac:dyDescent="0.2">
      <c r="A594" s="292"/>
      <c r="B594" s="221"/>
      <c r="C594" s="295"/>
      <c r="D594" s="295"/>
      <c r="E594" s="296"/>
      <c r="F594" s="296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2"/>
      <c r="Y594" s="292"/>
      <c r="Z594" s="292"/>
    </row>
    <row r="595" spans="1:26" ht="15.75" customHeight="1" x14ac:dyDescent="0.2">
      <c r="A595" s="292"/>
      <c r="B595" s="221"/>
      <c r="C595" s="295"/>
      <c r="D595" s="295"/>
      <c r="E595" s="296"/>
      <c r="F595" s="296"/>
      <c r="G595" s="292"/>
      <c r="H595" s="292"/>
      <c r="I595" s="292"/>
      <c r="J595" s="292"/>
      <c r="K595" s="292"/>
      <c r="L595" s="292"/>
      <c r="M595" s="292"/>
      <c r="N595" s="292"/>
      <c r="O595" s="292"/>
      <c r="P595" s="292"/>
      <c r="Q595" s="292"/>
      <c r="R595" s="292"/>
      <c r="S595" s="292"/>
      <c r="T595" s="292"/>
      <c r="U595" s="292"/>
      <c r="V595" s="292"/>
      <c r="W595" s="292"/>
      <c r="X595" s="292"/>
      <c r="Y595" s="292"/>
      <c r="Z595" s="292"/>
    </row>
    <row r="596" spans="1:26" ht="15.75" customHeight="1" x14ac:dyDescent="0.2">
      <c r="A596" s="292"/>
      <c r="B596" s="221"/>
      <c r="C596" s="295"/>
      <c r="D596" s="295"/>
      <c r="E596" s="296"/>
      <c r="F596" s="296"/>
      <c r="G596" s="292"/>
      <c r="H596" s="292"/>
      <c r="I596" s="292"/>
      <c r="J596" s="292"/>
      <c r="K596" s="292"/>
      <c r="L596" s="292"/>
      <c r="M596" s="292"/>
      <c r="N596" s="292"/>
      <c r="O596" s="292"/>
      <c r="P596" s="292"/>
      <c r="Q596" s="292"/>
      <c r="R596" s="292"/>
      <c r="S596" s="292"/>
      <c r="T596" s="292"/>
      <c r="U596" s="292"/>
      <c r="V596" s="292"/>
      <c r="W596" s="292"/>
      <c r="X596" s="292"/>
      <c r="Y596" s="292"/>
      <c r="Z596" s="292"/>
    </row>
    <row r="597" spans="1:26" ht="15.75" customHeight="1" x14ac:dyDescent="0.2">
      <c r="A597" s="292"/>
      <c r="B597" s="221"/>
      <c r="C597" s="295"/>
      <c r="D597" s="295"/>
      <c r="E597" s="296"/>
      <c r="F597" s="296"/>
      <c r="G597" s="292"/>
      <c r="H597" s="292"/>
      <c r="I597" s="292"/>
      <c r="J597" s="292"/>
      <c r="K597" s="292"/>
      <c r="L597" s="292"/>
      <c r="M597" s="292"/>
      <c r="N597" s="292"/>
      <c r="O597" s="292"/>
      <c r="P597" s="292"/>
      <c r="Q597" s="292"/>
      <c r="R597" s="292"/>
      <c r="S597" s="292"/>
      <c r="T597" s="292"/>
      <c r="U597" s="292"/>
      <c r="V597" s="292"/>
      <c r="W597" s="292"/>
      <c r="X597" s="292"/>
      <c r="Y597" s="292"/>
      <c r="Z597" s="292"/>
    </row>
    <row r="598" spans="1:26" ht="15.75" customHeight="1" x14ac:dyDescent="0.2">
      <c r="A598" s="292"/>
      <c r="B598" s="221"/>
      <c r="C598" s="295"/>
      <c r="D598" s="295"/>
      <c r="E598" s="296"/>
      <c r="F598" s="296"/>
      <c r="G598" s="292"/>
      <c r="H598" s="292"/>
      <c r="I598" s="292"/>
      <c r="J598" s="292"/>
      <c r="K598" s="292"/>
      <c r="L598" s="292"/>
      <c r="M598" s="292"/>
      <c r="N598" s="292"/>
      <c r="O598" s="292"/>
      <c r="P598" s="292"/>
      <c r="Q598" s="292"/>
      <c r="R598" s="292"/>
      <c r="S598" s="292"/>
      <c r="T598" s="292"/>
      <c r="U598" s="292"/>
      <c r="V598" s="292"/>
      <c r="W598" s="292"/>
      <c r="X598" s="292"/>
      <c r="Y598" s="292"/>
      <c r="Z598" s="292"/>
    </row>
    <row r="599" spans="1:26" ht="15.75" customHeight="1" x14ac:dyDescent="0.2">
      <c r="A599" s="292"/>
      <c r="B599" s="221"/>
      <c r="C599" s="295"/>
      <c r="D599" s="295"/>
      <c r="E599" s="296"/>
      <c r="F599" s="296"/>
      <c r="G599" s="292"/>
      <c r="H599" s="292"/>
      <c r="I599" s="292"/>
      <c r="J599" s="292"/>
      <c r="K599" s="292"/>
      <c r="L599" s="292"/>
      <c r="M599" s="292"/>
      <c r="N599" s="292"/>
      <c r="O599" s="292"/>
      <c r="P599" s="292"/>
      <c r="Q599" s="292"/>
      <c r="R599" s="292"/>
      <c r="S599" s="292"/>
      <c r="T599" s="292"/>
      <c r="U599" s="292"/>
      <c r="V599" s="292"/>
      <c r="W599" s="292"/>
      <c r="X599" s="292"/>
      <c r="Y599" s="292"/>
      <c r="Z599" s="292"/>
    </row>
    <row r="600" spans="1:26" ht="15.75" customHeight="1" x14ac:dyDescent="0.2">
      <c r="A600" s="292"/>
      <c r="B600" s="221"/>
      <c r="C600" s="295"/>
      <c r="D600" s="295"/>
      <c r="E600" s="296"/>
      <c r="F600" s="296"/>
      <c r="G600" s="292"/>
      <c r="H600" s="292"/>
      <c r="I600" s="292"/>
      <c r="J600" s="292"/>
      <c r="K600" s="292"/>
      <c r="L600" s="292"/>
      <c r="M600" s="292"/>
      <c r="N600" s="292"/>
      <c r="O600" s="292"/>
      <c r="P600" s="292"/>
      <c r="Q600" s="292"/>
      <c r="R600" s="292"/>
      <c r="S600" s="292"/>
      <c r="T600" s="292"/>
      <c r="U600" s="292"/>
      <c r="V600" s="292"/>
      <c r="W600" s="292"/>
      <c r="X600" s="292"/>
      <c r="Y600" s="292"/>
      <c r="Z600" s="292"/>
    </row>
    <row r="601" spans="1:26" ht="15.75" customHeight="1" x14ac:dyDescent="0.2">
      <c r="A601" s="292"/>
      <c r="B601" s="221"/>
      <c r="C601" s="295"/>
      <c r="D601" s="295"/>
      <c r="E601" s="296"/>
      <c r="F601" s="296"/>
      <c r="G601" s="292"/>
      <c r="H601" s="292"/>
      <c r="I601" s="292"/>
      <c r="J601" s="292"/>
      <c r="K601" s="292"/>
      <c r="L601" s="292"/>
      <c r="M601" s="292"/>
      <c r="N601" s="292"/>
      <c r="O601" s="292"/>
      <c r="P601" s="292"/>
      <c r="Q601" s="292"/>
      <c r="R601" s="292"/>
      <c r="S601" s="292"/>
      <c r="T601" s="292"/>
      <c r="U601" s="292"/>
      <c r="V601" s="292"/>
      <c r="W601" s="292"/>
      <c r="X601" s="292"/>
      <c r="Y601" s="292"/>
      <c r="Z601" s="292"/>
    </row>
    <row r="602" spans="1:26" ht="15.75" customHeight="1" x14ac:dyDescent="0.2">
      <c r="A602" s="292"/>
      <c r="B602" s="221"/>
      <c r="C602" s="295"/>
      <c r="D602" s="295"/>
      <c r="E602" s="296"/>
      <c r="F602" s="296"/>
      <c r="G602" s="292"/>
      <c r="H602" s="292"/>
      <c r="I602" s="292"/>
      <c r="J602" s="292"/>
      <c r="K602" s="292"/>
      <c r="L602" s="292"/>
      <c r="M602" s="292"/>
      <c r="N602" s="292"/>
      <c r="O602" s="292"/>
      <c r="P602" s="292"/>
      <c r="Q602" s="292"/>
      <c r="R602" s="292"/>
      <c r="S602" s="292"/>
      <c r="T602" s="292"/>
      <c r="U602" s="292"/>
      <c r="V602" s="292"/>
      <c r="W602" s="292"/>
      <c r="X602" s="292"/>
      <c r="Y602" s="292"/>
      <c r="Z602" s="292"/>
    </row>
    <row r="603" spans="1:26" ht="15.75" customHeight="1" x14ac:dyDescent="0.2">
      <c r="A603" s="292"/>
      <c r="B603" s="221"/>
      <c r="C603" s="295"/>
      <c r="D603" s="295"/>
      <c r="E603" s="296"/>
      <c r="F603" s="296"/>
      <c r="G603" s="292"/>
      <c r="H603" s="292"/>
      <c r="I603" s="292"/>
      <c r="J603" s="292"/>
      <c r="K603" s="292"/>
      <c r="L603" s="292"/>
      <c r="M603" s="292"/>
      <c r="N603" s="292"/>
      <c r="O603" s="292"/>
      <c r="P603" s="292"/>
      <c r="Q603" s="292"/>
      <c r="R603" s="292"/>
      <c r="S603" s="292"/>
      <c r="T603" s="292"/>
      <c r="U603" s="292"/>
      <c r="V603" s="292"/>
      <c r="W603" s="292"/>
      <c r="X603" s="292"/>
      <c r="Y603" s="292"/>
      <c r="Z603" s="292"/>
    </row>
    <row r="604" spans="1:26" ht="15.75" customHeight="1" x14ac:dyDescent="0.2">
      <c r="A604" s="292"/>
      <c r="B604" s="221"/>
      <c r="C604" s="295"/>
      <c r="D604" s="295"/>
      <c r="E604" s="296"/>
      <c r="F604" s="296"/>
      <c r="G604" s="292"/>
      <c r="H604" s="292"/>
      <c r="I604" s="292"/>
      <c r="J604" s="292"/>
      <c r="K604" s="292"/>
      <c r="L604" s="292"/>
      <c r="M604" s="292"/>
      <c r="N604" s="292"/>
      <c r="O604" s="292"/>
      <c r="P604" s="292"/>
      <c r="Q604" s="292"/>
      <c r="R604" s="292"/>
      <c r="S604" s="292"/>
      <c r="T604" s="292"/>
      <c r="U604" s="292"/>
      <c r="V604" s="292"/>
      <c r="W604" s="292"/>
      <c r="X604" s="292"/>
      <c r="Y604" s="292"/>
      <c r="Z604" s="292"/>
    </row>
    <row r="605" spans="1:26" ht="15.75" customHeight="1" x14ac:dyDescent="0.2">
      <c r="A605" s="292"/>
      <c r="B605" s="221"/>
      <c r="C605" s="295"/>
      <c r="D605" s="295"/>
      <c r="E605" s="296"/>
      <c r="F605" s="296"/>
      <c r="G605" s="292"/>
      <c r="H605" s="292"/>
      <c r="I605" s="292"/>
      <c r="J605" s="292"/>
      <c r="K605" s="292"/>
      <c r="L605" s="292"/>
      <c r="M605" s="292"/>
      <c r="N605" s="292"/>
      <c r="O605" s="292"/>
      <c r="P605" s="292"/>
      <c r="Q605" s="292"/>
      <c r="R605" s="292"/>
      <c r="S605" s="292"/>
      <c r="T605" s="292"/>
      <c r="U605" s="292"/>
      <c r="V605" s="292"/>
      <c r="W605" s="292"/>
      <c r="X605" s="292"/>
      <c r="Y605" s="292"/>
      <c r="Z605" s="292"/>
    </row>
    <row r="606" spans="1:26" ht="15.75" customHeight="1" x14ac:dyDescent="0.2">
      <c r="A606" s="292"/>
      <c r="B606" s="221"/>
      <c r="C606" s="295"/>
      <c r="D606" s="295"/>
      <c r="E606" s="296"/>
      <c r="F606" s="296"/>
      <c r="G606" s="292"/>
      <c r="H606" s="292"/>
      <c r="I606" s="292"/>
      <c r="J606" s="292"/>
      <c r="K606" s="292"/>
      <c r="L606" s="292"/>
      <c r="M606" s="292"/>
      <c r="N606" s="292"/>
      <c r="O606" s="292"/>
      <c r="P606" s="292"/>
      <c r="Q606" s="292"/>
      <c r="R606" s="292"/>
      <c r="S606" s="292"/>
      <c r="T606" s="292"/>
      <c r="U606" s="292"/>
      <c r="V606" s="292"/>
      <c r="W606" s="292"/>
      <c r="X606" s="292"/>
      <c r="Y606" s="292"/>
      <c r="Z606" s="292"/>
    </row>
    <row r="607" spans="1:26" ht="15.75" customHeight="1" x14ac:dyDescent="0.2">
      <c r="A607" s="292"/>
      <c r="B607" s="221"/>
      <c r="C607" s="295"/>
      <c r="D607" s="295"/>
      <c r="E607" s="296"/>
      <c r="F607" s="296"/>
      <c r="G607" s="292"/>
      <c r="H607" s="292"/>
      <c r="I607" s="292"/>
      <c r="J607" s="292"/>
      <c r="K607" s="292"/>
      <c r="L607" s="292"/>
      <c r="M607" s="292"/>
      <c r="N607" s="292"/>
      <c r="O607" s="292"/>
      <c r="P607" s="292"/>
      <c r="Q607" s="292"/>
      <c r="R607" s="292"/>
      <c r="S607" s="292"/>
      <c r="T607" s="292"/>
      <c r="U607" s="292"/>
      <c r="V607" s="292"/>
      <c r="W607" s="292"/>
      <c r="X607" s="292"/>
      <c r="Y607" s="292"/>
      <c r="Z607" s="292"/>
    </row>
    <row r="608" spans="1:26" ht="15.75" customHeight="1" x14ac:dyDescent="0.2">
      <c r="A608" s="292"/>
      <c r="B608" s="221"/>
      <c r="C608" s="295"/>
      <c r="D608" s="295"/>
      <c r="E608" s="296"/>
      <c r="F608" s="296"/>
      <c r="G608" s="292"/>
      <c r="H608" s="292"/>
      <c r="I608" s="292"/>
      <c r="J608" s="292"/>
      <c r="K608" s="292"/>
      <c r="L608" s="292"/>
      <c r="M608" s="292"/>
      <c r="N608" s="292"/>
      <c r="O608" s="292"/>
      <c r="P608" s="292"/>
      <c r="Q608" s="292"/>
      <c r="R608" s="292"/>
      <c r="S608" s="292"/>
      <c r="T608" s="292"/>
      <c r="U608" s="292"/>
      <c r="V608" s="292"/>
      <c r="W608" s="292"/>
      <c r="X608" s="292"/>
      <c r="Y608" s="292"/>
      <c r="Z608" s="292"/>
    </row>
    <row r="609" spans="1:26" ht="15.75" customHeight="1" x14ac:dyDescent="0.2">
      <c r="A609" s="292"/>
      <c r="B609" s="221"/>
      <c r="C609" s="295"/>
      <c r="D609" s="295"/>
      <c r="E609" s="296"/>
      <c r="F609" s="296"/>
      <c r="G609" s="292"/>
      <c r="H609" s="292"/>
      <c r="I609" s="292"/>
      <c r="J609" s="292"/>
      <c r="K609" s="292"/>
      <c r="L609" s="292"/>
      <c r="M609" s="292"/>
      <c r="N609" s="292"/>
      <c r="O609" s="292"/>
      <c r="P609" s="292"/>
      <c r="Q609" s="292"/>
      <c r="R609" s="292"/>
      <c r="S609" s="292"/>
      <c r="T609" s="292"/>
      <c r="U609" s="292"/>
      <c r="V609" s="292"/>
      <c r="W609" s="292"/>
      <c r="X609" s="292"/>
      <c r="Y609" s="292"/>
      <c r="Z609" s="292"/>
    </row>
    <row r="610" spans="1:26" ht="15.75" customHeight="1" x14ac:dyDescent="0.2">
      <c r="A610" s="292"/>
      <c r="B610" s="221"/>
      <c r="C610" s="295"/>
      <c r="D610" s="295"/>
      <c r="E610" s="296"/>
      <c r="F610" s="296"/>
      <c r="G610" s="292"/>
      <c r="H610" s="292"/>
      <c r="I610" s="292"/>
      <c r="J610" s="292"/>
      <c r="K610" s="292"/>
      <c r="L610" s="292"/>
      <c r="M610" s="292"/>
      <c r="N610" s="292"/>
      <c r="O610" s="292"/>
      <c r="P610" s="292"/>
      <c r="Q610" s="292"/>
      <c r="R610" s="292"/>
      <c r="S610" s="292"/>
      <c r="T610" s="292"/>
      <c r="U610" s="292"/>
      <c r="V610" s="292"/>
      <c r="W610" s="292"/>
      <c r="X610" s="292"/>
      <c r="Y610" s="292"/>
      <c r="Z610" s="292"/>
    </row>
    <row r="611" spans="1:26" ht="15.75" customHeight="1" x14ac:dyDescent="0.2">
      <c r="A611" s="292"/>
      <c r="B611" s="221"/>
      <c r="C611" s="295"/>
      <c r="D611" s="295"/>
      <c r="E611" s="296"/>
      <c r="F611" s="296"/>
      <c r="G611" s="292"/>
      <c r="H611" s="292"/>
      <c r="I611" s="292"/>
      <c r="J611" s="292"/>
      <c r="K611" s="292"/>
      <c r="L611" s="292"/>
      <c r="M611" s="292"/>
      <c r="N611" s="292"/>
      <c r="O611" s="292"/>
      <c r="P611" s="292"/>
      <c r="Q611" s="292"/>
      <c r="R611" s="292"/>
      <c r="S611" s="292"/>
      <c r="T611" s="292"/>
      <c r="U611" s="292"/>
      <c r="V611" s="292"/>
      <c r="W611" s="292"/>
      <c r="X611" s="292"/>
      <c r="Y611" s="292"/>
      <c r="Z611" s="292"/>
    </row>
    <row r="612" spans="1:26" ht="15.75" customHeight="1" x14ac:dyDescent="0.2">
      <c r="A612" s="292"/>
      <c r="B612" s="221"/>
      <c r="C612" s="295"/>
      <c r="D612" s="295"/>
      <c r="E612" s="296"/>
      <c r="F612" s="296"/>
      <c r="G612" s="292"/>
      <c r="H612" s="292"/>
      <c r="I612" s="292"/>
      <c r="J612" s="292"/>
      <c r="K612" s="292"/>
      <c r="L612" s="292"/>
      <c r="M612" s="292"/>
      <c r="N612" s="292"/>
      <c r="O612" s="292"/>
      <c r="P612" s="292"/>
      <c r="Q612" s="292"/>
      <c r="R612" s="292"/>
      <c r="S612" s="292"/>
      <c r="T612" s="292"/>
      <c r="U612" s="292"/>
      <c r="V612" s="292"/>
      <c r="W612" s="292"/>
      <c r="X612" s="292"/>
      <c r="Y612" s="292"/>
      <c r="Z612" s="292"/>
    </row>
    <row r="613" spans="1:26" ht="15.75" customHeight="1" x14ac:dyDescent="0.2">
      <c r="A613" s="292"/>
      <c r="B613" s="221"/>
      <c r="C613" s="295"/>
      <c r="D613" s="295"/>
      <c r="E613" s="296"/>
      <c r="F613" s="296"/>
      <c r="G613" s="292"/>
      <c r="H613" s="292"/>
      <c r="I613" s="292"/>
      <c r="J613" s="292"/>
      <c r="K613" s="292"/>
      <c r="L613" s="292"/>
      <c r="M613" s="292"/>
      <c r="N613" s="292"/>
      <c r="O613" s="292"/>
      <c r="P613" s="292"/>
      <c r="Q613" s="292"/>
      <c r="R613" s="292"/>
      <c r="S613" s="292"/>
      <c r="T613" s="292"/>
      <c r="U613" s="292"/>
      <c r="V613" s="292"/>
      <c r="W613" s="292"/>
      <c r="X613" s="292"/>
      <c r="Y613" s="292"/>
      <c r="Z613" s="292"/>
    </row>
    <row r="614" spans="1:26" ht="15.75" customHeight="1" x14ac:dyDescent="0.2">
      <c r="A614" s="292"/>
      <c r="B614" s="221"/>
      <c r="C614" s="295"/>
      <c r="D614" s="295"/>
      <c r="E614" s="296"/>
      <c r="F614" s="296"/>
      <c r="G614" s="292"/>
      <c r="H614" s="292"/>
      <c r="I614" s="292"/>
      <c r="J614" s="292"/>
      <c r="K614" s="292"/>
      <c r="L614" s="292"/>
      <c r="M614" s="292"/>
      <c r="N614" s="292"/>
      <c r="O614" s="292"/>
      <c r="P614" s="292"/>
      <c r="Q614" s="292"/>
      <c r="R614" s="292"/>
      <c r="S614" s="292"/>
      <c r="T614" s="292"/>
      <c r="U614" s="292"/>
      <c r="V614" s="292"/>
      <c r="W614" s="292"/>
      <c r="X614" s="292"/>
      <c r="Y614" s="292"/>
      <c r="Z614" s="292"/>
    </row>
    <row r="615" spans="1:26" ht="15.75" customHeight="1" x14ac:dyDescent="0.2">
      <c r="A615" s="292"/>
      <c r="B615" s="221"/>
      <c r="C615" s="295"/>
      <c r="D615" s="295"/>
      <c r="E615" s="296"/>
      <c r="F615" s="296"/>
      <c r="G615" s="292"/>
      <c r="H615" s="292"/>
      <c r="I615" s="292"/>
      <c r="J615" s="292"/>
      <c r="K615" s="292"/>
      <c r="L615" s="292"/>
      <c r="M615" s="292"/>
      <c r="N615" s="292"/>
      <c r="O615" s="292"/>
      <c r="P615" s="292"/>
      <c r="Q615" s="292"/>
      <c r="R615" s="292"/>
      <c r="S615" s="292"/>
      <c r="T615" s="292"/>
      <c r="U615" s="292"/>
      <c r="V615" s="292"/>
      <c r="W615" s="292"/>
      <c r="X615" s="292"/>
      <c r="Y615" s="292"/>
      <c r="Z615" s="292"/>
    </row>
    <row r="616" spans="1:26" ht="15.75" customHeight="1" x14ac:dyDescent="0.2">
      <c r="A616" s="292"/>
      <c r="B616" s="221"/>
      <c r="C616" s="295"/>
      <c r="D616" s="295"/>
      <c r="E616" s="296"/>
      <c r="F616" s="296"/>
      <c r="G616" s="292"/>
      <c r="H616" s="292"/>
      <c r="I616" s="292"/>
      <c r="J616" s="292"/>
      <c r="K616" s="292"/>
      <c r="L616" s="292"/>
      <c r="M616" s="292"/>
      <c r="N616" s="292"/>
      <c r="O616" s="292"/>
      <c r="P616" s="292"/>
      <c r="Q616" s="292"/>
      <c r="R616" s="292"/>
      <c r="S616" s="292"/>
      <c r="T616" s="292"/>
      <c r="U616" s="292"/>
      <c r="V616" s="292"/>
      <c r="W616" s="292"/>
      <c r="X616" s="292"/>
      <c r="Y616" s="292"/>
      <c r="Z616" s="292"/>
    </row>
    <row r="617" spans="1:26" ht="15.75" customHeight="1" x14ac:dyDescent="0.2">
      <c r="A617" s="292"/>
      <c r="B617" s="221"/>
      <c r="C617" s="295"/>
      <c r="D617" s="295"/>
      <c r="E617" s="296"/>
      <c r="F617" s="296"/>
      <c r="G617" s="292"/>
      <c r="H617" s="292"/>
      <c r="I617" s="292"/>
      <c r="J617" s="292"/>
      <c r="K617" s="292"/>
      <c r="L617" s="292"/>
      <c r="M617" s="292"/>
      <c r="N617" s="292"/>
      <c r="O617" s="292"/>
      <c r="P617" s="292"/>
      <c r="Q617" s="292"/>
      <c r="R617" s="292"/>
      <c r="S617" s="292"/>
      <c r="T617" s="292"/>
      <c r="U617" s="292"/>
      <c r="V617" s="292"/>
      <c r="W617" s="292"/>
      <c r="X617" s="292"/>
      <c r="Y617" s="292"/>
      <c r="Z617" s="292"/>
    </row>
    <row r="618" spans="1:26" ht="15.75" customHeight="1" x14ac:dyDescent="0.2">
      <c r="A618" s="292"/>
      <c r="B618" s="221"/>
      <c r="C618" s="295"/>
      <c r="D618" s="295"/>
      <c r="E618" s="296"/>
      <c r="F618" s="296"/>
      <c r="G618" s="292"/>
      <c r="H618" s="292"/>
      <c r="I618" s="292"/>
      <c r="J618" s="292"/>
      <c r="K618" s="292"/>
      <c r="L618" s="292"/>
      <c r="M618" s="292"/>
      <c r="N618" s="292"/>
      <c r="O618" s="292"/>
      <c r="P618" s="292"/>
      <c r="Q618" s="292"/>
      <c r="R618" s="292"/>
      <c r="S618" s="292"/>
      <c r="T618" s="292"/>
      <c r="U618" s="292"/>
      <c r="V618" s="292"/>
      <c r="W618" s="292"/>
      <c r="X618" s="292"/>
      <c r="Y618" s="292"/>
      <c r="Z618" s="292"/>
    </row>
    <row r="619" spans="1:26" ht="15.75" customHeight="1" x14ac:dyDescent="0.2">
      <c r="A619" s="292"/>
      <c r="B619" s="221"/>
      <c r="C619" s="295"/>
      <c r="D619" s="295"/>
      <c r="E619" s="296"/>
      <c r="F619" s="296"/>
      <c r="G619" s="292"/>
      <c r="H619" s="292"/>
      <c r="I619" s="292"/>
      <c r="J619" s="292"/>
      <c r="K619" s="292"/>
      <c r="L619" s="292"/>
      <c r="M619" s="292"/>
      <c r="N619" s="292"/>
      <c r="O619" s="292"/>
      <c r="P619" s="292"/>
      <c r="Q619" s="292"/>
      <c r="R619" s="292"/>
      <c r="S619" s="292"/>
      <c r="T619" s="292"/>
      <c r="U619" s="292"/>
      <c r="V619" s="292"/>
      <c r="W619" s="292"/>
      <c r="X619" s="292"/>
      <c r="Y619" s="292"/>
      <c r="Z619" s="292"/>
    </row>
    <row r="620" spans="1:26" ht="15.75" customHeight="1" x14ac:dyDescent="0.2">
      <c r="A620" s="292"/>
      <c r="B620" s="221"/>
      <c r="C620" s="295"/>
      <c r="D620" s="295"/>
      <c r="E620" s="296"/>
      <c r="F620" s="296"/>
      <c r="G620" s="292"/>
      <c r="H620" s="292"/>
      <c r="I620" s="292"/>
      <c r="J620" s="292"/>
      <c r="K620" s="292"/>
      <c r="L620" s="292"/>
      <c r="M620" s="292"/>
      <c r="N620" s="292"/>
      <c r="O620" s="292"/>
      <c r="P620" s="292"/>
      <c r="Q620" s="292"/>
      <c r="R620" s="292"/>
      <c r="S620" s="292"/>
      <c r="T620" s="292"/>
      <c r="U620" s="292"/>
      <c r="V620" s="292"/>
      <c r="W620" s="292"/>
      <c r="X620" s="292"/>
      <c r="Y620" s="292"/>
      <c r="Z620" s="292"/>
    </row>
    <row r="621" spans="1:26" ht="15.75" customHeight="1" x14ac:dyDescent="0.2">
      <c r="A621" s="292"/>
      <c r="B621" s="221"/>
      <c r="C621" s="295"/>
      <c r="D621" s="295"/>
      <c r="E621" s="296"/>
      <c r="F621" s="296"/>
      <c r="G621" s="292"/>
      <c r="H621" s="292"/>
      <c r="I621" s="292"/>
      <c r="J621" s="292"/>
      <c r="K621" s="292"/>
      <c r="L621" s="292"/>
      <c r="M621" s="292"/>
      <c r="N621" s="292"/>
      <c r="O621" s="292"/>
      <c r="P621" s="292"/>
      <c r="Q621" s="292"/>
      <c r="R621" s="292"/>
      <c r="S621" s="292"/>
      <c r="T621" s="292"/>
      <c r="U621" s="292"/>
      <c r="V621" s="292"/>
      <c r="W621" s="292"/>
      <c r="X621" s="292"/>
      <c r="Y621" s="292"/>
      <c r="Z621" s="292"/>
    </row>
    <row r="622" spans="1:26" ht="15.75" customHeight="1" x14ac:dyDescent="0.2">
      <c r="A622" s="292"/>
      <c r="B622" s="221"/>
      <c r="C622" s="295"/>
      <c r="D622" s="295"/>
      <c r="E622" s="296"/>
      <c r="F622" s="296"/>
      <c r="G622" s="292"/>
      <c r="H622" s="292"/>
      <c r="I622" s="292"/>
      <c r="J622" s="292"/>
      <c r="K622" s="292"/>
      <c r="L622" s="292"/>
      <c r="M622" s="292"/>
      <c r="N622" s="292"/>
      <c r="O622" s="292"/>
      <c r="P622" s="292"/>
      <c r="Q622" s="292"/>
      <c r="R622" s="292"/>
      <c r="S622" s="292"/>
      <c r="T622" s="292"/>
      <c r="U622" s="292"/>
      <c r="V622" s="292"/>
      <c r="W622" s="292"/>
      <c r="X622" s="292"/>
      <c r="Y622" s="292"/>
      <c r="Z622" s="292"/>
    </row>
    <row r="623" spans="1:26" ht="15.75" customHeight="1" x14ac:dyDescent="0.2">
      <c r="A623" s="292"/>
      <c r="B623" s="221"/>
      <c r="C623" s="295"/>
      <c r="D623" s="295"/>
      <c r="E623" s="296"/>
      <c r="F623" s="296"/>
      <c r="G623" s="292"/>
      <c r="H623" s="292"/>
      <c r="I623" s="292"/>
      <c r="J623" s="292"/>
      <c r="K623" s="292"/>
      <c r="L623" s="292"/>
      <c r="M623" s="292"/>
      <c r="N623" s="292"/>
      <c r="O623" s="292"/>
      <c r="P623" s="292"/>
      <c r="Q623" s="292"/>
      <c r="R623" s="292"/>
      <c r="S623" s="292"/>
      <c r="T623" s="292"/>
      <c r="U623" s="292"/>
      <c r="V623" s="292"/>
      <c r="W623" s="292"/>
      <c r="X623" s="292"/>
      <c r="Y623" s="292"/>
      <c r="Z623" s="292"/>
    </row>
    <row r="624" spans="1:26" ht="15.75" customHeight="1" x14ac:dyDescent="0.2">
      <c r="A624" s="292"/>
      <c r="B624" s="221"/>
      <c r="C624" s="295"/>
      <c r="D624" s="295"/>
      <c r="E624" s="296"/>
      <c r="F624" s="296"/>
      <c r="G624" s="292"/>
      <c r="H624" s="292"/>
      <c r="I624" s="292"/>
      <c r="J624" s="292"/>
      <c r="K624" s="292"/>
      <c r="L624" s="292"/>
      <c r="M624" s="292"/>
      <c r="N624" s="292"/>
      <c r="O624" s="292"/>
      <c r="P624" s="292"/>
      <c r="Q624" s="292"/>
      <c r="R624" s="292"/>
      <c r="S624" s="292"/>
      <c r="T624" s="292"/>
      <c r="U624" s="292"/>
      <c r="V624" s="292"/>
      <c r="W624" s="292"/>
      <c r="X624" s="292"/>
      <c r="Y624" s="292"/>
      <c r="Z624" s="292"/>
    </row>
    <row r="625" spans="1:26" ht="15.75" customHeight="1" x14ac:dyDescent="0.2">
      <c r="A625" s="292"/>
      <c r="B625" s="221"/>
      <c r="C625" s="295"/>
      <c r="D625" s="295"/>
      <c r="E625" s="296"/>
      <c r="F625" s="296"/>
      <c r="G625" s="292"/>
      <c r="H625" s="292"/>
      <c r="I625" s="292"/>
      <c r="J625" s="292"/>
      <c r="K625" s="292"/>
      <c r="L625" s="292"/>
      <c r="M625" s="292"/>
      <c r="N625" s="292"/>
      <c r="O625" s="292"/>
      <c r="P625" s="292"/>
      <c r="Q625" s="292"/>
      <c r="R625" s="292"/>
      <c r="S625" s="292"/>
      <c r="T625" s="292"/>
      <c r="U625" s="292"/>
      <c r="V625" s="292"/>
      <c r="W625" s="292"/>
      <c r="X625" s="292"/>
      <c r="Y625" s="292"/>
      <c r="Z625" s="292"/>
    </row>
    <row r="626" spans="1:26" ht="15.75" customHeight="1" x14ac:dyDescent="0.2">
      <c r="A626" s="292"/>
      <c r="B626" s="221"/>
      <c r="C626" s="295"/>
      <c r="D626" s="295"/>
      <c r="E626" s="296"/>
      <c r="F626" s="296"/>
      <c r="G626" s="292"/>
      <c r="H626" s="292"/>
      <c r="I626" s="292"/>
      <c r="J626" s="292"/>
      <c r="K626" s="292"/>
      <c r="L626" s="292"/>
      <c r="M626" s="292"/>
      <c r="N626" s="292"/>
      <c r="O626" s="292"/>
      <c r="P626" s="292"/>
      <c r="Q626" s="292"/>
      <c r="R626" s="292"/>
      <c r="S626" s="292"/>
      <c r="T626" s="292"/>
      <c r="U626" s="292"/>
      <c r="V626" s="292"/>
      <c r="W626" s="292"/>
      <c r="X626" s="292"/>
      <c r="Y626" s="292"/>
      <c r="Z626" s="292"/>
    </row>
    <row r="627" spans="1:26" ht="15.75" customHeight="1" x14ac:dyDescent="0.2">
      <c r="A627" s="292"/>
      <c r="B627" s="221"/>
      <c r="C627" s="295"/>
      <c r="D627" s="295"/>
      <c r="E627" s="296"/>
      <c r="F627" s="296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</row>
    <row r="628" spans="1:26" ht="15.75" customHeight="1" x14ac:dyDescent="0.2">
      <c r="A628" s="292"/>
      <c r="B628" s="221"/>
      <c r="C628" s="295"/>
      <c r="D628" s="295"/>
      <c r="E628" s="296"/>
      <c r="F628" s="296"/>
      <c r="G628" s="292"/>
      <c r="H628" s="292"/>
      <c r="I628" s="292"/>
      <c r="J628" s="292"/>
      <c r="K628" s="292"/>
      <c r="L628" s="292"/>
      <c r="M628" s="292"/>
      <c r="N628" s="292"/>
      <c r="O628" s="292"/>
      <c r="P628" s="292"/>
      <c r="Q628" s="292"/>
      <c r="R628" s="292"/>
      <c r="S628" s="292"/>
      <c r="T628" s="292"/>
      <c r="U628" s="292"/>
      <c r="V628" s="292"/>
      <c r="W628" s="292"/>
      <c r="X628" s="292"/>
      <c r="Y628" s="292"/>
      <c r="Z628" s="292"/>
    </row>
    <row r="629" spans="1:26" ht="15.75" customHeight="1" x14ac:dyDescent="0.2">
      <c r="A629" s="292"/>
      <c r="B629" s="221"/>
      <c r="C629" s="295"/>
      <c r="D629" s="295"/>
      <c r="E629" s="296"/>
      <c r="F629" s="296"/>
      <c r="G629" s="292"/>
      <c r="H629" s="292"/>
      <c r="I629" s="292"/>
      <c r="J629" s="292"/>
      <c r="K629" s="292"/>
      <c r="L629" s="292"/>
      <c r="M629" s="292"/>
      <c r="N629" s="292"/>
      <c r="O629" s="292"/>
      <c r="P629" s="292"/>
      <c r="Q629" s="292"/>
      <c r="R629" s="292"/>
      <c r="S629" s="292"/>
      <c r="T629" s="292"/>
      <c r="U629" s="292"/>
      <c r="V629" s="292"/>
      <c r="W629" s="292"/>
      <c r="X629" s="292"/>
      <c r="Y629" s="292"/>
      <c r="Z629" s="292"/>
    </row>
    <row r="630" spans="1:26" ht="15.75" customHeight="1" x14ac:dyDescent="0.2">
      <c r="A630" s="292"/>
      <c r="B630" s="221"/>
      <c r="C630" s="295"/>
      <c r="D630" s="295"/>
      <c r="E630" s="296"/>
      <c r="F630" s="296"/>
      <c r="G630" s="292"/>
      <c r="H630" s="292"/>
      <c r="I630" s="292"/>
      <c r="J630" s="292"/>
      <c r="K630" s="292"/>
      <c r="L630" s="292"/>
      <c r="M630" s="292"/>
      <c r="N630" s="292"/>
      <c r="O630" s="292"/>
      <c r="P630" s="292"/>
      <c r="Q630" s="292"/>
      <c r="R630" s="292"/>
      <c r="S630" s="292"/>
      <c r="T630" s="292"/>
      <c r="U630" s="292"/>
      <c r="V630" s="292"/>
      <c r="W630" s="292"/>
      <c r="X630" s="292"/>
      <c r="Y630" s="292"/>
      <c r="Z630" s="292"/>
    </row>
    <row r="631" spans="1:26" ht="15.75" customHeight="1" x14ac:dyDescent="0.2">
      <c r="A631" s="292"/>
      <c r="B631" s="221"/>
      <c r="C631" s="295"/>
      <c r="D631" s="295"/>
      <c r="E631" s="296"/>
      <c r="F631" s="296"/>
      <c r="G631" s="292"/>
      <c r="H631" s="292"/>
      <c r="I631" s="292"/>
      <c r="J631" s="292"/>
      <c r="K631" s="292"/>
      <c r="L631" s="292"/>
      <c r="M631" s="292"/>
      <c r="N631" s="292"/>
      <c r="O631" s="292"/>
      <c r="P631" s="292"/>
      <c r="Q631" s="292"/>
      <c r="R631" s="292"/>
      <c r="S631" s="292"/>
      <c r="T631" s="292"/>
      <c r="U631" s="292"/>
      <c r="V631" s="292"/>
      <c r="W631" s="292"/>
      <c r="X631" s="292"/>
      <c r="Y631" s="292"/>
      <c r="Z631" s="292"/>
    </row>
    <row r="632" spans="1:26" ht="15.75" customHeight="1" x14ac:dyDescent="0.2">
      <c r="A632" s="292"/>
      <c r="B632" s="221"/>
      <c r="C632" s="295"/>
      <c r="D632" s="295"/>
      <c r="E632" s="296"/>
      <c r="F632" s="296"/>
      <c r="G632" s="292"/>
      <c r="H632" s="292"/>
      <c r="I632" s="292"/>
      <c r="J632" s="292"/>
      <c r="K632" s="292"/>
      <c r="L632" s="292"/>
      <c r="M632" s="292"/>
      <c r="N632" s="292"/>
      <c r="O632" s="292"/>
      <c r="P632" s="292"/>
      <c r="Q632" s="292"/>
      <c r="R632" s="292"/>
      <c r="S632" s="292"/>
      <c r="T632" s="292"/>
      <c r="U632" s="292"/>
      <c r="V632" s="292"/>
      <c r="W632" s="292"/>
      <c r="X632" s="292"/>
      <c r="Y632" s="292"/>
      <c r="Z632" s="292"/>
    </row>
    <row r="633" spans="1:26" ht="15.75" customHeight="1" x14ac:dyDescent="0.2">
      <c r="A633" s="292"/>
      <c r="B633" s="221"/>
      <c r="C633" s="295"/>
      <c r="D633" s="295"/>
      <c r="E633" s="296"/>
      <c r="F633" s="296"/>
      <c r="G633" s="292"/>
      <c r="H633" s="292"/>
      <c r="I633" s="292"/>
      <c r="J633" s="292"/>
      <c r="K633" s="292"/>
      <c r="L633" s="292"/>
      <c r="M633" s="292"/>
      <c r="N633" s="292"/>
      <c r="O633" s="292"/>
      <c r="P633" s="292"/>
      <c r="Q633" s="292"/>
      <c r="R633" s="292"/>
      <c r="S633" s="292"/>
      <c r="T633" s="292"/>
      <c r="U633" s="292"/>
      <c r="V633" s="292"/>
      <c r="W633" s="292"/>
      <c r="X633" s="292"/>
      <c r="Y633" s="292"/>
      <c r="Z633" s="292"/>
    </row>
    <row r="634" spans="1:26" ht="15.75" customHeight="1" x14ac:dyDescent="0.2">
      <c r="A634" s="292"/>
      <c r="B634" s="221"/>
      <c r="C634" s="295"/>
      <c r="D634" s="295"/>
      <c r="E634" s="296"/>
      <c r="F634" s="296"/>
      <c r="G634" s="292"/>
      <c r="H634" s="292"/>
      <c r="I634" s="292"/>
      <c r="J634" s="292"/>
      <c r="K634" s="292"/>
      <c r="L634" s="292"/>
      <c r="M634" s="292"/>
      <c r="N634" s="292"/>
      <c r="O634" s="292"/>
      <c r="P634" s="292"/>
      <c r="Q634" s="292"/>
      <c r="R634" s="292"/>
      <c r="S634" s="292"/>
      <c r="T634" s="292"/>
      <c r="U634" s="292"/>
      <c r="V634" s="292"/>
      <c r="W634" s="292"/>
      <c r="X634" s="292"/>
      <c r="Y634" s="292"/>
      <c r="Z634" s="292"/>
    </row>
    <row r="635" spans="1:26" ht="15.75" customHeight="1" x14ac:dyDescent="0.2">
      <c r="A635" s="292"/>
      <c r="B635" s="221"/>
      <c r="C635" s="295"/>
      <c r="D635" s="295"/>
      <c r="E635" s="296"/>
      <c r="F635" s="296"/>
      <c r="G635" s="292"/>
      <c r="H635" s="292"/>
      <c r="I635" s="292"/>
      <c r="J635" s="292"/>
      <c r="K635" s="292"/>
      <c r="L635" s="292"/>
      <c r="M635" s="292"/>
      <c r="N635" s="292"/>
      <c r="O635" s="292"/>
      <c r="P635" s="292"/>
      <c r="Q635" s="292"/>
      <c r="R635" s="292"/>
      <c r="S635" s="292"/>
      <c r="T635" s="292"/>
      <c r="U635" s="292"/>
      <c r="V635" s="292"/>
      <c r="W635" s="292"/>
      <c r="X635" s="292"/>
      <c r="Y635" s="292"/>
      <c r="Z635" s="292"/>
    </row>
    <row r="636" spans="1:26" ht="15.75" customHeight="1" x14ac:dyDescent="0.2">
      <c r="A636" s="292"/>
      <c r="B636" s="221"/>
      <c r="C636" s="295"/>
      <c r="D636" s="295"/>
      <c r="E636" s="296"/>
      <c r="F636" s="296"/>
      <c r="G636" s="292"/>
      <c r="H636" s="292"/>
      <c r="I636" s="292"/>
      <c r="J636" s="292"/>
      <c r="K636" s="292"/>
      <c r="L636" s="292"/>
      <c r="M636" s="292"/>
      <c r="N636" s="292"/>
      <c r="O636" s="292"/>
      <c r="P636" s="292"/>
      <c r="Q636" s="292"/>
      <c r="R636" s="292"/>
      <c r="S636" s="292"/>
      <c r="T636" s="292"/>
      <c r="U636" s="292"/>
      <c r="V636" s="292"/>
      <c r="W636" s="292"/>
      <c r="X636" s="292"/>
      <c r="Y636" s="292"/>
      <c r="Z636" s="292"/>
    </row>
    <row r="637" spans="1:26" ht="15.75" customHeight="1" x14ac:dyDescent="0.2">
      <c r="A637" s="292"/>
      <c r="B637" s="221"/>
      <c r="C637" s="295"/>
      <c r="D637" s="295"/>
      <c r="E637" s="296"/>
      <c r="F637" s="296"/>
      <c r="G637" s="292"/>
      <c r="H637" s="292"/>
      <c r="I637" s="292"/>
      <c r="J637" s="292"/>
      <c r="K637" s="292"/>
      <c r="L637" s="292"/>
      <c r="M637" s="292"/>
      <c r="N637" s="292"/>
      <c r="O637" s="292"/>
      <c r="P637" s="292"/>
      <c r="Q637" s="292"/>
      <c r="R637" s="292"/>
      <c r="S637" s="292"/>
      <c r="T637" s="292"/>
      <c r="U637" s="292"/>
      <c r="V637" s="292"/>
      <c r="W637" s="292"/>
      <c r="X637" s="292"/>
      <c r="Y637" s="292"/>
      <c r="Z637" s="292"/>
    </row>
    <row r="638" spans="1:26" ht="15.75" customHeight="1" x14ac:dyDescent="0.2">
      <c r="A638" s="292"/>
      <c r="B638" s="221"/>
      <c r="C638" s="295"/>
      <c r="D638" s="295"/>
      <c r="E638" s="296"/>
      <c r="F638" s="296"/>
      <c r="G638" s="292"/>
      <c r="H638" s="292"/>
      <c r="I638" s="292"/>
      <c r="J638" s="292"/>
      <c r="K638" s="292"/>
      <c r="L638" s="292"/>
      <c r="M638" s="292"/>
      <c r="N638" s="292"/>
      <c r="O638" s="292"/>
      <c r="P638" s="292"/>
      <c r="Q638" s="292"/>
      <c r="R638" s="292"/>
      <c r="S638" s="292"/>
      <c r="T638" s="292"/>
      <c r="U638" s="292"/>
      <c r="V638" s="292"/>
      <c r="W638" s="292"/>
      <c r="X638" s="292"/>
      <c r="Y638" s="292"/>
      <c r="Z638" s="292"/>
    </row>
    <row r="639" spans="1:26" ht="15.75" customHeight="1" x14ac:dyDescent="0.2">
      <c r="A639" s="292"/>
      <c r="B639" s="221"/>
      <c r="C639" s="295"/>
      <c r="D639" s="295"/>
      <c r="E639" s="296"/>
      <c r="F639" s="296"/>
      <c r="G639" s="292"/>
      <c r="H639" s="292"/>
      <c r="I639" s="292"/>
      <c r="J639" s="292"/>
      <c r="K639" s="292"/>
      <c r="L639" s="292"/>
      <c r="M639" s="292"/>
      <c r="N639" s="292"/>
      <c r="O639" s="292"/>
      <c r="P639" s="292"/>
      <c r="Q639" s="292"/>
      <c r="R639" s="292"/>
      <c r="S639" s="292"/>
      <c r="T639" s="292"/>
      <c r="U639" s="292"/>
      <c r="V639" s="292"/>
      <c r="W639" s="292"/>
      <c r="X639" s="292"/>
      <c r="Y639" s="292"/>
      <c r="Z639" s="292"/>
    </row>
    <row r="640" spans="1:26" ht="15.75" customHeight="1" x14ac:dyDescent="0.2">
      <c r="A640" s="292"/>
      <c r="B640" s="221"/>
      <c r="C640" s="295"/>
      <c r="D640" s="295"/>
      <c r="E640" s="296"/>
      <c r="F640" s="296"/>
      <c r="G640" s="292"/>
      <c r="H640" s="292"/>
      <c r="I640" s="292"/>
      <c r="J640" s="292"/>
      <c r="K640" s="292"/>
      <c r="L640" s="292"/>
      <c r="M640" s="292"/>
      <c r="N640" s="292"/>
      <c r="O640" s="292"/>
      <c r="P640" s="292"/>
      <c r="Q640" s="292"/>
      <c r="R640" s="292"/>
      <c r="S640" s="292"/>
      <c r="T640" s="292"/>
      <c r="U640" s="292"/>
      <c r="V640" s="292"/>
      <c r="W640" s="292"/>
      <c r="X640" s="292"/>
      <c r="Y640" s="292"/>
      <c r="Z640" s="292"/>
    </row>
    <row r="641" spans="1:26" ht="15.75" customHeight="1" x14ac:dyDescent="0.2">
      <c r="A641" s="292"/>
      <c r="B641" s="221"/>
      <c r="C641" s="295"/>
      <c r="D641" s="295"/>
      <c r="E641" s="296"/>
      <c r="F641" s="296"/>
      <c r="G641" s="292"/>
      <c r="H641" s="292"/>
      <c r="I641" s="292"/>
      <c r="J641" s="292"/>
      <c r="K641" s="292"/>
      <c r="L641" s="292"/>
      <c r="M641" s="292"/>
      <c r="N641" s="292"/>
      <c r="O641" s="292"/>
      <c r="P641" s="292"/>
      <c r="Q641" s="292"/>
      <c r="R641" s="292"/>
      <c r="S641" s="292"/>
      <c r="T641" s="292"/>
      <c r="U641" s="292"/>
      <c r="V641" s="292"/>
      <c r="W641" s="292"/>
      <c r="X641" s="292"/>
      <c r="Y641" s="292"/>
      <c r="Z641" s="292"/>
    </row>
    <row r="642" spans="1:26" ht="15.75" customHeight="1" x14ac:dyDescent="0.2">
      <c r="A642" s="292"/>
      <c r="B642" s="221"/>
      <c r="C642" s="295"/>
      <c r="D642" s="295"/>
      <c r="E642" s="296"/>
      <c r="F642" s="296"/>
      <c r="G642" s="292"/>
      <c r="H642" s="292"/>
      <c r="I642" s="292"/>
      <c r="J642" s="292"/>
      <c r="K642" s="292"/>
      <c r="L642" s="292"/>
      <c r="M642" s="292"/>
      <c r="N642" s="292"/>
      <c r="O642" s="292"/>
      <c r="P642" s="292"/>
      <c r="Q642" s="292"/>
      <c r="R642" s="292"/>
      <c r="S642" s="292"/>
      <c r="T642" s="292"/>
      <c r="U642" s="292"/>
      <c r="V642" s="292"/>
      <c r="W642" s="292"/>
      <c r="X642" s="292"/>
      <c r="Y642" s="292"/>
      <c r="Z642" s="292"/>
    </row>
    <row r="643" spans="1:26" ht="15.75" customHeight="1" x14ac:dyDescent="0.2">
      <c r="A643" s="292"/>
      <c r="B643" s="221"/>
      <c r="C643" s="295"/>
      <c r="D643" s="295"/>
      <c r="E643" s="296"/>
      <c r="F643" s="296"/>
      <c r="G643" s="292"/>
      <c r="H643" s="292"/>
      <c r="I643" s="292"/>
      <c r="J643" s="292"/>
      <c r="K643" s="292"/>
      <c r="L643" s="292"/>
      <c r="M643" s="292"/>
      <c r="N643" s="292"/>
      <c r="O643" s="292"/>
      <c r="P643" s="292"/>
      <c r="Q643" s="292"/>
      <c r="R643" s="292"/>
      <c r="S643" s="292"/>
      <c r="T643" s="292"/>
      <c r="U643" s="292"/>
      <c r="V643" s="292"/>
      <c r="W643" s="292"/>
      <c r="X643" s="292"/>
      <c r="Y643" s="292"/>
      <c r="Z643" s="292"/>
    </row>
    <row r="644" spans="1:26" ht="15.75" customHeight="1" x14ac:dyDescent="0.2">
      <c r="A644" s="292"/>
      <c r="B644" s="221"/>
      <c r="C644" s="295"/>
      <c r="D644" s="295"/>
      <c r="E644" s="296"/>
      <c r="F644" s="296"/>
      <c r="G644" s="292"/>
      <c r="H644" s="292"/>
      <c r="I644" s="292"/>
      <c r="J644" s="292"/>
      <c r="K644" s="292"/>
      <c r="L644" s="292"/>
      <c r="M644" s="292"/>
      <c r="N644" s="292"/>
      <c r="O644" s="292"/>
      <c r="P644" s="292"/>
      <c r="Q644" s="292"/>
      <c r="R644" s="292"/>
      <c r="S644" s="292"/>
      <c r="T644" s="292"/>
      <c r="U644" s="292"/>
      <c r="V644" s="292"/>
      <c r="W644" s="292"/>
      <c r="X644" s="292"/>
      <c r="Y644" s="292"/>
      <c r="Z644" s="292"/>
    </row>
    <row r="645" spans="1:26" ht="15.75" customHeight="1" x14ac:dyDescent="0.2">
      <c r="A645" s="292"/>
      <c r="B645" s="221"/>
      <c r="C645" s="295"/>
      <c r="D645" s="295"/>
      <c r="E645" s="296"/>
      <c r="F645" s="296"/>
      <c r="G645" s="292"/>
      <c r="H645" s="292"/>
      <c r="I645" s="292"/>
      <c r="J645" s="292"/>
      <c r="K645" s="292"/>
      <c r="L645" s="292"/>
      <c r="M645" s="292"/>
      <c r="N645" s="292"/>
      <c r="O645" s="292"/>
      <c r="P645" s="292"/>
      <c r="Q645" s="292"/>
      <c r="R645" s="292"/>
      <c r="S645" s="292"/>
      <c r="T645" s="292"/>
      <c r="U645" s="292"/>
      <c r="V645" s="292"/>
      <c r="W645" s="292"/>
      <c r="X645" s="292"/>
      <c r="Y645" s="292"/>
      <c r="Z645" s="292"/>
    </row>
    <row r="646" spans="1:26" ht="15.75" customHeight="1" x14ac:dyDescent="0.2">
      <c r="A646" s="292"/>
      <c r="B646" s="221"/>
      <c r="C646" s="295"/>
      <c r="D646" s="295"/>
      <c r="E646" s="296"/>
      <c r="F646" s="296"/>
      <c r="G646" s="292"/>
      <c r="H646" s="292"/>
      <c r="I646" s="292"/>
      <c r="J646" s="292"/>
      <c r="K646" s="292"/>
      <c r="L646" s="292"/>
      <c r="M646" s="292"/>
      <c r="N646" s="292"/>
      <c r="O646" s="292"/>
      <c r="P646" s="292"/>
      <c r="Q646" s="292"/>
      <c r="R646" s="292"/>
      <c r="S646" s="292"/>
      <c r="T646" s="292"/>
      <c r="U646" s="292"/>
      <c r="V646" s="292"/>
      <c r="W646" s="292"/>
      <c r="X646" s="292"/>
      <c r="Y646" s="292"/>
      <c r="Z646" s="292"/>
    </row>
    <row r="647" spans="1:26" ht="15.75" customHeight="1" x14ac:dyDescent="0.2">
      <c r="A647" s="292"/>
      <c r="B647" s="221"/>
      <c r="C647" s="295"/>
      <c r="D647" s="295"/>
      <c r="E647" s="296"/>
      <c r="F647" s="296"/>
      <c r="G647" s="292"/>
      <c r="H647" s="292"/>
      <c r="I647" s="292"/>
      <c r="J647" s="292"/>
      <c r="K647" s="292"/>
      <c r="L647" s="292"/>
      <c r="M647" s="292"/>
      <c r="N647" s="292"/>
      <c r="O647" s="292"/>
      <c r="P647" s="292"/>
      <c r="Q647" s="292"/>
      <c r="R647" s="292"/>
      <c r="S647" s="292"/>
      <c r="T647" s="292"/>
      <c r="U647" s="292"/>
      <c r="V647" s="292"/>
      <c r="W647" s="292"/>
      <c r="X647" s="292"/>
      <c r="Y647" s="292"/>
      <c r="Z647" s="292"/>
    </row>
    <row r="648" spans="1:26" ht="15.75" customHeight="1" x14ac:dyDescent="0.2">
      <c r="A648" s="292"/>
      <c r="B648" s="221"/>
      <c r="C648" s="295"/>
      <c r="D648" s="295"/>
      <c r="E648" s="296"/>
      <c r="F648" s="296"/>
      <c r="G648" s="292"/>
      <c r="H648" s="292"/>
      <c r="I648" s="292"/>
      <c r="J648" s="292"/>
      <c r="K648" s="292"/>
      <c r="L648" s="292"/>
      <c r="M648" s="292"/>
      <c r="N648" s="292"/>
      <c r="O648" s="292"/>
      <c r="P648" s="292"/>
      <c r="Q648" s="292"/>
      <c r="R648" s="292"/>
      <c r="S648" s="292"/>
      <c r="T648" s="292"/>
      <c r="U648" s="292"/>
      <c r="V648" s="292"/>
      <c r="W648" s="292"/>
      <c r="X648" s="292"/>
      <c r="Y648" s="292"/>
      <c r="Z648" s="292"/>
    </row>
    <row r="649" spans="1:26" ht="15.75" customHeight="1" x14ac:dyDescent="0.2">
      <c r="A649" s="292"/>
      <c r="B649" s="221"/>
      <c r="C649" s="295"/>
      <c r="D649" s="295"/>
      <c r="E649" s="296"/>
      <c r="F649" s="296"/>
      <c r="G649" s="292"/>
      <c r="H649" s="292"/>
      <c r="I649" s="292"/>
      <c r="J649" s="292"/>
      <c r="K649" s="292"/>
      <c r="L649" s="292"/>
      <c r="M649" s="292"/>
      <c r="N649" s="292"/>
      <c r="O649" s="292"/>
      <c r="P649" s="292"/>
      <c r="Q649" s="292"/>
      <c r="R649" s="292"/>
      <c r="S649" s="292"/>
      <c r="T649" s="292"/>
      <c r="U649" s="292"/>
      <c r="V649" s="292"/>
      <c r="W649" s="292"/>
      <c r="X649" s="292"/>
      <c r="Y649" s="292"/>
      <c r="Z649" s="292"/>
    </row>
    <row r="650" spans="1:26" ht="15.75" customHeight="1" x14ac:dyDescent="0.2">
      <c r="A650" s="292"/>
      <c r="B650" s="221"/>
      <c r="C650" s="295"/>
      <c r="D650" s="295"/>
      <c r="E650" s="296"/>
      <c r="F650" s="296"/>
      <c r="G650" s="292"/>
      <c r="H650" s="292"/>
      <c r="I650" s="292"/>
      <c r="J650" s="292"/>
      <c r="K650" s="292"/>
      <c r="L650" s="292"/>
      <c r="M650" s="292"/>
      <c r="N650" s="292"/>
      <c r="O650" s="292"/>
      <c r="P650" s="292"/>
      <c r="Q650" s="292"/>
      <c r="R650" s="292"/>
      <c r="S650" s="292"/>
      <c r="T650" s="292"/>
      <c r="U650" s="292"/>
      <c r="V650" s="292"/>
      <c r="W650" s="292"/>
      <c r="X650" s="292"/>
      <c r="Y650" s="292"/>
      <c r="Z650" s="292"/>
    </row>
    <row r="651" spans="1:26" ht="15.75" customHeight="1" x14ac:dyDescent="0.2">
      <c r="A651" s="292"/>
      <c r="B651" s="221"/>
      <c r="C651" s="295"/>
      <c r="D651" s="295"/>
      <c r="E651" s="296"/>
      <c r="F651" s="296"/>
      <c r="G651" s="292"/>
      <c r="H651" s="292"/>
      <c r="I651" s="292"/>
      <c r="J651" s="292"/>
      <c r="K651" s="292"/>
      <c r="L651" s="292"/>
      <c r="M651" s="292"/>
      <c r="N651" s="292"/>
      <c r="O651" s="292"/>
      <c r="P651" s="292"/>
      <c r="Q651" s="292"/>
      <c r="R651" s="292"/>
      <c r="S651" s="292"/>
      <c r="T651" s="292"/>
      <c r="U651" s="292"/>
      <c r="V651" s="292"/>
      <c r="W651" s="292"/>
      <c r="X651" s="292"/>
      <c r="Y651" s="292"/>
      <c r="Z651" s="292"/>
    </row>
    <row r="652" spans="1:26" ht="15.75" customHeight="1" x14ac:dyDescent="0.2">
      <c r="A652" s="292"/>
      <c r="B652" s="221"/>
      <c r="C652" s="295"/>
      <c r="D652" s="295"/>
      <c r="E652" s="296"/>
      <c r="F652" s="296"/>
      <c r="G652" s="292"/>
      <c r="H652" s="292"/>
      <c r="I652" s="292"/>
      <c r="J652" s="292"/>
      <c r="K652" s="292"/>
      <c r="L652" s="292"/>
      <c r="M652" s="292"/>
      <c r="N652" s="292"/>
      <c r="O652" s="292"/>
      <c r="P652" s="292"/>
      <c r="Q652" s="292"/>
      <c r="R652" s="292"/>
      <c r="S652" s="292"/>
      <c r="T652" s="292"/>
      <c r="U652" s="292"/>
      <c r="V652" s="292"/>
      <c r="W652" s="292"/>
      <c r="X652" s="292"/>
      <c r="Y652" s="292"/>
      <c r="Z652" s="292"/>
    </row>
    <row r="653" spans="1:26" ht="15.75" customHeight="1" x14ac:dyDescent="0.2">
      <c r="A653" s="292"/>
      <c r="B653" s="221"/>
      <c r="C653" s="295"/>
      <c r="D653" s="295"/>
      <c r="E653" s="296"/>
      <c r="F653" s="296"/>
      <c r="G653" s="292"/>
      <c r="H653" s="292"/>
      <c r="I653" s="292"/>
      <c r="J653" s="292"/>
      <c r="K653" s="292"/>
      <c r="L653" s="292"/>
      <c r="M653" s="292"/>
      <c r="N653" s="292"/>
      <c r="O653" s="292"/>
      <c r="P653" s="292"/>
      <c r="Q653" s="292"/>
      <c r="R653" s="292"/>
      <c r="S653" s="292"/>
      <c r="T653" s="292"/>
      <c r="U653" s="292"/>
      <c r="V653" s="292"/>
      <c r="W653" s="292"/>
      <c r="X653" s="292"/>
      <c r="Y653" s="292"/>
      <c r="Z653" s="292"/>
    </row>
    <row r="654" spans="1:26" ht="15.75" customHeight="1" x14ac:dyDescent="0.2">
      <c r="A654" s="292"/>
      <c r="B654" s="221"/>
      <c r="C654" s="295"/>
      <c r="D654" s="295"/>
      <c r="E654" s="296"/>
      <c r="F654" s="296"/>
      <c r="G654" s="292"/>
      <c r="H654" s="292"/>
      <c r="I654" s="292"/>
      <c r="J654" s="292"/>
      <c r="K654" s="292"/>
      <c r="L654" s="292"/>
      <c r="M654" s="292"/>
      <c r="N654" s="292"/>
      <c r="O654" s="292"/>
      <c r="P654" s="292"/>
      <c r="Q654" s="292"/>
      <c r="R654" s="292"/>
      <c r="S654" s="292"/>
      <c r="T654" s="292"/>
      <c r="U654" s="292"/>
      <c r="V654" s="292"/>
      <c r="W654" s="292"/>
      <c r="X654" s="292"/>
      <c r="Y654" s="292"/>
      <c r="Z654" s="292"/>
    </row>
    <row r="655" spans="1:26" ht="15.75" customHeight="1" x14ac:dyDescent="0.2">
      <c r="A655" s="292"/>
      <c r="B655" s="221"/>
      <c r="C655" s="295"/>
      <c r="D655" s="295"/>
      <c r="E655" s="296"/>
      <c r="F655" s="296"/>
      <c r="G655" s="292"/>
      <c r="H655" s="292"/>
      <c r="I655" s="292"/>
      <c r="J655" s="292"/>
      <c r="K655" s="292"/>
      <c r="L655" s="292"/>
      <c r="M655" s="292"/>
      <c r="N655" s="292"/>
      <c r="O655" s="292"/>
      <c r="P655" s="292"/>
      <c r="Q655" s="292"/>
      <c r="R655" s="292"/>
      <c r="S655" s="292"/>
      <c r="T655" s="292"/>
      <c r="U655" s="292"/>
      <c r="V655" s="292"/>
      <c r="W655" s="292"/>
      <c r="X655" s="292"/>
      <c r="Y655" s="292"/>
      <c r="Z655" s="292"/>
    </row>
    <row r="656" spans="1:26" ht="15.75" customHeight="1" x14ac:dyDescent="0.2">
      <c r="A656" s="292"/>
      <c r="B656" s="221"/>
      <c r="C656" s="295"/>
      <c r="D656" s="295"/>
      <c r="E656" s="296"/>
      <c r="F656" s="296"/>
      <c r="G656" s="292"/>
      <c r="H656" s="292"/>
      <c r="I656" s="292"/>
      <c r="J656" s="292"/>
      <c r="K656" s="292"/>
      <c r="L656" s="292"/>
      <c r="M656" s="292"/>
      <c r="N656" s="292"/>
      <c r="O656" s="292"/>
      <c r="P656" s="292"/>
      <c r="Q656" s="292"/>
      <c r="R656" s="292"/>
      <c r="S656" s="292"/>
      <c r="T656" s="292"/>
      <c r="U656" s="292"/>
      <c r="V656" s="292"/>
      <c r="W656" s="292"/>
      <c r="X656" s="292"/>
      <c r="Y656" s="292"/>
      <c r="Z656" s="292"/>
    </row>
    <row r="657" spans="1:26" ht="15.75" customHeight="1" x14ac:dyDescent="0.2">
      <c r="A657" s="292"/>
      <c r="B657" s="221"/>
      <c r="C657" s="295"/>
      <c r="D657" s="295"/>
      <c r="E657" s="296"/>
      <c r="F657" s="296"/>
      <c r="G657" s="292"/>
      <c r="H657" s="292"/>
      <c r="I657" s="292"/>
      <c r="J657" s="292"/>
      <c r="K657" s="292"/>
      <c r="L657" s="292"/>
      <c r="M657" s="292"/>
      <c r="N657" s="292"/>
      <c r="O657" s="292"/>
      <c r="P657" s="292"/>
      <c r="Q657" s="292"/>
      <c r="R657" s="292"/>
      <c r="S657" s="292"/>
      <c r="T657" s="292"/>
      <c r="U657" s="292"/>
      <c r="V657" s="292"/>
      <c r="W657" s="292"/>
      <c r="X657" s="292"/>
      <c r="Y657" s="292"/>
      <c r="Z657" s="292"/>
    </row>
    <row r="658" spans="1:26" ht="15.75" customHeight="1" x14ac:dyDescent="0.2">
      <c r="A658" s="292"/>
      <c r="B658" s="221"/>
      <c r="C658" s="295"/>
      <c r="D658" s="295"/>
      <c r="E658" s="296"/>
      <c r="F658" s="296"/>
      <c r="G658" s="292"/>
      <c r="H658" s="292"/>
      <c r="I658" s="292"/>
      <c r="J658" s="292"/>
      <c r="K658" s="292"/>
      <c r="L658" s="292"/>
      <c r="M658" s="292"/>
      <c r="N658" s="292"/>
      <c r="O658" s="292"/>
      <c r="P658" s="292"/>
      <c r="Q658" s="292"/>
      <c r="R658" s="292"/>
      <c r="S658" s="292"/>
      <c r="T658" s="292"/>
      <c r="U658" s="292"/>
      <c r="V658" s="292"/>
      <c r="W658" s="292"/>
      <c r="X658" s="292"/>
      <c r="Y658" s="292"/>
      <c r="Z658" s="292"/>
    </row>
    <row r="659" spans="1:26" ht="15.75" customHeight="1" x14ac:dyDescent="0.2">
      <c r="A659" s="292"/>
      <c r="B659" s="221"/>
      <c r="C659" s="295"/>
      <c r="D659" s="295"/>
      <c r="E659" s="296"/>
      <c r="F659" s="296"/>
      <c r="G659" s="292"/>
      <c r="H659" s="292"/>
      <c r="I659" s="292"/>
      <c r="J659" s="292"/>
      <c r="K659" s="292"/>
      <c r="L659" s="292"/>
      <c r="M659" s="292"/>
      <c r="N659" s="292"/>
      <c r="O659" s="292"/>
      <c r="P659" s="292"/>
      <c r="Q659" s="292"/>
      <c r="R659" s="292"/>
      <c r="S659" s="292"/>
      <c r="T659" s="292"/>
      <c r="U659" s="292"/>
      <c r="V659" s="292"/>
      <c r="W659" s="292"/>
      <c r="X659" s="292"/>
      <c r="Y659" s="292"/>
      <c r="Z659" s="292"/>
    </row>
    <row r="660" spans="1:26" ht="15.75" customHeight="1" x14ac:dyDescent="0.2">
      <c r="A660" s="292"/>
      <c r="B660" s="221"/>
      <c r="C660" s="295"/>
      <c r="D660" s="295"/>
      <c r="E660" s="296"/>
      <c r="F660" s="296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2"/>
      <c r="Y660" s="292"/>
      <c r="Z660" s="292"/>
    </row>
    <row r="661" spans="1:26" ht="15.75" customHeight="1" x14ac:dyDescent="0.2">
      <c r="A661" s="292"/>
      <c r="B661" s="221"/>
      <c r="C661" s="295"/>
      <c r="D661" s="295"/>
      <c r="E661" s="296"/>
      <c r="F661" s="296"/>
      <c r="G661" s="292"/>
      <c r="H661" s="292"/>
      <c r="I661" s="292"/>
      <c r="J661" s="292"/>
      <c r="K661" s="292"/>
      <c r="L661" s="292"/>
      <c r="M661" s="292"/>
      <c r="N661" s="292"/>
      <c r="O661" s="292"/>
      <c r="P661" s="292"/>
      <c r="Q661" s="292"/>
      <c r="R661" s="292"/>
      <c r="S661" s="292"/>
      <c r="T661" s="292"/>
      <c r="U661" s="292"/>
      <c r="V661" s="292"/>
      <c r="W661" s="292"/>
      <c r="X661" s="292"/>
      <c r="Y661" s="292"/>
      <c r="Z661" s="292"/>
    </row>
    <row r="662" spans="1:26" ht="15.75" customHeight="1" x14ac:dyDescent="0.2">
      <c r="A662" s="292"/>
      <c r="B662" s="221"/>
      <c r="C662" s="295"/>
      <c r="D662" s="295"/>
      <c r="E662" s="296"/>
      <c r="F662" s="296"/>
      <c r="G662" s="292"/>
      <c r="H662" s="292"/>
      <c r="I662" s="292"/>
      <c r="J662" s="292"/>
      <c r="K662" s="292"/>
      <c r="L662" s="292"/>
      <c r="M662" s="292"/>
      <c r="N662" s="292"/>
      <c r="O662" s="292"/>
      <c r="P662" s="292"/>
      <c r="Q662" s="292"/>
      <c r="R662" s="292"/>
      <c r="S662" s="292"/>
      <c r="T662" s="292"/>
      <c r="U662" s="292"/>
      <c r="V662" s="292"/>
      <c r="W662" s="292"/>
      <c r="X662" s="292"/>
      <c r="Y662" s="292"/>
      <c r="Z662" s="292"/>
    </row>
    <row r="663" spans="1:26" ht="15.75" customHeight="1" x14ac:dyDescent="0.2">
      <c r="A663" s="292"/>
      <c r="B663" s="221"/>
      <c r="C663" s="295"/>
      <c r="D663" s="295"/>
      <c r="E663" s="296"/>
      <c r="F663" s="296"/>
      <c r="G663" s="292"/>
      <c r="H663" s="292"/>
      <c r="I663" s="292"/>
      <c r="J663" s="292"/>
      <c r="K663" s="292"/>
      <c r="L663" s="292"/>
      <c r="M663" s="292"/>
      <c r="N663" s="292"/>
      <c r="O663" s="292"/>
      <c r="P663" s="292"/>
      <c r="Q663" s="292"/>
      <c r="R663" s="292"/>
      <c r="S663" s="292"/>
      <c r="T663" s="292"/>
      <c r="U663" s="292"/>
      <c r="V663" s="292"/>
      <c r="W663" s="292"/>
      <c r="X663" s="292"/>
      <c r="Y663" s="292"/>
      <c r="Z663" s="292"/>
    </row>
    <row r="664" spans="1:26" ht="15.75" customHeight="1" x14ac:dyDescent="0.2">
      <c r="A664" s="292"/>
      <c r="B664" s="221"/>
      <c r="C664" s="295"/>
      <c r="D664" s="295"/>
      <c r="E664" s="296"/>
      <c r="F664" s="296"/>
      <c r="G664" s="292"/>
      <c r="H664" s="292"/>
      <c r="I664" s="292"/>
      <c r="J664" s="292"/>
      <c r="K664" s="292"/>
      <c r="L664" s="292"/>
      <c r="M664" s="292"/>
      <c r="N664" s="292"/>
      <c r="O664" s="292"/>
      <c r="P664" s="292"/>
      <c r="Q664" s="292"/>
      <c r="R664" s="292"/>
      <c r="S664" s="292"/>
      <c r="T664" s="292"/>
      <c r="U664" s="292"/>
      <c r="V664" s="292"/>
      <c r="W664" s="292"/>
      <c r="X664" s="292"/>
      <c r="Y664" s="292"/>
      <c r="Z664" s="292"/>
    </row>
    <row r="665" spans="1:26" ht="15.75" customHeight="1" x14ac:dyDescent="0.2">
      <c r="A665" s="292"/>
      <c r="B665" s="221"/>
      <c r="C665" s="295"/>
      <c r="D665" s="295"/>
      <c r="E665" s="296"/>
      <c r="F665" s="296"/>
      <c r="G665" s="292"/>
      <c r="H665" s="292"/>
      <c r="I665" s="292"/>
      <c r="J665" s="292"/>
      <c r="K665" s="292"/>
      <c r="L665" s="292"/>
      <c r="M665" s="292"/>
      <c r="N665" s="292"/>
      <c r="O665" s="292"/>
      <c r="P665" s="292"/>
      <c r="Q665" s="292"/>
      <c r="R665" s="292"/>
      <c r="S665" s="292"/>
      <c r="T665" s="292"/>
      <c r="U665" s="292"/>
      <c r="V665" s="292"/>
      <c r="W665" s="292"/>
      <c r="X665" s="292"/>
      <c r="Y665" s="292"/>
      <c r="Z665" s="292"/>
    </row>
    <row r="666" spans="1:26" ht="15.75" customHeight="1" x14ac:dyDescent="0.2">
      <c r="A666" s="292"/>
      <c r="B666" s="221"/>
      <c r="C666" s="295"/>
      <c r="D666" s="295"/>
      <c r="E666" s="296"/>
      <c r="F666" s="296"/>
      <c r="G666" s="292"/>
      <c r="H666" s="292"/>
      <c r="I666" s="292"/>
      <c r="J666" s="292"/>
      <c r="K666" s="292"/>
      <c r="L666" s="292"/>
      <c r="M666" s="292"/>
      <c r="N666" s="292"/>
      <c r="O666" s="292"/>
      <c r="P666" s="292"/>
      <c r="Q666" s="292"/>
      <c r="R666" s="292"/>
      <c r="S666" s="292"/>
      <c r="T666" s="292"/>
      <c r="U666" s="292"/>
      <c r="V666" s="292"/>
      <c r="W666" s="292"/>
      <c r="X666" s="292"/>
      <c r="Y666" s="292"/>
      <c r="Z666" s="292"/>
    </row>
    <row r="667" spans="1:26" ht="15.75" customHeight="1" x14ac:dyDescent="0.2">
      <c r="A667" s="292"/>
      <c r="B667" s="221"/>
      <c r="C667" s="295"/>
      <c r="D667" s="295"/>
      <c r="E667" s="296"/>
      <c r="F667" s="296"/>
      <c r="G667" s="292"/>
      <c r="H667" s="292"/>
      <c r="I667" s="292"/>
      <c r="J667" s="292"/>
      <c r="K667" s="292"/>
      <c r="L667" s="292"/>
      <c r="M667" s="292"/>
      <c r="N667" s="292"/>
      <c r="O667" s="292"/>
      <c r="P667" s="292"/>
      <c r="Q667" s="292"/>
      <c r="R667" s="292"/>
      <c r="S667" s="292"/>
      <c r="T667" s="292"/>
      <c r="U667" s="292"/>
      <c r="V667" s="292"/>
      <c r="W667" s="292"/>
      <c r="X667" s="292"/>
      <c r="Y667" s="292"/>
      <c r="Z667" s="292"/>
    </row>
    <row r="668" spans="1:26" ht="15.75" customHeight="1" x14ac:dyDescent="0.2">
      <c r="A668" s="292"/>
      <c r="B668" s="221"/>
      <c r="C668" s="295"/>
      <c r="D668" s="295"/>
      <c r="E668" s="296"/>
      <c r="F668" s="296"/>
      <c r="G668" s="292"/>
      <c r="H668" s="292"/>
      <c r="I668" s="292"/>
      <c r="J668" s="292"/>
      <c r="K668" s="292"/>
      <c r="L668" s="292"/>
      <c r="M668" s="292"/>
      <c r="N668" s="292"/>
      <c r="O668" s="292"/>
      <c r="P668" s="292"/>
      <c r="Q668" s="292"/>
      <c r="R668" s="292"/>
      <c r="S668" s="292"/>
      <c r="T668" s="292"/>
      <c r="U668" s="292"/>
      <c r="V668" s="292"/>
      <c r="W668" s="292"/>
      <c r="X668" s="292"/>
      <c r="Y668" s="292"/>
      <c r="Z668" s="292"/>
    </row>
    <row r="669" spans="1:26" ht="15.75" customHeight="1" x14ac:dyDescent="0.2">
      <c r="A669" s="292"/>
      <c r="B669" s="221"/>
      <c r="C669" s="295"/>
      <c r="D669" s="295"/>
      <c r="E669" s="296"/>
      <c r="F669" s="296"/>
      <c r="G669" s="292"/>
      <c r="H669" s="292"/>
      <c r="I669" s="292"/>
      <c r="J669" s="292"/>
      <c r="K669" s="292"/>
      <c r="L669" s="292"/>
      <c r="M669" s="292"/>
      <c r="N669" s="292"/>
      <c r="O669" s="292"/>
      <c r="P669" s="292"/>
      <c r="Q669" s="292"/>
      <c r="R669" s="292"/>
      <c r="S669" s="292"/>
      <c r="T669" s="292"/>
      <c r="U669" s="292"/>
      <c r="V669" s="292"/>
      <c r="W669" s="292"/>
      <c r="X669" s="292"/>
      <c r="Y669" s="292"/>
      <c r="Z669" s="292"/>
    </row>
    <row r="670" spans="1:26" ht="15.75" customHeight="1" x14ac:dyDescent="0.2">
      <c r="A670" s="292"/>
      <c r="B670" s="221"/>
      <c r="C670" s="295"/>
      <c r="D670" s="295"/>
      <c r="E670" s="296"/>
      <c r="F670" s="296"/>
      <c r="G670" s="292"/>
      <c r="H670" s="292"/>
      <c r="I670" s="292"/>
      <c r="J670" s="292"/>
      <c r="K670" s="292"/>
      <c r="L670" s="292"/>
      <c r="M670" s="292"/>
      <c r="N670" s="292"/>
      <c r="O670" s="292"/>
      <c r="P670" s="292"/>
      <c r="Q670" s="292"/>
      <c r="R670" s="292"/>
      <c r="S670" s="292"/>
      <c r="T670" s="292"/>
      <c r="U670" s="292"/>
      <c r="V670" s="292"/>
      <c r="W670" s="292"/>
      <c r="X670" s="292"/>
      <c r="Y670" s="292"/>
      <c r="Z670" s="292"/>
    </row>
    <row r="671" spans="1:26" ht="15.75" customHeight="1" x14ac:dyDescent="0.2">
      <c r="A671" s="292"/>
      <c r="B671" s="221"/>
      <c r="C671" s="295"/>
      <c r="D671" s="295"/>
      <c r="E671" s="296"/>
      <c r="F671" s="296"/>
      <c r="G671" s="292"/>
      <c r="H671" s="292"/>
      <c r="I671" s="292"/>
      <c r="J671" s="292"/>
      <c r="K671" s="292"/>
      <c r="L671" s="292"/>
      <c r="M671" s="292"/>
      <c r="N671" s="292"/>
      <c r="O671" s="292"/>
      <c r="P671" s="292"/>
      <c r="Q671" s="292"/>
      <c r="R671" s="292"/>
      <c r="S671" s="292"/>
      <c r="T671" s="292"/>
      <c r="U671" s="292"/>
      <c r="V671" s="292"/>
      <c r="W671" s="292"/>
      <c r="X671" s="292"/>
      <c r="Y671" s="292"/>
      <c r="Z671" s="292"/>
    </row>
    <row r="672" spans="1:26" ht="15.75" customHeight="1" x14ac:dyDescent="0.2">
      <c r="A672" s="292"/>
      <c r="B672" s="221"/>
      <c r="C672" s="295"/>
      <c r="D672" s="295"/>
      <c r="E672" s="296"/>
      <c r="F672" s="296"/>
      <c r="G672" s="292"/>
      <c r="H672" s="292"/>
      <c r="I672" s="292"/>
      <c r="J672" s="292"/>
      <c r="K672" s="292"/>
      <c r="L672" s="292"/>
      <c r="M672" s="292"/>
      <c r="N672" s="292"/>
      <c r="O672" s="292"/>
      <c r="P672" s="292"/>
      <c r="Q672" s="292"/>
      <c r="R672" s="292"/>
      <c r="S672" s="292"/>
      <c r="T672" s="292"/>
      <c r="U672" s="292"/>
      <c r="V672" s="292"/>
      <c r="W672" s="292"/>
      <c r="X672" s="292"/>
      <c r="Y672" s="292"/>
      <c r="Z672" s="292"/>
    </row>
    <row r="673" spans="1:26" ht="15.75" customHeight="1" x14ac:dyDescent="0.2">
      <c r="A673" s="292"/>
      <c r="B673" s="221"/>
      <c r="C673" s="295"/>
      <c r="D673" s="295"/>
      <c r="E673" s="296"/>
      <c r="F673" s="296"/>
      <c r="G673" s="292"/>
      <c r="H673" s="292"/>
      <c r="I673" s="292"/>
      <c r="J673" s="292"/>
      <c r="K673" s="292"/>
      <c r="L673" s="292"/>
      <c r="M673" s="292"/>
      <c r="N673" s="292"/>
      <c r="O673" s="292"/>
      <c r="P673" s="292"/>
      <c r="Q673" s="292"/>
      <c r="R673" s="292"/>
      <c r="S673" s="292"/>
      <c r="T673" s="292"/>
      <c r="U673" s="292"/>
      <c r="V673" s="292"/>
      <c r="W673" s="292"/>
      <c r="X673" s="292"/>
      <c r="Y673" s="292"/>
      <c r="Z673" s="292"/>
    </row>
    <row r="674" spans="1:26" ht="15.75" customHeight="1" x14ac:dyDescent="0.2">
      <c r="A674" s="292"/>
      <c r="B674" s="221"/>
      <c r="C674" s="295"/>
      <c r="D674" s="295"/>
      <c r="E674" s="296"/>
      <c r="F674" s="296"/>
      <c r="G674" s="292"/>
      <c r="H674" s="292"/>
      <c r="I674" s="292"/>
      <c r="J674" s="292"/>
      <c r="K674" s="292"/>
      <c r="L674" s="292"/>
      <c r="M674" s="292"/>
      <c r="N674" s="292"/>
      <c r="O674" s="292"/>
      <c r="P674" s="292"/>
      <c r="Q674" s="292"/>
      <c r="R674" s="292"/>
      <c r="S674" s="292"/>
      <c r="T674" s="292"/>
      <c r="U674" s="292"/>
      <c r="V674" s="292"/>
      <c r="W674" s="292"/>
      <c r="X674" s="292"/>
      <c r="Y674" s="292"/>
      <c r="Z674" s="292"/>
    </row>
    <row r="675" spans="1:26" ht="15.75" customHeight="1" x14ac:dyDescent="0.2">
      <c r="A675" s="292"/>
      <c r="B675" s="221"/>
      <c r="C675" s="295"/>
      <c r="D675" s="295"/>
      <c r="E675" s="296"/>
      <c r="F675" s="296"/>
      <c r="G675" s="292"/>
      <c r="H675" s="292"/>
      <c r="I675" s="292"/>
      <c r="J675" s="292"/>
      <c r="K675" s="292"/>
      <c r="L675" s="292"/>
      <c r="M675" s="292"/>
      <c r="N675" s="292"/>
      <c r="O675" s="292"/>
      <c r="P675" s="292"/>
      <c r="Q675" s="292"/>
      <c r="R675" s="292"/>
      <c r="S675" s="292"/>
      <c r="T675" s="292"/>
      <c r="U675" s="292"/>
      <c r="V675" s="292"/>
      <c r="W675" s="292"/>
      <c r="X675" s="292"/>
      <c r="Y675" s="292"/>
      <c r="Z675" s="292"/>
    </row>
    <row r="676" spans="1:26" ht="15.75" customHeight="1" x14ac:dyDescent="0.2">
      <c r="A676" s="292"/>
      <c r="B676" s="221"/>
      <c r="C676" s="295"/>
      <c r="D676" s="295"/>
      <c r="E676" s="296"/>
      <c r="F676" s="296"/>
      <c r="G676" s="292"/>
      <c r="H676" s="292"/>
      <c r="I676" s="292"/>
      <c r="J676" s="292"/>
      <c r="K676" s="292"/>
      <c r="L676" s="292"/>
      <c r="M676" s="292"/>
      <c r="N676" s="292"/>
      <c r="O676" s="292"/>
      <c r="P676" s="292"/>
      <c r="Q676" s="292"/>
      <c r="R676" s="292"/>
      <c r="S676" s="292"/>
      <c r="T676" s="292"/>
      <c r="U676" s="292"/>
      <c r="V676" s="292"/>
      <c r="W676" s="292"/>
      <c r="X676" s="292"/>
      <c r="Y676" s="292"/>
      <c r="Z676" s="292"/>
    </row>
    <row r="677" spans="1:26" ht="15.75" customHeight="1" x14ac:dyDescent="0.2">
      <c r="A677" s="292"/>
      <c r="B677" s="221"/>
      <c r="C677" s="295"/>
      <c r="D677" s="295"/>
      <c r="E677" s="296"/>
      <c r="F677" s="296"/>
      <c r="G677" s="292"/>
      <c r="H677" s="292"/>
      <c r="I677" s="292"/>
      <c r="J677" s="292"/>
      <c r="K677" s="292"/>
      <c r="L677" s="292"/>
      <c r="M677" s="292"/>
      <c r="N677" s="292"/>
      <c r="O677" s="292"/>
      <c r="P677" s="292"/>
      <c r="Q677" s="292"/>
      <c r="R677" s="292"/>
      <c r="S677" s="292"/>
      <c r="T677" s="292"/>
      <c r="U677" s="292"/>
      <c r="V677" s="292"/>
      <c r="W677" s="292"/>
      <c r="X677" s="292"/>
      <c r="Y677" s="292"/>
      <c r="Z677" s="292"/>
    </row>
    <row r="678" spans="1:26" ht="15.75" customHeight="1" x14ac:dyDescent="0.2">
      <c r="A678" s="292"/>
      <c r="B678" s="221"/>
      <c r="C678" s="295"/>
      <c r="D678" s="295"/>
      <c r="E678" s="296"/>
      <c r="F678" s="296"/>
      <c r="G678" s="292"/>
      <c r="H678" s="292"/>
      <c r="I678" s="292"/>
      <c r="J678" s="292"/>
      <c r="K678" s="292"/>
      <c r="L678" s="292"/>
      <c r="M678" s="292"/>
      <c r="N678" s="292"/>
      <c r="O678" s="292"/>
      <c r="P678" s="292"/>
      <c r="Q678" s="292"/>
      <c r="R678" s="292"/>
      <c r="S678" s="292"/>
      <c r="T678" s="292"/>
      <c r="U678" s="292"/>
      <c r="V678" s="292"/>
      <c r="W678" s="292"/>
      <c r="X678" s="292"/>
      <c r="Y678" s="292"/>
      <c r="Z678" s="292"/>
    </row>
    <row r="679" spans="1:26" ht="15.75" customHeight="1" x14ac:dyDescent="0.2">
      <c r="A679" s="292"/>
      <c r="B679" s="221"/>
      <c r="C679" s="295"/>
      <c r="D679" s="295"/>
      <c r="E679" s="296"/>
      <c r="F679" s="296"/>
      <c r="G679" s="292"/>
      <c r="H679" s="292"/>
      <c r="I679" s="292"/>
      <c r="J679" s="292"/>
      <c r="K679" s="292"/>
      <c r="L679" s="292"/>
      <c r="M679" s="292"/>
      <c r="N679" s="292"/>
      <c r="O679" s="292"/>
      <c r="P679" s="292"/>
      <c r="Q679" s="292"/>
      <c r="R679" s="292"/>
      <c r="S679" s="292"/>
      <c r="T679" s="292"/>
      <c r="U679" s="292"/>
      <c r="V679" s="292"/>
      <c r="W679" s="292"/>
      <c r="X679" s="292"/>
      <c r="Y679" s="292"/>
      <c r="Z679" s="292"/>
    </row>
    <row r="680" spans="1:26" ht="15.75" customHeight="1" x14ac:dyDescent="0.2">
      <c r="A680" s="292"/>
      <c r="B680" s="221"/>
      <c r="C680" s="295"/>
      <c r="D680" s="295"/>
      <c r="E680" s="296"/>
      <c r="F680" s="296"/>
      <c r="G680" s="292"/>
      <c r="H680" s="292"/>
      <c r="I680" s="292"/>
      <c r="J680" s="292"/>
      <c r="K680" s="292"/>
      <c r="L680" s="292"/>
      <c r="M680" s="292"/>
      <c r="N680" s="292"/>
      <c r="O680" s="292"/>
      <c r="P680" s="292"/>
      <c r="Q680" s="292"/>
      <c r="R680" s="292"/>
      <c r="S680" s="292"/>
      <c r="T680" s="292"/>
      <c r="U680" s="292"/>
      <c r="V680" s="292"/>
      <c r="W680" s="292"/>
      <c r="X680" s="292"/>
      <c r="Y680" s="292"/>
      <c r="Z680" s="292"/>
    </row>
    <row r="681" spans="1:26" ht="15.75" customHeight="1" x14ac:dyDescent="0.2">
      <c r="A681" s="292"/>
      <c r="B681" s="221"/>
      <c r="C681" s="295"/>
      <c r="D681" s="295"/>
      <c r="E681" s="296"/>
      <c r="F681" s="296"/>
      <c r="G681" s="292"/>
      <c r="H681" s="292"/>
      <c r="I681" s="292"/>
      <c r="J681" s="292"/>
      <c r="K681" s="292"/>
      <c r="L681" s="292"/>
      <c r="M681" s="292"/>
      <c r="N681" s="292"/>
      <c r="O681" s="292"/>
      <c r="P681" s="292"/>
      <c r="Q681" s="292"/>
      <c r="R681" s="292"/>
      <c r="S681" s="292"/>
      <c r="T681" s="292"/>
      <c r="U681" s="292"/>
      <c r="V681" s="292"/>
      <c r="W681" s="292"/>
      <c r="X681" s="292"/>
      <c r="Y681" s="292"/>
      <c r="Z681" s="292"/>
    </row>
    <row r="682" spans="1:26" ht="15.75" customHeight="1" x14ac:dyDescent="0.2">
      <c r="A682" s="292"/>
      <c r="B682" s="221"/>
      <c r="C682" s="295"/>
      <c r="D682" s="295"/>
      <c r="E682" s="296"/>
      <c r="F682" s="296"/>
      <c r="G682" s="292"/>
      <c r="H682" s="292"/>
      <c r="I682" s="292"/>
      <c r="J682" s="292"/>
      <c r="K682" s="292"/>
      <c r="L682" s="292"/>
      <c r="M682" s="292"/>
      <c r="N682" s="292"/>
      <c r="O682" s="292"/>
      <c r="P682" s="292"/>
      <c r="Q682" s="292"/>
      <c r="R682" s="292"/>
      <c r="S682" s="292"/>
      <c r="T682" s="292"/>
      <c r="U682" s="292"/>
      <c r="V682" s="292"/>
      <c r="W682" s="292"/>
      <c r="X682" s="292"/>
      <c r="Y682" s="292"/>
      <c r="Z682" s="292"/>
    </row>
    <row r="683" spans="1:26" ht="15.75" customHeight="1" x14ac:dyDescent="0.2">
      <c r="A683" s="292"/>
      <c r="B683" s="221"/>
      <c r="C683" s="295"/>
      <c r="D683" s="295"/>
      <c r="E683" s="296"/>
      <c r="F683" s="296"/>
      <c r="G683" s="292"/>
      <c r="H683" s="292"/>
      <c r="I683" s="292"/>
      <c r="J683" s="292"/>
      <c r="K683" s="292"/>
      <c r="L683" s="292"/>
      <c r="M683" s="292"/>
      <c r="N683" s="292"/>
      <c r="O683" s="292"/>
      <c r="P683" s="292"/>
      <c r="Q683" s="292"/>
      <c r="R683" s="292"/>
      <c r="S683" s="292"/>
      <c r="T683" s="292"/>
      <c r="U683" s="292"/>
      <c r="V683" s="292"/>
      <c r="W683" s="292"/>
      <c r="X683" s="292"/>
      <c r="Y683" s="292"/>
      <c r="Z683" s="292"/>
    </row>
    <row r="684" spans="1:26" ht="15.75" customHeight="1" x14ac:dyDescent="0.2">
      <c r="A684" s="292"/>
      <c r="B684" s="221"/>
      <c r="C684" s="295"/>
      <c r="D684" s="295"/>
      <c r="E684" s="296"/>
      <c r="F684" s="296"/>
      <c r="G684" s="292"/>
      <c r="H684" s="292"/>
      <c r="I684" s="292"/>
      <c r="J684" s="292"/>
      <c r="K684" s="292"/>
      <c r="L684" s="292"/>
      <c r="M684" s="292"/>
      <c r="N684" s="292"/>
      <c r="O684" s="292"/>
      <c r="P684" s="292"/>
      <c r="Q684" s="292"/>
      <c r="R684" s="292"/>
      <c r="S684" s="292"/>
      <c r="T684" s="292"/>
      <c r="U684" s="292"/>
      <c r="V684" s="292"/>
      <c r="W684" s="292"/>
      <c r="X684" s="292"/>
      <c r="Y684" s="292"/>
      <c r="Z684" s="292"/>
    </row>
    <row r="685" spans="1:26" ht="15.75" customHeight="1" x14ac:dyDescent="0.2">
      <c r="A685" s="292"/>
      <c r="B685" s="221"/>
      <c r="C685" s="295"/>
      <c r="D685" s="295"/>
      <c r="E685" s="296"/>
      <c r="F685" s="296"/>
      <c r="G685" s="292"/>
      <c r="H685" s="292"/>
      <c r="I685" s="292"/>
      <c r="J685" s="292"/>
      <c r="K685" s="292"/>
      <c r="L685" s="292"/>
      <c r="M685" s="292"/>
      <c r="N685" s="292"/>
      <c r="O685" s="292"/>
      <c r="P685" s="292"/>
      <c r="Q685" s="292"/>
      <c r="R685" s="292"/>
      <c r="S685" s="292"/>
      <c r="T685" s="292"/>
      <c r="U685" s="292"/>
      <c r="V685" s="292"/>
      <c r="W685" s="292"/>
      <c r="X685" s="292"/>
      <c r="Y685" s="292"/>
      <c r="Z685" s="292"/>
    </row>
    <row r="686" spans="1:26" ht="15.75" customHeight="1" x14ac:dyDescent="0.2">
      <c r="A686" s="292"/>
      <c r="B686" s="221"/>
      <c r="C686" s="295"/>
      <c r="D686" s="295"/>
      <c r="E686" s="296"/>
      <c r="F686" s="296"/>
      <c r="G686" s="292"/>
      <c r="H686" s="292"/>
      <c r="I686" s="292"/>
      <c r="J686" s="292"/>
      <c r="K686" s="292"/>
      <c r="L686" s="292"/>
      <c r="M686" s="292"/>
      <c r="N686" s="292"/>
      <c r="O686" s="292"/>
      <c r="P686" s="292"/>
      <c r="Q686" s="292"/>
      <c r="R686" s="292"/>
      <c r="S686" s="292"/>
      <c r="T686" s="292"/>
      <c r="U686" s="292"/>
      <c r="V686" s="292"/>
      <c r="W686" s="292"/>
      <c r="X686" s="292"/>
      <c r="Y686" s="292"/>
      <c r="Z686" s="292"/>
    </row>
    <row r="687" spans="1:26" ht="15.75" customHeight="1" x14ac:dyDescent="0.2">
      <c r="A687" s="292"/>
      <c r="B687" s="221"/>
      <c r="C687" s="295"/>
      <c r="D687" s="295"/>
      <c r="E687" s="296"/>
      <c r="F687" s="296"/>
      <c r="G687" s="292"/>
      <c r="H687" s="292"/>
      <c r="I687" s="292"/>
      <c r="J687" s="292"/>
      <c r="K687" s="292"/>
      <c r="L687" s="292"/>
      <c r="M687" s="292"/>
      <c r="N687" s="292"/>
      <c r="O687" s="292"/>
      <c r="P687" s="292"/>
      <c r="Q687" s="292"/>
      <c r="R687" s="292"/>
      <c r="S687" s="292"/>
      <c r="T687" s="292"/>
      <c r="U687" s="292"/>
      <c r="V687" s="292"/>
      <c r="W687" s="292"/>
      <c r="X687" s="292"/>
      <c r="Y687" s="292"/>
      <c r="Z687" s="292"/>
    </row>
    <row r="688" spans="1:26" ht="15.75" customHeight="1" x14ac:dyDescent="0.2">
      <c r="A688" s="292"/>
      <c r="B688" s="221"/>
      <c r="C688" s="295"/>
      <c r="D688" s="295"/>
      <c r="E688" s="296"/>
      <c r="F688" s="296"/>
      <c r="G688" s="292"/>
      <c r="H688" s="292"/>
      <c r="I688" s="292"/>
      <c r="J688" s="292"/>
      <c r="K688" s="292"/>
      <c r="L688" s="292"/>
      <c r="M688" s="292"/>
      <c r="N688" s="292"/>
      <c r="O688" s="292"/>
      <c r="P688" s="292"/>
      <c r="Q688" s="292"/>
      <c r="R688" s="292"/>
      <c r="S688" s="292"/>
      <c r="T688" s="292"/>
      <c r="U688" s="292"/>
      <c r="V688" s="292"/>
      <c r="W688" s="292"/>
      <c r="X688" s="292"/>
      <c r="Y688" s="292"/>
      <c r="Z688" s="292"/>
    </row>
    <row r="689" spans="1:26" ht="15.75" customHeight="1" x14ac:dyDescent="0.2">
      <c r="A689" s="292"/>
      <c r="B689" s="221"/>
      <c r="C689" s="295"/>
      <c r="D689" s="295"/>
      <c r="E689" s="296"/>
      <c r="F689" s="296"/>
      <c r="G689" s="292"/>
      <c r="H689" s="292"/>
      <c r="I689" s="292"/>
      <c r="J689" s="292"/>
      <c r="K689" s="292"/>
      <c r="L689" s="292"/>
      <c r="M689" s="292"/>
      <c r="N689" s="292"/>
      <c r="O689" s="292"/>
      <c r="P689" s="292"/>
      <c r="Q689" s="292"/>
      <c r="R689" s="292"/>
      <c r="S689" s="292"/>
      <c r="T689" s="292"/>
      <c r="U689" s="292"/>
      <c r="V689" s="292"/>
      <c r="W689" s="292"/>
      <c r="X689" s="292"/>
      <c r="Y689" s="292"/>
      <c r="Z689" s="292"/>
    </row>
    <row r="690" spans="1:26" ht="15.75" customHeight="1" x14ac:dyDescent="0.2">
      <c r="A690" s="292"/>
      <c r="B690" s="221"/>
      <c r="C690" s="295"/>
      <c r="D690" s="295"/>
      <c r="E690" s="296"/>
      <c r="F690" s="296"/>
      <c r="G690" s="292"/>
      <c r="H690" s="292"/>
      <c r="I690" s="292"/>
      <c r="J690" s="292"/>
      <c r="K690" s="292"/>
      <c r="L690" s="292"/>
      <c r="M690" s="292"/>
      <c r="N690" s="292"/>
      <c r="O690" s="292"/>
      <c r="P690" s="292"/>
      <c r="Q690" s="292"/>
      <c r="R690" s="292"/>
      <c r="S690" s="292"/>
      <c r="T690" s="292"/>
      <c r="U690" s="292"/>
      <c r="V690" s="292"/>
      <c r="W690" s="292"/>
      <c r="X690" s="292"/>
      <c r="Y690" s="292"/>
      <c r="Z690" s="292"/>
    </row>
    <row r="691" spans="1:26" ht="15.75" customHeight="1" x14ac:dyDescent="0.2">
      <c r="A691" s="292"/>
      <c r="B691" s="221"/>
      <c r="C691" s="295"/>
      <c r="D691" s="295"/>
      <c r="E691" s="296"/>
      <c r="F691" s="296"/>
      <c r="G691" s="292"/>
      <c r="H691" s="292"/>
      <c r="I691" s="292"/>
      <c r="J691" s="292"/>
      <c r="K691" s="292"/>
      <c r="L691" s="292"/>
      <c r="M691" s="292"/>
      <c r="N691" s="292"/>
      <c r="O691" s="292"/>
      <c r="P691" s="292"/>
      <c r="Q691" s="292"/>
      <c r="R691" s="292"/>
      <c r="S691" s="292"/>
      <c r="T691" s="292"/>
      <c r="U691" s="292"/>
      <c r="V691" s="292"/>
      <c r="W691" s="292"/>
      <c r="X691" s="292"/>
      <c r="Y691" s="292"/>
      <c r="Z691" s="292"/>
    </row>
    <row r="692" spans="1:26" ht="15.75" customHeight="1" x14ac:dyDescent="0.2">
      <c r="A692" s="292"/>
      <c r="B692" s="221"/>
      <c r="C692" s="295"/>
      <c r="D692" s="295"/>
      <c r="E692" s="296"/>
      <c r="F692" s="296"/>
      <c r="G692" s="292"/>
      <c r="H692" s="292"/>
      <c r="I692" s="292"/>
      <c r="J692" s="292"/>
      <c r="K692" s="292"/>
      <c r="L692" s="292"/>
      <c r="M692" s="292"/>
      <c r="N692" s="292"/>
      <c r="O692" s="292"/>
      <c r="P692" s="292"/>
      <c r="Q692" s="292"/>
      <c r="R692" s="292"/>
      <c r="S692" s="292"/>
      <c r="T692" s="292"/>
      <c r="U692" s="292"/>
      <c r="V692" s="292"/>
      <c r="W692" s="292"/>
      <c r="X692" s="292"/>
      <c r="Y692" s="292"/>
      <c r="Z692" s="292"/>
    </row>
    <row r="693" spans="1:26" ht="15.75" customHeight="1" x14ac:dyDescent="0.2">
      <c r="A693" s="292"/>
      <c r="B693" s="221"/>
      <c r="C693" s="295"/>
      <c r="D693" s="295"/>
      <c r="E693" s="296"/>
      <c r="F693" s="296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2"/>
      <c r="Y693" s="292"/>
      <c r="Z693" s="292"/>
    </row>
    <row r="694" spans="1:26" ht="15.75" customHeight="1" x14ac:dyDescent="0.2">
      <c r="A694" s="292"/>
      <c r="B694" s="221"/>
      <c r="C694" s="295"/>
      <c r="D694" s="295"/>
      <c r="E694" s="296"/>
      <c r="F694" s="296"/>
      <c r="G694" s="292"/>
      <c r="H694" s="292"/>
      <c r="I694" s="292"/>
      <c r="J694" s="292"/>
      <c r="K694" s="292"/>
      <c r="L694" s="292"/>
      <c r="M694" s="292"/>
      <c r="N694" s="292"/>
      <c r="O694" s="292"/>
      <c r="P694" s="292"/>
      <c r="Q694" s="292"/>
      <c r="R694" s="292"/>
      <c r="S694" s="292"/>
      <c r="T694" s="292"/>
      <c r="U694" s="292"/>
      <c r="V694" s="292"/>
      <c r="W694" s="292"/>
      <c r="X694" s="292"/>
      <c r="Y694" s="292"/>
      <c r="Z694" s="292"/>
    </row>
    <row r="695" spans="1:26" ht="15.75" customHeight="1" x14ac:dyDescent="0.2">
      <c r="A695" s="292"/>
      <c r="B695" s="221"/>
      <c r="C695" s="295"/>
      <c r="D695" s="295"/>
      <c r="E695" s="296"/>
      <c r="F695" s="296"/>
      <c r="G695" s="292"/>
      <c r="H695" s="292"/>
      <c r="I695" s="292"/>
      <c r="J695" s="292"/>
      <c r="K695" s="292"/>
      <c r="L695" s="292"/>
      <c r="M695" s="292"/>
      <c r="N695" s="292"/>
      <c r="O695" s="292"/>
      <c r="P695" s="292"/>
      <c r="Q695" s="292"/>
      <c r="R695" s="292"/>
      <c r="S695" s="292"/>
      <c r="T695" s="292"/>
      <c r="U695" s="292"/>
      <c r="V695" s="292"/>
      <c r="W695" s="292"/>
      <c r="X695" s="292"/>
      <c r="Y695" s="292"/>
      <c r="Z695" s="292"/>
    </row>
    <row r="696" spans="1:26" ht="15.75" customHeight="1" x14ac:dyDescent="0.2">
      <c r="A696" s="292"/>
      <c r="B696" s="221"/>
      <c r="C696" s="295"/>
      <c r="D696" s="295"/>
      <c r="E696" s="296"/>
      <c r="F696" s="296"/>
      <c r="G696" s="292"/>
      <c r="H696" s="292"/>
      <c r="I696" s="292"/>
      <c r="J696" s="292"/>
      <c r="K696" s="292"/>
      <c r="L696" s="292"/>
      <c r="M696" s="292"/>
      <c r="N696" s="292"/>
      <c r="O696" s="292"/>
      <c r="P696" s="292"/>
      <c r="Q696" s="292"/>
      <c r="R696" s="292"/>
      <c r="S696" s="292"/>
      <c r="T696" s="292"/>
      <c r="U696" s="292"/>
      <c r="V696" s="292"/>
      <c r="W696" s="292"/>
      <c r="X696" s="292"/>
      <c r="Y696" s="292"/>
      <c r="Z696" s="292"/>
    </row>
    <row r="697" spans="1:26" ht="15.75" customHeight="1" x14ac:dyDescent="0.2">
      <c r="A697" s="292"/>
      <c r="B697" s="221"/>
      <c r="C697" s="295"/>
      <c r="D697" s="295"/>
      <c r="E697" s="296"/>
      <c r="F697" s="296"/>
      <c r="G697" s="292"/>
      <c r="H697" s="292"/>
      <c r="I697" s="292"/>
      <c r="J697" s="292"/>
      <c r="K697" s="292"/>
      <c r="L697" s="292"/>
      <c r="M697" s="292"/>
      <c r="N697" s="292"/>
      <c r="O697" s="292"/>
      <c r="P697" s="292"/>
      <c r="Q697" s="292"/>
      <c r="R697" s="292"/>
      <c r="S697" s="292"/>
      <c r="T697" s="292"/>
      <c r="U697" s="292"/>
      <c r="V697" s="292"/>
      <c r="W697" s="292"/>
      <c r="X697" s="292"/>
      <c r="Y697" s="292"/>
      <c r="Z697" s="292"/>
    </row>
    <row r="698" spans="1:26" ht="15.75" customHeight="1" x14ac:dyDescent="0.2">
      <c r="A698" s="292"/>
      <c r="B698" s="221"/>
      <c r="C698" s="295"/>
      <c r="D698" s="295"/>
      <c r="E698" s="296"/>
      <c r="F698" s="296"/>
      <c r="G698" s="292"/>
      <c r="H698" s="292"/>
      <c r="I698" s="292"/>
      <c r="J698" s="292"/>
      <c r="K698" s="292"/>
      <c r="L698" s="292"/>
      <c r="M698" s="292"/>
      <c r="N698" s="292"/>
      <c r="O698" s="292"/>
      <c r="P698" s="292"/>
      <c r="Q698" s="292"/>
      <c r="R698" s="292"/>
      <c r="S698" s="292"/>
      <c r="T698" s="292"/>
      <c r="U698" s="292"/>
      <c r="V698" s="292"/>
      <c r="W698" s="292"/>
      <c r="X698" s="292"/>
      <c r="Y698" s="292"/>
      <c r="Z698" s="292"/>
    </row>
    <row r="699" spans="1:26" ht="15.75" customHeight="1" x14ac:dyDescent="0.2">
      <c r="A699" s="292"/>
      <c r="B699" s="221"/>
      <c r="C699" s="295"/>
      <c r="D699" s="295"/>
      <c r="E699" s="296"/>
      <c r="F699" s="296"/>
      <c r="G699" s="292"/>
      <c r="H699" s="292"/>
      <c r="I699" s="292"/>
      <c r="J699" s="292"/>
      <c r="K699" s="292"/>
      <c r="L699" s="292"/>
      <c r="M699" s="292"/>
      <c r="N699" s="292"/>
      <c r="O699" s="292"/>
      <c r="P699" s="292"/>
      <c r="Q699" s="292"/>
      <c r="R699" s="292"/>
      <c r="S699" s="292"/>
      <c r="T699" s="292"/>
      <c r="U699" s="292"/>
      <c r="V699" s="292"/>
      <c r="W699" s="292"/>
      <c r="X699" s="292"/>
      <c r="Y699" s="292"/>
      <c r="Z699" s="292"/>
    </row>
    <row r="700" spans="1:26" ht="15.75" customHeight="1" x14ac:dyDescent="0.2">
      <c r="A700" s="292"/>
      <c r="B700" s="221"/>
      <c r="C700" s="295"/>
      <c r="D700" s="295"/>
      <c r="E700" s="296"/>
      <c r="F700" s="296"/>
      <c r="G700" s="292"/>
      <c r="H700" s="292"/>
      <c r="I700" s="292"/>
      <c r="J700" s="292"/>
      <c r="K700" s="292"/>
      <c r="L700" s="292"/>
      <c r="M700" s="292"/>
      <c r="N700" s="292"/>
      <c r="O700" s="292"/>
      <c r="P700" s="292"/>
      <c r="Q700" s="292"/>
      <c r="R700" s="292"/>
      <c r="S700" s="292"/>
      <c r="T700" s="292"/>
      <c r="U700" s="292"/>
      <c r="V700" s="292"/>
      <c r="W700" s="292"/>
      <c r="X700" s="292"/>
      <c r="Y700" s="292"/>
      <c r="Z700" s="292"/>
    </row>
    <row r="701" spans="1:26" ht="15.75" customHeight="1" x14ac:dyDescent="0.2">
      <c r="A701" s="292"/>
      <c r="B701" s="221"/>
      <c r="C701" s="295"/>
      <c r="D701" s="295"/>
      <c r="E701" s="296"/>
      <c r="F701" s="296"/>
      <c r="G701" s="292"/>
      <c r="H701" s="292"/>
      <c r="I701" s="292"/>
      <c r="J701" s="292"/>
      <c r="K701" s="292"/>
      <c r="L701" s="292"/>
      <c r="M701" s="292"/>
      <c r="N701" s="292"/>
      <c r="O701" s="292"/>
      <c r="P701" s="292"/>
      <c r="Q701" s="292"/>
      <c r="R701" s="292"/>
      <c r="S701" s="292"/>
      <c r="T701" s="292"/>
      <c r="U701" s="292"/>
      <c r="V701" s="292"/>
      <c r="W701" s="292"/>
      <c r="X701" s="292"/>
      <c r="Y701" s="292"/>
      <c r="Z701" s="292"/>
    </row>
    <row r="702" spans="1:26" ht="15.75" customHeight="1" x14ac:dyDescent="0.2">
      <c r="A702" s="292"/>
      <c r="B702" s="221"/>
      <c r="C702" s="295"/>
      <c r="D702" s="295"/>
      <c r="E702" s="296"/>
      <c r="F702" s="296"/>
      <c r="G702" s="292"/>
      <c r="H702" s="292"/>
      <c r="I702" s="292"/>
      <c r="J702" s="292"/>
      <c r="K702" s="292"/>
      <c r="L702" s="292"/>
      <c r="M702" s="292"/>
      <c r="N702" s="292"/>
      <c r="O702" s="292"/>
      <c r="P702" s="292"/>
      <c r="Q702" s="292"/>
      <c r="R702" s="292"/>
      <c r="S702" s="292"/>
      <c r="T702" s="292"/>
      <c r="U702" s="292"/>
      <c r="V702" s="292"/>
      <c r="W702" s="292"/>
      <c r="X702" s="292"/>
      <c r="Y702" s="292"/>
      <c r="Z702" s="292"/>
    </row>
    <row r="703" spans="1:26" ht="15.75" customHeight="1" x14ac:dyDescent="0.2">
      <c r="A703" s="292"/>
      <c r="B703" s="221"/>
      <c r="C703" s="295"/>
      <c r="D703" s="295"/>
      <c r="E703" s="296"/>
      <c r="F703" s="296"/>
      <c r="G703" s="292"/>
      <c r="H703" s="292"/>
      <c r="I703" s="292"/>
      <c r="J703" s="292"/>
      <c r="K703" s="292"/>
      <c r="L703" s="292"/>
      <c r="M703" s="292"/>
      <c r="N703" s="292"/>
      <c r="O703" s="292"/>
      <c r="P703" s="292"/>
      <c r="Q703" s="292"/>
      <c r="R703" s="292"/>
      <c r="S703" s="292"/>
      <c r="T703" s="292"/>
      <c r="U703" s="292"/>
      <c r="V703" s="292"/>
      <c r="W703" s="292"/>
      <c r="X703" s="292"/>
      <c r="Y703" s="292"/>
      <c r="Z703" s="292"/>
    </row>
    <row r="704" spans="1:26" ht="15.75" customHeight="1" x14ac:dyDescent="0.2">
      <c r="A704" s="292"/>
      <c r="B704" s="221"/>
      <c r="C704" s="295"/>
      <c r="D704" s="295"/>
      <c r="E704" s="296"/>
      <c r="F704" s="296"/>
      <c r="G704" s="292"/>
      <c r="H704" s="292"/>
      <c r="I704" s="292"/>
      <c r="J704" s="292"/>
      <c r="K704" s="292"/>
      <c r="L704" s="292"/>
      <c r="M704" s="292"/>
      <c r="N704" s="292"/>
      <c r="O704" s="292"/>
      <c r="P704" s="292"/>
      <c r="Q704" s="292"/>
      <c r="R704" s="292"/>
      <c r="S704" s="292"/>
      <c r="T704" s="292"/>
      <c r="U704" s="292"/>
      <c r="V704" s="292"/>
      <c r="W704" s="292"/>
      <c r="X704" s="292"/>
      <c r="Y704" s="292"/>
      <c r="Z704" s="292"/>
    </row>
    <row r="705" spans="1:26" ht="15.75" customHeight="1" x14ac:dyDescent="0.2">
      <c r="A705" s="292"/>
      <c r="B705" s="221"/>
      <c r="C705" s="295"/>
      <c r="D705" s="295"/>
      <c r="E705" s="296"/>
      <c r="F705" s="296"/>
      <c r="G705" s="292"/>
      <c r="H705" s="292"/>
      <c r="I705" s="292"/>
      <c r="J705" s="292"/>
      <c r="K705" s="292"/>
      <c r="L705" s="292"/>
      <c r="M705" s="292"/>
      <c r="N705" s="292"/>
      <c r="O705" s="292"/>
      <c r="P705" s="292"/>
      <c r="Q705" s="292"/>
      <c r="R705" s="292"/>
      <c r="S705" s="292"/>
      <c r="T705" s="292"/>
      <c r="U705" s="292"/>
      <c r="V705" s="292"/>
      <c r="W705" s="292"/>
      <c r="X705" s="292"/>
      <c r="Y705" s="292"/>
      <c r="Z705" s="292"/>
    </row>
    <row r="706" spans="1:26" ht="15.75" customHeight="1" x14ac:dyDescent="0.2">
      <c r="A706" s="292"/>
      <c r="B706" s="221"/>
      <c r="C706" s="295"/>
      <c r="D706" s="295"/>
      <c r="E706" s="296"/>
      <c r="F706" s="296"/>
      <c r="G706" s="292"/>
      <c r="H706" s="292"/>
      <c r="I706" s="292"/>
      <c r="J706" s="292"/>
      <c r="K706" s="292"/>
      <c r="L706" s="292"/>
      <c r="M706" s="292"/>
      <c r="N706" s="292"/>
      <c r="O706" s="292"/>
      <c r="P706" s="292"/>
      <c r="Q706" s="292"/>
      <c r="R706" s="292"/>
      <c r="S706" s="292"/>
      <c r="T706" s="292"/>
      <c r="U706" s="292"/>
      <c r="V706" s="292"/>
      <c r="W706" s="292"/>
      <c r="X706" s="292"/>
      <c r="Y706" s="292"/>
      <c r="Z706" s="292"/>
    </row>
    <row r="707" spans="1:26" ht="15.75" customHeight="1" x14ac:dyDescent="0.2">
      <c r="A707" s="292"/>
      <c r="B707" s="221"/>
      <c r="C707" s="295"/>
      <c r="D707" s="295"/>
      <c r="E707" s="296"/>
      <c r="F707" s="296"/>
      <c r="G707" s="292"/>
      <c r="H707" s="292"/>
      <c r="I707" s="292"/>
      <c r="J707" s="292"/>
      <c r="K707" s="292"/>
      <c r="L707" s="292"/>
      <c r="M707" s="292"/>
      <c r="N707" s="292"/>
      <c r="O707" s="292"/>
      <c r="P707" s="292"/>
      <c r="Q707" s="292"/>
      <c r="R707" s="292"/>
      <c r="S707" s="292"/>
      <c r="T707" s="292"/>
      <c r="U707" s="292"/>
      <c r="V707" s="292"/>
      <c r="W707" s="292"/>
      <c r="X707" s="292"/>
      <c r="Y707" s="292"/>
      <c r="Z707" s="292"/>
    </row>
    <row r="708" spans="1:26" ht="15.75" customHeight="1" x14ac:dyDescent="0.2">
      <c r="A708" s="292"/>
      <c r="B708" s="221"/>
      <c r="C708" s="295"/>
      <c r="D708" s="295"/>
      <c r="E708" s="296"/>
      <c r="F708" s="296"/>
      <c r="G708" s="292"/>
      <c r="H708" s="292"/>
      <c r="I708" s="292"/>
      <c r="J708" s="292"/>
      <c r="K708" s="292"/>
      <c r="L708" s="292"/>
      <c r="M708" s="292"/>
      <c r="N708" s="292"/>
      <c r="O708" s="292"/>
      <c r="P708" s="292"/>
      <c r="Q708" s="292"/>
      <c r="R708" s="292"/>
      <c r="S708" s="292"/>
      <c r="T708" s="292"/>
      <c r="U708" s="292"/>
      <c r="V708" s="292"/>
      <c r="W708" s="292"/>
      <c r="X708" s="292"/>
      <c r="Y708" s="292"/>
      <c r="Z708" s="292"/>
    </row>
    <row r="709" spans="1:26" ht="15.75" customHeight="1" x14ac:dyDescent="0.2">
      <c r="A709" s="292"/>
      <c r="B709" s="221"/>
      <c r="C709" s="295"/>
      <c r="D709" s="295"/>
      <c r="E709" s="296"/>
      <c r="F709" s="296"/>
      <c r="G709" s="292"/>
      <c r="H709" s="292"/>
      <c r="I709" s="292"/>
      <c r="J709" s="292"/>
      <c r="K709" s="292"/>
      <c r="L709" s="292"/>
      <c r="M709" s="292"/>
      <c r="N709" s="292"/>
      <c r="O709" s="292"/>
      <c r="P709" s="292"/>
      <c r="Q709" s="292"/>
      <c r="R709" s="292"/>
      <c r="S709" s="292"/>
      <c r="T709" s="292"/>
      <c r="U709" s="292"/>
      <c r="V709" s="292"/>
      <c r="W709" s="292"/>
      <c r="X709" s="292"/>
      <c r="Y709" s="292"/>
      <c r="Z709" s="292"/>
    </row>
    <row r="710" spans="1:26" ht="15.75" customHeight="1" x14ac:dyDescent="0.2">
      <c r="A710" s="292"/>
      <c r="B710" s="221"/>
      <c r="C710" s="295"/>
      <c r="D710" s="295"/>
      <c r="E710" s="296"/>
      <c r="F710" s="296"/>
      <c r="G710" s="292"/>
      <c r="H710" s="292"/>
      <c r="I710" s="292"/>
      <c r="J710" s="292"/>
      <c r="K710" s="292"/>
      <c r="L710" s="292"/>
      <c r="M710" s="292"/>
      <c r="N710" s="292"/>
      <c r="O710" s="292"/>
      <c r="P710" s="292"/>
      <c r="Q710" s="292"/>
      <c r="R710" s="292"/>
      <c r="S710" s="292"/>
      <c r="T710" s="292"/>
      <c r="U710" s="292"/>
      <c r="V710" s="292"/>
      <c r="W710" s="292"/>
      <c r="X710" s="292"/>
      <c r="Y710" s="292"/>
      <c r="Z710" s="292"/>
    </row>
    <row r="711" spans="1:26" ht="15.75" customHeight="1" x14ac:dyDescent="0.2">
      <c r="A711" s="292"/>
      <c r="B711" s="221"/>
      <c r="C711" s="295"/>
      <c r="D711" s="295"/>
      <c r="E711" s="296"/>
      <c r="F711" s="296"/>
      <c r="G711" s="292"/>
      <c r="H711" s="292"/>
      <c r="I711" s="292"/>
      <c r="J711" s="292"/>
      <c r="K711" s="292"/>
      <c r="L711" s="292"/>
      <c r="M711" s="292"/>
      <c r="N711" s="292"/>
      <c r="O711" s="292"/>
      <c r="P711" s="292"/>
      <c r="Q711" s="292"/>
      <c r="R711" s="292"/>
      <c r="S711" s="292"/>
      <c r="T711" s="292"/>
      <c r="U711" s="292"/>
      <c r="V711" s="292"/>
      <c r="W711" s="292"/>
      <c r="X711" s="292"/>
      <c r="Y711" s="292"/>
      <c r="Z711" s="292"/>
    </row>
    <row r="712" spans="1:26" ht="15.75" customHeight="1" x14ac:dyDescent="0.2">
      <c r="A712" s="292"/>
      <c r="B712" s="221"/>
      <c r="C712" s="295"/>
      <c r="D712" s="295"/>
      <c r="E712" s="296"/>
      <c r="F712" s="296"/>
      <c r="G712" s="292"/>
      <c r="H712" s="292"/>
      <c r="I712" s="292"/>
      <c r="J712" s="292"/>
      <c r="K712" s="292"/>
      <c r="L712" s="292"/>
      <c r="M712" s="292"/>
      <c r="N712" s="292"/>
      <c r="O712" s="292"/>
      <c r="P712" s="292"/>
      <c r="Q712" s="292"/>
      <c r="R712" s="292"/>
      <c r="S712" s="292"/>
      <c r="T712" s="292"/>
      <c r="U712" s="292"/>
      <c r="V712" s="292"/>
      <c r="W712" s="292"/>
      <c r="X712" s="292"/>
      <c r="Y712" s="292"/>
      <c r="Z712" s="292"/>
    </row>
    <row r="713" spans="1:26" ht="15.75" customHeight="1" x14ac:dyDescent="0.2">
      <c r="A713" s="292"/>
      <c r="B713" s="221"/>
      <c r="C713" s="295"/>
      <c r="D713" s="295"/>
      <c r="E713" s="296"/>
      <c r="F713" s="296"/>
      <c r="G713" s="292"/>
      <c r="H713" s="292"/>
      <c r="I713" s="292"/>
      <c r="J713" s="292"/>
      <c r="K713" s="292"/>
      <c r="L713" s="292"/>
      <c r="M713" s="292"/>
      <c r="N713" s="292"/>
      <c r="O713" s="292"/>
      <c r="P713" s="292"/>
      <c r="Q713" s="292"/>
      <c r="R713" s="292"/>
      <c r="S713" s="292"/>
      <c r="T713" s="292"/>
      <c r="U713" s="292"/>
      <c r="V713" s="292"/>
      <c r="W713" s="292"/>
      <c r="X713" s="292"/>
      <c r="Y713" s="292"/>
      <c r="Z713" s="292"/>
    </row>
    <row r="714" spans="1:26" ht="15.75" customHeight="1" x14ac:dyDescent="0.2">
      <c r="A714" s="292"/>
      <c r="B714" s="221"/>
      <c r="C714" s="295"/>
      <c r="D714" s="295"/>
      <c r="E714" s="296"/>
      <c r="F714" s="296"/>
      <c r="G714" s="292"/>
      <c r="H714" s="292"/>
      <c r="I714" s="292"/>
      <c r="J714" s="292"/>
      <c r="K714" s="292"/>
      <c r="L714" s="292"/>
      <c r="M714" s="292"/>
      <c r="N714" s="292"/>
      <c r="O714" s="292"/>
      <c r="P714" s="292"/>
      <c r="Q714" s="292"/>
      <c r="R714" s="292"/>
      <c r="S714" s="292"/>
      <c r="T714" s="292"/>
      <c r="U714" s="292"/>
      <c r="V714" s="292"/>
      <c r="W714" s="292"/>
      <c r="X714" s="292"/>
      <c r="Y714" s="292"/>
      <c r="Z714" s="292"/>
    </row>
    <row r="715" spans="1:26" ht="15.75" customHeight="1" x14ac:dyDescent="0.2">
      <c r="A715" s="292"/>
      <c r="B715" s="221"/>
      <c r="C715" s="295"/>
      <c r="D715" s="295"/>
      <c r="E715" s="296"/>
      <c r="F715" s="296"/>
      <c r="G715" s="292"/>
      <c r="H715" s="292"/>
      <c r="I715" s="292"/>
      <c r="J715" s="292"/>
      <c r="K715" s="292"/>
      <c r="L715" s="292"/>
      <c r="M715" s="292"/>
      <c r="N715" s="292"/>
      <c r="O715" s="292"/>
      <c r="P715" s="292"/>
      <c r="Q715" s="292"/>
      <c r="R715" s="292"/>
      <c r="S715" s="292"/>
      <c r="T715" s="292"/>
      <c r="U715" s="292"/>
      <c r="V715" s="292"/>
      <c r="W715" s="292"/>
      <c r="X715" s="292"/>
      <c r="Y715" s="292"/>
      <c r="Z715" s="292"/>
    </row>
    <row r="716" spans="1:26" ht="15.75" customHeight="1" x14ac:dyDescent="0.2">
      <c r="A716" s="292"/>
      <c r="B716" s="221"/>
      <c r="C716" s="295"/>
      <c r="D716" s="295"/>
      <c r="E716" s="296"/>
      <c r="F716" s="296"/>
      <c r="G716" s="292"/>
      <c r="H716" s="292"/>
      <c r="I716" s="292"/>
      <c r="J716" s="292"/>
      <c r="K716" s="292"/>
      <c r="L716" s="292"/>
      <c r="M716" s="292"/>
      <c r="N716" s="292"/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</row>
    <row r="717" spans="1:26" ht="15.75" customHeight="1" x14ac:dyDescent="0.2">
      <c r="A717" s="292"/>
      <c r="B717" s="221"/>
      <c r="C717" s="295"/>
      <c r="D717" s="295"/>
      <c r="E717" s="296"/>
      <c r="F717" s="296"/>
      <c r="G717" s="292"/>
      <c r="H717" s="292"/>
      <c r="I717" s="292"/>
      <c r="J717" s="292"/>
      <c r="K717" s="292"/>
      <c r="L717" s="292"/>
      <c r="M717" s="292"/>
      <c r="N717" s="292"/>
      <c r="O717" s="292"/>
      <c r="P717" s="292"/>
      <c r="Q717" s="292"/>
      <c r="R717" s="292"/>
      <c r="S717" s="292"/>
      <c r="T717" s="292"/>
      <c r="U717" s="292"/>
      <c r="V717" s="292"/>
      <c r="W717" s="292"/>
      <c r="X717" s="292"/>
      <c r="Y717" s="292"/>
      <c r="Z717" s="292"/>
    </row>
    <row r="718" spans="1:26" ht="15.75" customHeight="1" x14ac:dyDescent="0.2">
      <c r="A718" s="292"/>
      <c r="B718" s="221"/>
      <c r="C718" s="295"/>
      <c r="D718" s="295"/>
      <c r="E718" s="296"/>
      <c r="F718" s="296"/>
      <c r="G718" s="292"/>
      <c r="H718" s="292"/>
      <c r="I718" s="292"/>
      <c r="J718" s="292"/>
      <c r="K718" s="292"/>
      <c r="L718" s="292"/>
      <c r="M718" s="292"/>
      <c r="N718" s="292"/>
      <c r="O718" s="292"/>
      <c r="P718" s="292"/>
      <c r="Q718" s="292"/>
      <c r="R718" s="292"/>
      <c r="S718" s="292"/>
      <c r="T718" s="292"/>
      <c r="U718" s="292"/>
      <c r="V718" s="292"/>
      <c r="W718" s="292"/>
      <c r="X718" s="292"/>
      <c r="Y718" s="292"/>
      <c r="Z718" s="292"/>
    </row>
    <row r="719" spans="1:26" ht="15.75" customHeight="1" x14ac:dyDescent="0.2">
      <c r="A719" s="292"/>
      <c r="B719" s="221"/>
      <c r="C719" s="295"/>
      <c r="D719" s="295"/>
      <c r="E719" s="296"/>
      <c r="F719" s="296"/>
      <c r="G719" s="292"/>
      <c r="H719" s="292"/>
      <c r="I719" s="292"/>
      <c r="J719" s="292"/>
      <c r="K719" s="292"/>
      <c r="L719" s="292"/>
      <c r="M719" s="292"/>
      <c r="N719" s="292"/>
      <c r="O719" s="292"/>
      <c r="P719" s="292"/>
      <c r="Q719" s="292"/>
      <c r="R719" s="292"/>
      <c r="S719" s="292"/>
      <c r="T719" s="292"/>
      <c r="U719" s="292"/>
      <c r="V719" s="292"/>
      <c r="W719" s="292"/>
      <c r="X719" s="292"/>
      <c r="Y719" s="292"/>
      <c r="Z719" s="292"/>
    </row>
    <row r="720" spans="1:26" ht="15.75" customHeight="1" x14ac:dyDescent="0.2">
      <c r="A720" s="292"/>
      <c r="B720" s="221"/>
      <c r="C720" s="295"/>
      <c r="D720" s="295"/>
      <c r="E720" s="296"/>
      <c r="F720" s="296"/>
      <c r="G720" s="292"/>
      <c r="H720" s="292"/>
      <c r="I720" s="292"/>
      <c r="J720" s="292"/>
      <c r="K720" s="292"/>
      <c r="L720" s="292"/>
      <c r="M720" s="292"/>
      <c r="N720" s="292"/>
      <c r="O720" s="292"/>
      <c r="P720" s="292"/>
      <c r="Q720" s="292"/>
      <c r="R720" s="292"/>
      <c r="S720" s="292"/>
      <c r="T720" s="292"/>
      <c r="U720" s="292"/>
      <c r="V720" s="292"/>
      <c r="W720" s="292"/>
      <c r="X720" s="292"/>
      <c r="Y720" s="292"/>
      <c r="Z720" s="292"/>
    </row>
    <row r="721" spans="1:26" ht="15.75" customHeight="1" x14ac:dyDescent="0.2">
      <c r="A721" s="292"/>
      <c r="B721" s="221"/>
      <c r="C721" s="295"/>
      <c r="D721" s="295"/>
      <c r="E721" s="296"/>
      <c r="F721" s="296"/>
      <c r="G721" s="292"/>
      <c r="H721" s="292"/>
      <c r="I721" s="292"/>
      <c r="J721" s="292"/>
      <c r="K721" s="292"/>
      <c r="L721" s="292"/>
      <c r="M721" s="292"/>
      <c r="N721" s="292"/>
      <c r="O721" s="292"/>
      <c r="P721" s="292"/>
      <c r="Q721" s="292"/>
      <c r="R721" s="292"/>
      <c r="S721" s="292"/>
      <c r="T721" s="292"/>
      <c r="U721" s="292"/>
      <c r="V721" s="292"/>
      <c r="W721" s="292"/>
      <c r="X721" s="292"/>
      <c r="Y721" s="292"/>
      <c r="Z721" s="292"/>
    </row>
    <row r="722" spans="1:26" ht="15.75" customHeight="1" x14ac:dyDescent="0.2">
      <c r="A722" s="292"/>
      <c r="B722" s="221"/>
      <c r="C722" s="295"/>
      <c r="D722" s="295"/>
      <c r="E722" s="296"/>
      <c r="F722" s="296"/>
      <c r="G722" s="292"/>
      <c r="H722" s="292"/>
      <c r="I722" s="292"/>
      <c r="J722" s="292"/>
      <c r="K722" s="292"/>
      <c r="L722" s="292"/>
      <c r="M722" s="292"/>
      <c r="N722" s="292"/>
      <c r="O722" s="292"/>
      <c r="P722" s="292"/>
      <c r="Q722" s="292"/>
      <c r="R722" s="292"/>
      <c r="S722" s="292"/>
      <c r="T722" s="292"/>
      <c r="U722" s="292"/>
      <c r="V722" s="292"/>
      <c r="W722" s="292"/>
      <c r="X722" s="292"/>
      <c r="Y722" s="292"/>
      <c r="Z722" s="292"/>
    </row>
    <row r="723" spans="1:26" ht="15.75" customHeight="1" x14ac:dyDescent="0.2">
      <c r="A723" s="292"/>
      <c r="B723" s="221"/>
      <c r="C723" s="295"/>
      <c r="D723" s="295"/>
      <c r="E723" s="296"/>
      <c r="F723" s="296"/>
      <c r="G723" s="292"/>
      <c r="H723" s="292"/>
      <c r="I723" s="292"/>
      <c r="J723" s="292"/>
      <c r="K723" s="292"/>
      <c r="L723" s="292"/>
      <c r="M723" s="292"/>
      <c r="N723" s="292"/>
      <c r="O723" s="292"/>
      <c r="P723" s="292"/>
      <c r="Q723" s="292"/>
      <c r="R723" s="292"/>
      <c r="S723" s="292"/>
      <c r="T723" s="292"/>
      <c r="U723" s="292"/>
      <c r="V723" s="292"/>
      <c r="W723" s="292"/>
      <c r="X723" s="292"/>
      <c r="Y723" s="292"/>
      <c r="Z723" s="292"/>
    </row>
    <row r="724" spans="1:26" ht="15.75" customHeight="1" x14ac:dyDescent="0.2">
      <c r="A724" s="292"/>
      <c r="B724" s="221"/>
      <c r="C724" s="295"/>
      <c r="D724" s="295"/>
      <c r="E724" s="296"/>
      <c r="F724" s="296"/>
      <c r="G724" s="292"/>
      <c r="H724" s="292"/>
      <c r="I724" s="292"/>
      <c r="J724" s="292"/>
      <c r="K724" s="292"/>
      <c r="L724" s="292"/>
      <c r="M724" s="292"/>
      <c r="N724" s="292"/>
      <c r="O724" s="292"/>
      <c r="P724" s="292"/>
      <c r="Q724" s="292"/>
      <c r="R724" s="292"/>
      <c r="S724" s="292"/>
      <c r="T724" s="292"/>
      <c r="U724" s="292"/>
      <c r="V724" s="292"/>
      <c r="W724" s="292"/>
      <c r="X724" s="292"/>
      <c r="Y724" s="292"/>
      <c r="Z724" s="292"/>
    </row>
    <row r="725" spans="1:26" ht="15.75" customHeight="1" x14ac:dyDescent="0.2">
      <c r="A725" s="292"/>
      <c r="B725" s="221"/>
      <c r="C725" s="295"/>
      <c r="D725" s="295"/>
      <c r="E725" s="296"/>
      <c r="F725" s="296"/>
      <c r="G725" s="292"/>
      <c r="H725" s="292"/>
      <c r="I725" s="292"/>
      <c r="J725" s="292"/>
      <c r="K725" s="292"/>
      <c r="L725" s="292"/>
      <c r="M725" s="292"/>
      <c r="N725" s="292"/>
      <c r="O725" s="292"/>
      <c r="P725" s="292"/>
      <c r="Q725" s="292"/>
      <c r="R725" s="292"/>
      <c r="S725" s="292"/>
      <c r="T725" s="292"/>
      <c r="U725" s="292"/>
      <c r="V725" s="292"/>
      <c r="W725" s="292"/>
      <c r="X725" s="292"/>
      <c r="Y725" s="292"/>
      <c r="Z725" s="292"/>
    </row>
    <row r="726" spans="1:26" ht="15.75" customHeight="1" x14ac:dyDescent="0.2">
      <c r="A726" s="292"/>
      <c r="B726" s="221"/>
      <c r="C726" s="295"/>
      <c r="D726" s="295"/>
      <c r="E726" s="296"/>
      <c r="F726" s="296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2"/>
      <c r="Y726" s="292"/>
      <c r="Z726" s="292"/>
    </row>
    <row r="727" spans="1:26" ht="15.75" customHeight="1" x14ac:dyDescent="0.2">
      <c r="A727" s="292"/>
      <c r="B727" s="221"/>
      <c r="C727" s="295"/>
      <c r="D727" s="295"/>
      <c r="E727" s="296"/>
      <c r="F727" s="296"/>
      <c r="G727" s="292"/>
      <c r="H727" s="292"/>
      <c r="I727" s="292"/>
      <c r="J727" s="292"/>
      <c r="K727" s="292"/>
      <c r="L727" s="292"/>
      <c r="M727" s="292"/>
      <c r="N727" s="292"/>
      <c r="O727" s="292"/>
      <c r="P727" s="292"/>
      <c r="Q727" s="292"/>
      <c r="R727" s="292"/>
      <c r="S727" s="292"/>
      <c r="T727" s="292"/>
      <c r="U727" s="292"/>
      <c r="V727" s="292"/>
      <c r="W727" s="292"/>
      <c r="X727" s="292"/>
      <c r="Y727" s="292"/>
      <c r="Z727" s="292"/>
    </row>
    <row r="728" spans="1:26" ht="15.75" customHeight="1" x14ac:dyDescent="0.2">
      <c r="A728" s="292"/>
      <c r="B728" s="221"/>
      <c r="C728" s="295"/>
      <c r="D728" s="295"/>
      <c r="E728" s="296"/>
      <c r="F728" s="296"/>
      <c r="G728" s="292"/>
      <c r="H728" s="292"/>
      <c r="I728" s="292"/>
      <c r="J728" s="292"/>
      <c r="K728" s="292"/>
      <c r="L728" s="292"/>
      <c r="M728" s="292"/>
      <c r="N728" s="292"/>
      <c r="O728" s="292"/>
      <c r="P728" s="292"/>
      <c r="Q728" s="292"/>
      <c r="R728" s="292"/>
      <c r="S728" s="292"/>
      <c r="T728" s="292"/>
      <c r="U728" s="292"/>
      <c r="V728" s="292"/>
      <c r="W728" s="292"/>
      <c r="X728" s="292"/>
      <c r="Y728" s="292"/>
      <c r="Z728" s="292"/>
    </row>
    <row r="729" spans="1:26" ht="15.75" customHeight="1" x14ac:dyDescent="0.2">
      <c r="A729" s="292"/>
      <c r="B729" s="221"/>
      <c r="C729" s="295"/>
      <c r="D729" s="295"/>
      <c r="E729" s="296"/>
      <c r="F729" s="296"/>
      <c r="G729" s="292"/>
      <c r="H729" s="292"/>
      <c r="I729" s="292"/>
      <c r="J729" s="292"/>
      <c r="K729" s="292"/>
      <c r="L729" s="292"/>
      <c r="M729" s="292"/>
      <c r="N729" s="292"/>
      <c r="O729" s="292"/>
      <c r="P729" s="292"/>
      <c r="Q729" s="292"/>
      <c r="R729" s="292"/>
      <c r="S729" s="292"/>
      <c r="T729" s="292"/>
      <c r="U729" s="292"/>
      <c r="V729" s="292"/>
      <c r="W729" s="292"/>
      <c r="X729" s="292"/>
      <c r="Y729" s="292"/>
      <c r="Z729" s="292"/>
    </row>
    <row r="730" spans="1:26" ht="15.75" customHeight="1" x14ac:dyDescent="0.2">
      <c r="A730" s="292"/>
      <c r="B730" s="221"/>
      <c r="C730" s="295"/>
      <c r="D730" s="295"/>
      <c r="E730" s="296"/>
      <c r="F730" s="296"/>
      <c r="G730" s="292"/>
      <c r="H730" s="292"/>
      <c r="I730" s="292"/>
      <c r="J730" s="292"/>
      <c r="K730" s="292"/>
      <c r="L730" s="292"/>
      <c r="M730" s="292"/>
      <c r="N730" s="292"/>
      <c r="O730" s="292"/>
      <c r="P730" s="292"/>
      <c r="Q730" s="292"/>
      <c r="R730" s="292"/>
      <c r="S730" s="292"/>
      <c r="T730" s="292"/>
      <c r="U730" s="292"/>
      <c r="V730" s="292"/>
      <c r="W730" s="292"/>
      <c r="X730" s="292"/>
      <c r="Y730" s="292"/>
      <c r="Z730" s="292"/>
    </row>
    <row r="731" spans="1:26" ht="15.75" customHeight="1" x14ac:dyDescent="0.2">
      <c r="A731" s="292"/>
      <c r="B731" s="221"/>
      <c r="C731" s="295"/>
      <c r="D731" s="295"/>
      <c r="E731" s="296"/>
      <c r="F731" s="296"/>
      <c r="G731" s="292"/>
      <c r="H731" s="292"/>
      <c r="I731" s="292"/>
      <c r="J731" s="292"/>
      <c r="K731" s="292"/>
      <c r="L731" s="292"/>
      <c r="M731" s="292"/>
      <c r="N731" s="292"/>
      <c r="O731" s="292"/>
      <c r="P731" s="292"/>
      <c r="Q731" s="292"/>
      <c r="R731" s="292"/>
      <c r="S731" s="292"/>
      <c r="T731" s="292"/>
      <c r="U731" s="292"/>
      <c r="V731" s="292"/>
      <c r="W731" s="292"/>
      <c r="X731" s="292"/>
      <c r="Y731" s="292"/>
      <c r="Z731" s="292"/>
    </row>
    <row r="732" spans="1:26" ht="15.75" customHeight="1" x14ac:dyDescent="0.2">
      <c r="A732" s="292"/>
      <c r="B732" s="221"/>
      <c r="C732" s="295"/>
      <c r="D732" s="295"/>
      <c r="E732" s="296"/>
      <c r="F732" s="296"/>
      <c r="G732" s="292"/>
      <c r="H732" s="292"/>
      <c r="I732" s="292"/>
      <c r="J732" s="292"/>
      <c r="K732" s="292"/>
      <c r="L732" s="292"/>
      <c r="M732" s="292"/>
      <c r="N732" s="292"/>
      <c r="O732" s="292"/>
      <c r="P732" s="292"/>
      <c r="Q732" s="292"/>
      <c r="R732" s="292"/>
      <c r="S732" s="292"/>
      <c r="T732" s="292"/>
      <c r="U732" s="292"/>
      <c r="V732" s="292"/>
      <c r="W732" s="292"/>
      <c r="X732" s="292"/>
      <c r="Y732" s="292"/>
      <c r="Z732" s="292"/>
    </row>
    <row r="733" spans="1:26" ht="15.75" customHeight="1" x14ac:dyDescent="0.2">
      <c r="A733" s="292"/>
      <c r="B733" s="221"/>
      <c r="C733" s="295"/>
      <c r="D733" s="295"/>
      <c r="E733" s="296"/>
      <c r="F733" s="296"/>
      <c r="G733" s="292"/>
      <c r="H733" s="292"/>
      <c r="I733" s="292"/>
      <c r="J733" s="292"/>
      <c r="K733" s="292"/>
      <c r="L733" s="292"/>
      <c r="M733" s="292"/>
      <c r="N733" s="292"/>
      <c r="O733" s="292"/>
      <c r="P733" s="292"/>
      <c r="Q733" s="292"/>
      <c r="R733" s="292"/>
      <c r="S733" s="292"/>
      <c r="T733" s="292"/>
      <c r="U733" s="292"/>
      <c r="V733" s="292"/>
      <c r="W733" s="292"/>
      <c r="X733" s="292"/>
      <c r="Y733" s="292"/>
      <c r="Z733" s="292"/>
    </row>
    <row r="734" spans="1:26" ht="15.75" customHeight="1" x14ac:dyDescent="0.2">
      <c r="A734" s="292"/>
      <c r="B734" s="221"/>
      <c r="C734" s="295"/>
      <c r="D734" s="295"/>
      <c r="E734" s="296"/>
      <c r="F734" s="296"/>
      <c r="G734" s="292"/>
      <c r="H734" s="292"/>
      <c r="I734" s="292"/>
      <c r="J734" s="292"/>
      <c r="K734" s="292"/>
      <c r="L734" s="292"/>
      <c r="M734" s="292"/>
      <c r="N734" s="292"/>
      <c r="O734" s="292"/>
      <c r="P734" s="292"/>
      <c r="Q734" s="292"/>
      <c r="R734" s="292"/>
      <c r="S734" s="292"/>
      <c r="T734" s="292"/>
      <c r="U734" s="292"/>
      <c r="V734" s="292"/>
      <c r="W734" s="292"/>
      <c r="X734" s="292"/>
      <c r="Y734" s="292"/>
      <c r="Z734" s="292"/>
    </row>
    <row r="735" spans="1:26" ht="15.75" customHeight="1" x14ac:dyDescent="0.2">
      <c r="A735" s="292"/>
      <c r="B735" s="221"/>
      <c r="C735" s="295"/>
      <c r="D735" s="295"/>
      <c r="E735" s="296"/>
      <c r="F735" s="296"/>
      <c r="G735" s="292"/>
      <c r="H735" s="292"/>
      <c r="I735" s="292"/>
      <c r="J735" s="292"/>
      <c r="K735" s="292"/>
      <c r="L735" s="292"/>
      <c r="M735" s="292"/>
      <c r="N735" s="292"/>
      <c r="O735" s="292"/>
      <c r="P735" s="292"/>
      <c r="Q735" s="292"/>
      <c r="R735" s="292"/>
      <c r="S735" s="292"/>
      <c r="T735" s="292"/>
      <c r="U735" s="292"/>
      <c r="V735" s="292"/>
      <c r="W735" s="292"/>
      <c r="X735" s="292"/>
      <c r="Y735" s="292"/>
      <c r="Z735" s="292"/>
    </row>
    <row r="736" spans="1:26" ht="15.75" customHeight="1" x14ac:dyDescent="0.2">
      <c r="A736" s="292"/>
      <c r="B736" s="221"/>
      <c r="C736" s="295"/>
      <c r="D736" s="295"/>
      <c r="E736" s="296"/>
      <c r="F736" s="296"/>
      <c r="G736" s="292"/>
      <c r="H736" s="292"/>
      <c r="I736" s="292"/>
      <c r="J736" s="292"/>
      <c r="K736" s="292"/>
      <c r="L736" s="292"/>
      <c r="M736" s="292"/>
      <c r="N736" s="292"/>
      <c r="O736" s="292"/>
      <c r="P736" s="292"/>
      <c r="Q736" s="292"/>
      <c r="R736" s="292"/>
      <c r="S736" s="292"/>
      <c r="T736" s="292"/>
      <c r="U736" s="292"/>
      <c r="V736" s="292"/>
      <c r="W736" s="292"/>
      <c r="X736" s="292"/>
      <c r="Y736" s="292"/>
      <c r="Z736" s="292"/>
    </row>
    <row r="737" spans="1:26" ht="15.75" customHeight="1" x14ac:dyDescent="0.2">
      <c r="A737" s="292"/>
      <c r="B737" s="221"/>
      <c r="C737" s="295"/>
      <c r="D737" s="295"/>
      <c r="E737" s="296"/>
      <c r="F737" s="296"/>
      <c r="G737" s="292"/>
      <c r="H737" s="292"/>
      <c r="I737" s="292"/>
      <c r="J737" s="292"/>
      <c r="K737" s="292"/>
      <c r="L737" s="292"/>
      <c r="M737" s="292"/>
      <c r="N737" s="292"/>
      <c r="O737" s="292"/>
      <c r="P737" s="292"/>
      <c r="Q737" s="292"/>
      <c r="R737" s="292"/>
      <c r="S737" s="292"/>
      <c r="T737" s="292"/>
      <c r="U737" s="292"/>
      <c r="V737" s="292"/>
      <c r="W737" s="292"/>
      <c r="X737" s="292"/>
      <c r="Y737" s="292"/>
      <c r="Z737" s="292"/>
    </row>
    <row r="738" spans="1:26" ht="15.75" customHeight="1" x14ac:dyDescent="0.2">
      <c r="A738" s="292"/>
      <c r="B738" s="221"/>
      <c r="C738" s="295"/>
      <c r="D738" s="295"/>
      <c r="E738" s="296"/>
      <c r="F738" s="296"/>
      <c r="G738" s="292"/>
      <c r="H738" s="292"/>
      <c r="I738" s="292"/>
      <c r="J738" s="292"/>
      <c r="K738" s="292"/>
      <c r="L738" s="292"/>
      <c r="M738" s="292"/>
      <c r="N738" s="292"/>
      <c r="O738" s="292"/>
      <c r="P738" s="292"/>
      <c r="Q738" s="292"/>
      <c r="R738" s="292"/>
      <c r="S738" s="292"/>
      <c r="T738" s="292"/>
      <c r="U738" s="292"/>
      <c r="V738" s="292"/>
      <c r="W738" s="292"/>
      <c r="X738" s="292"/>
      <c r="Y738" s="292"/>
      <c r="Z738" s="292"/>
    </row>
    <row r="739" spans="1:26" ht="15.75" customHeight="1" x14ac:dyDescent="0.2">
      <c r="A739" s="292"/>
      <c r="B739" s="221"/>
      <c r="C739" s="295"/>
      <c r="D739" s="295"/>
      <c r="E739" s="296"/>
      <c r="F739" s="296"/>
      <c r="G739" s="292"/>
      <c r="H739" s="292"/>
      <c r="I739" s="292"/>
      <c r="J739" s="292"/>
      <c r="K739" s="292"/>
      <c r="L739" s="292"/>
      <c r="M739" s="292"/>
      <c r="N739" s="292"/>
      <c r="O739" s="292"/>
      <c r="P739" s="292"/>
      <c r="Q739" s="292"/>
      <c r="R739" s="292"/>
      <c r="S739" s="292"/>
      <c r="T739" s="292"/>
      <c r="U739" s="292"/>
      <c r="V739" s="292"/>
      <c r="W739" s="292"/>
      <c r="X739" s="292"/>
      <c r="Y739" s="292"/>
      <c r="Z739" s="292"/>
    </row>
    <row r="740" spans="1:26" ht="15.75" customHeight="1" x14ac:dyDescent="0.2">
      <c r="A740" s="292"/>
      <c r="B740" s="221"/>
      <c r="C740" s="295"/>
      <c r="D740" s="295"/>
      <c r="E740" s="296"/>
      <c r="F740" s="296"/>
      <c r="G740" s="292"/>
      <c r="H740" s="292"/>
      <c r="I740" s="292"/>
      <c r="J740" s="292"/>
      <c r="K740" s="292"/>
      <c r="L740" s="292"/>
      <c r="M740" s="292"/>
      <c r="N740" s="292"/>
      <c r="O740" s="292"/>
      <c r="P740" s="292"/>
      <c r="Q740" s="292"/>
      <c r="R740" s="292"/>
      <c r="S740" s="292"/>
      <c r="T740" s="292"/>
      <c r="U740" s="292"/>
      <c r="V740" s="292"/>
      <c r="W740" s="292"/>
      <c r="X740" s="292"/>
      <c r="Y740" s="292"/>
      <c r="Z740" s="292"/>
    </row>
    <row r="741" spans="1:26" ht="15.75" customHeight="1" x14ac:dyDescent="0.2">
      <c r="A741" s="292"/>
      <c r="B741" s="221"/>
      <c r="C741" s="295"/>
      <c r="D741" s="295"/>
      <c r="E741" s="296"/>
      <c r="F741" s="296"/>
      <c r="G741" s="292"/>
      <c r="H741" s="292"/>
      <c r="I741" s="292"/>
      <c r="J741" s="292"/>
      <c r="K741" s="292"/>
      <c r="L741" s="292"/>
      <c r="M741" s="292"/>
      <c r="N741" s="292"/>
      <c r="O741" s="292"/>
      <c r="P741" s="292"/>
      <c r="Q741" s="292"/>
      <c r="R741" s="292"/>
      <c r="S741" s="292"/>
      <c r="T741" s="292"/>
      <c r="U741" s="292"/>
      <c r="V741" s="292"/>
      <c r="W741" s="292"/>
      <c r="X741" s="292"/>
      <c r="Y741" s="292"/>
      <c r="Z741" s="292"/>
    </row>
    <row r="742" spans="1:26" ht="15.75" customHeight="1" x14ac:dyDescent="0.2">
      <c r="A742" s="292"/>
      <c r="B742" s="221"/>
      <c r="C742" s="295"/>
      <c r="D742" s="295"/>
      <c r="E742" s="296"/>
      <c r="F742" s="296"/>
      <c r="G742" s="292"/>
      <c r="H742" s="292"/>
      <c r="I742" s="292"/>
      <c r="J742" s="292"/>
      <c r="K742" s="292"/>
      <c r="L742" s="292"/>
      <c r="M742" s="292"/>
      <c r="N742" s="292"/>
      <c r="O742" s="292"/>
      <c r="P742" s="292"/>
      <c r="Q742" s="292"/>
      <c r="R742" s="292"/>
      <c r="S742" s="292"/>
      <c r="T742" s="292"/>
      <c r="U742" s="292"/>
      <c r="V742" s="292"/>
      <c r="W742" s="292"/>
      <c r="X742" s="292"/>
      <c r="Y742" s="292"/>
      <c r="Z742" s="292"/>
    </row>
    <row r="743" spans="1:26" ht="15.75" customHeight="1" x14ac:dyDescent="0.2">
      <c r="A743" s="292"/>
      <c r="B743" s="221"/>
      <c r="C743" s="295"/>
      <c r="D743" s="295"/>
      <c r="E743" s="296"/>
      <c r="F743" s="296"/>
      <c r="G743" s="292"/>
      <c r="H743" s="292"/>
      <c r="I743" s="292"/>
      <c r="J743" s="292"/>
      <c r="K743" s="292"/>
      <c r="L743" s="292"/>
      <c r="M743" s="292"/>
      <c r="N743" s="292"/>
      <c r="O743" s="292"/>
      <c r="P743" s="292"/>
      <c r="Q743" s="292"/>
      <c r="R743" s="292"/>
      <c r="S743" s="292"/>
      <c r="T743" s="292"/>
      <c r="U743" s="292"/>
      <c r="V743" s="292"/>
      <c r="W743" s="292"/>
      <c r="X743" s="292"/>
      <c r="Y743" s="292"/>
      <c r="Z743" s="292"/>
    </row>
    <row r="744" spans="1:26" ht="15.75" customHeight="1" x14ac:dyDescent="0.2">
      <c r="A744" s="292"/>
      <c r="B744" s="221"/>
      <c r="C744" s="295"/>
      <c r="D744" s="295"/>
      <c r="E744" s="296"/>
      <c r="F744" s="296"/>
      <c r="G744" s="292"/>
      <c r="H744" s="292"/>
      <c r="I744" s="292"/>
      <c r="J744" s="292"/>
      <c r="K744" s="292"/>
      <c r="L744" s="292"/>
      <c r="M744" s="292"/>
      <c r="N744" s="292"/>
      <c r="O744" s="292"/>
      <c r="P744" s="292"/>
      <c r="Q744" s="292"/>
      <c r="R744" s="292"/>
      <c r="S744" s="292"/>
      <c r="T744" s="292"/>
      <c r="U744" s="292"/>
      <c r="V744" s="292"/>
      <c r="W744" s="292"/>
      <c r="X744" s="292"/>
      <c r="Y744" s="292"/>
      <c r="Z744" s="292"/>
    </row>
    <row r="745" spans="1:26" ht="15.75" customHeight="1" x14ac:dyDescent="0.2">
      <c r="A745" s="292"/>
      <c r="B745" s="221"/>
      <c r="C745" s="295"/>
      <c r="D745" s="295"/>
      <c r="E745" s="296"/>
      <c r="F745" s="296"/>
      <c r="G745" s="292"/>
      <c r="H745" s="292"/>
      <c r="I745" s="292"/>
      <c r="J745" s="292"/>
      <c r="K745" s="292"/>
      <c r="L745" s="292"/>
      <c r="M745" s="292"/>
      <c r="N745" s="292"/>
      <c r="O745" s="292"/>
      <c r="P745" s="292"/>
      <c r="Q745" s="292"/>
      <c r="R745" s="292"/>
      <c r="S745" s="292"/>
      <c r="T745" s="292"/>
      <c r="U745" s="292"/>
      <c r="V745" s="292"/>
      <c r="W745" s="292"/>
      <c r="X745" s="292"/>
      <c r="Y745" s="292"/>
      <c r="Z745" s="292"/>
    </row>
    <row r="746" spans="1:26" ht="15.75" customHeight="1" x14ac:dyDescent="0.2">
      <c r="A746" s="292"/>
      <c r="B746" s="221"/>
      <c r="C746" s="295"/>
      <c r="D746" s="295"/>
      <c r="E746" s="296"/>
      <c r="F746" s="296"/>
      <c r="G746" s="292"/>
      <c r="H746" s="292"/>
      <c r="I746" s="292"/>
      <c r="J746" s="292"/>
      <c r="K746" s="292"/>
      <c r="L746" s="292"/>
      <c r="M746" s="292"/>
      <c r="N746" s="292"/>
      <c r="O746" s="292"/>
      <c r="P746" s="292"/>
      <c r="Q746" s="292"/>
      <c r="R746" s="292"/>
      <c r="S746" s="292"/>
      <c r="T746" s="292"/>
      <c r="U746" s="292"/>
      <c r="V746" s="292"/>
      <c r="W746" s="292"/>
      <c r="X746" s="292"/>
      <c r="Y746" s="292"/>
      <c r="Z746" s="292"/>
    </row>
    <row r="747" spans="1:26" ht="15.75" customHeight="1" x14ac:dyDescent="0.2">
      <c r="A747" s="292"/>
      <c r="B747" s="221"/>
      <c r="C747" s="295"/>
      <c r="D747" s="295"/>
      <c r="E747" s="296"/>
      <c r="F747" s="296"/>
      <c r="G747" s="292"/>
      <c r="H747" s="292"/>
      <c r="I747" s="292"/>
      <c r="J747" s="292"/>
      <c r="K747" s="292"/>
      <c r="L747" s="292"/>
      <c r="M747" s="292"/>
      <c r="N747" s="292"/>
      <c r="O747" s="292"/>
      <c r="P747" s="292"/>
      <c r="Q747" s="292"/>
      <c r="R747" s="292"/>
      <c r="S747" s="292"/>
      <c r="T747" s="292"/>
      <c r="U747" s="292"/>
      <c r="V747" s="292"/>
      <c r="W747" s="292"/>
      <c r="X747" s="292"/>
      <c r="Y747" s="292"/>
      <c r="Z747" s="292"/>
    </row>
    <row r="748" spans="1:26" ht="15.75" customHeight="1" x14ac:dyDescent="0.2">
      <c r="A748" s="292"/>
      <c r="B748" s="221"/>
      <c r="C748" s="295"/>
      <c r="D748" s="295"/>
      <c r="E748" s="296"/>
      <c r="F748" s="296"/>
      <c r="G748" s="292"/>
      <c r="H748" s="292"/>
      <c r="I748" s="292"/>
      <c r="J748" s="292"/>
      <c r="K748" s="292"/>
      <c r="L748" s="292"/>
      <c r="M748" s="292"/>
      <c r="N748" s="292"/>
      <c r="O748" s="292"/>
      <c r="P748" s="292"/>
      <c r="Q748" s="292"/>
      <c r="R748" s="292"/>
      <c r="S748" s="292"/>
      <c r="T748" s="292"/>
      <c r="U748" s="292"/>
      <c r="V748" s="292"/>
      <c r="W748" s="292"/>
      <c r="X748" s="292"/>
      <c r="Y748" s="292"/>
      <c r="Z748" s="292"/>
    </row>
    <row r="749" spans="1:26" ht="15.75" customHeight="1" x14ac:dyDescent="0.2">
      <c r="A749" s="292"/>
      <c r="B749" s="221"/>
      <c r="C749" s="295"/>
      <c r="D749" s="295"/>
      <c r="E749" s="296"/>
      <c r="F749" s="296"/>
      <c r="G749" s="292"/>
      <c r="H749" s="292"/>
      <c r="I749" s="292"/>
      <c r="J749" s="292"/>
      <c r="K749" s="292"/>
      <c r="L749" s="292"/>
      <c r="M749" s="292"/>
      <c r="N749" s="292"/>
      <c r="O749" s="292"/>
      <c r="P749" s="292"/>
      <c r="Q749" s="292"/>
      <c r="R749" s="292"/>
      <c r="S749" s="292"/>
      <c r="T749" s="292"/>
      <c r="U749" s="292"/>
      <c r="V749" s="292"/>
      <c r="W749" s="292"/>
      <c r="X749" s="292"/>
      <c r="Y749" s="292"/>
      <c r="Z749" s="292"/>
    </row>
    <row r="750" spans="1:26" ht="15.75" customHeight="1" x14ac:dyDescent="0.2">
      <c r="A750" s="292"/>
      <c r="B750" s="221"/>
      <c r="C750" s="295"/>
      <c r="D750" s="295"/>
      <c r="E750" s="296"/>
      <c r="F750" s="296"/>
      <c r="G750" s="292"/>
      <c r="H750" s="292"/>
      <c r="I750" s="292"/>
      <c r="J750" s="292"/>
      <c r="K750" s="292"/>
      <c r="L750" s="292"/>
      <c r="M750" s="292"/>
      <c r="N750" s="292"/>
      <c r="O750" s="292"/>
      <c r="P750" s="292"/>
      <c r="Q750" s="292"/>
      <c r="R750" s="292"/>
      <c r="S750" s="292"/>
      <c r="T750" s="292"/>
      <c r="U750" s="292"/>
      <c r="V750" s="292"/>
      <c r="W750" s="292"/>
      <c r="X750" s="292"/>
      <c r="Y750" s="292"/>
      <c r="Z750" s="292"/>
    </row>
    <row r="751" spans="1:26" ht="15.75" customHeight="1" x14ac:dyDescent="0.2">
      <c r="A751" s="292"/>
      <c r="B751" s="221"/>
      <c r="C751" s="295"/>
      <c r="D751" s="295"/>
      <c r="E751" s="296"/>
      <c r="F751" s="296"/>
      <c r="G751" s="292"/>
      <c r="H751" s="292"/>
      <c r="I751" s="292"/>
      <c r="J751" s="292"/>
      <c r="K751" s="292"/>
      <c r="L751" s="292"/>
      <c r="M751" s="292"/>
      <c r="N751" s="292"/>
      <c r="O751" s="292"/>
      <c r="P751" s="292"/>
      <c r="Q751" s="292"/>
      <c r="R751" s="292"/>
      <c r="S751" s="292"/>
      <c r="T751" s="292"/>
      <c r="U751" s="292"/>
      <c r="V751" s="292"/>
      <c r="W751" s="292"/>
      <c r="X751" s="292"/>
      <c r="Y751" s="292"/>
      <c r="Z751" s="292"/>
    </row>
    <row r="752" spans="1:26" ht="15.75" customHeight="1" x14ac:dyDescent="0.2">
      <c r="A752" s="292"/>
      <c r="B752" s="221"/>
      <c r="C752" s="295"/>
      <c r="D752" s="295"/>
      <c r="E752" s="296"/>
      <c r="F752" s="296"/>
      <c r="G752" s="292"/>
      <c r="H752" s="292"/>
      <c r="I752" s="292"/>
      <c r="J752" s="292"/>
      <c r="K752" s="292"/>
      <c r="L752" s="292"/>
      <c r="M752" s="292"/>
      <c r="N752" s="292"/>
      <c r="O752" s="292"/>
      <c r="P752" s="292"/>
      <c r="Q752" s="292"/>
      <c r="R752" s="292"/>
      <c r="S752" s="292"/>
      <c r="T752" s="292"/>
      <c r="U752" s="292"/>
      <c r="V752" s="292"/>
      <c r="W752" s="292"/>
      <c r="X752" s="292"/>
      <c r="Y752" s="292"/>
      <c r="Z752" s="292"/>
    </row>
    <row r="753" spans="1:26" ht="15.75" customHeight="1" x14ac:dyDescent="0.2">
      <c r="A753" s="292"/>
      <c r="B753" s="221"/>
      <c r="C753" s="295"/>
      <c r="D753" s="295"/>
      <c r="E753" s="296"/>
      <c r="F753" s="296"/>
      <c r="G753" s="292"/>
      <c r="H753" s="292"/>
      <c r="I753" s="292"/>
      <c r="J753" s="292"/>
      <c r="K753" s="292"/>
      <c r="L753" s="292"/>
      <c r="M753" s="292"/>
      <c r="N753" s="292"/>
      <c r="O753" s="292"/>
      <c r="P753" s="292"/>
      <c r="Q753" s="292"/>
      <c r="R753" s="292"/>
      <c r="S753" s="292"/>
      <c r="T753" s="292"/>
      <c r="U753" s="292"/>
      <c r="V753" s="292"/>
      <c r="W753" s="292"/>
      <c r="X753" s="292"/>
      <c r="Y753" s="292"/>
      <c r="Z753" s="292"/>
    </row>
    <row r="754" spans="1:26" ht="15.75" customHeight="1" x14ac:dyDescent="0.2">
      <c r="A754" s="292"/>
      <c r="B754" s="221"/>
      <c r="C754" s="295"/>
      <c r="D754" s="295"/>
      <c r="E754" s="296"/>
      <c r="F754" s="296"/>
      <c r="G754" s="292"/>
      <c r="H754" s="292"/>
      <c r="I754" s="292"/>
      <c r="J754" s="292"/>
      <c r="K754" s="292"/>
      <c r="L754" s="292"/>
      <c r="M754" s="292"/>
      <c r="N754" s="292"/>
      <c r="O754" s="292"/>
      <c r="P754" s="292"/>
      <c r="Q754" s="292"/>
      <c r="R754" s="292"/>
      <c r="S754" s="292"/>
      <c r="T754" s="292"/>
      <c r="U754" s="292"/>
      <c r="V754" s="292"/>
      <c r="W754" s="292"/>
      <c r="X754" s="292"/>
      <c r="Y754" s="292"/>
      <c r="Z754" s="292"/>
    </row>
    <row r="755" spans="1:26" ht="15.75" customHeight="1" x14ac:dyDescent="0.2">
      <c r="A755" s="292"/>
      <c r="B755" s="221"/>
      <c r="C755" s="295"/>
      <c r="D755" s="295"/>
      <c r="E755" s="296"/>
      <c r="F755" s="296"/>
      <c r="G755" s="292"/>
      <c r="H755" s="292"/>
      <c r="I755" s="292"/>
      <c r="J755" s="292"/>
      <c r="K755" s="292"/>
      <c r="L755" s="292"/>
      <c r="M755" s="292"/>
      <c r="N755" s="292"/>
      <c r="O755" s="292"/>
      <c r="P755" s="292"/>
      <c r="Q755" s="292"/>
      <c r="R755" s="292"/>
      <c r="S755" s="292"/>
      <c r="T755" s="292"/>
      <c r="U755" s="292"/>
      <c r="V755" s="292"/>
      <c r="W755" s="292"/>
      <c r="X755" s="292"/>
      <c r="Y755" s="292"/>
      <c r="Z755" s="292"/>
    </row>
    <row r="756" spans="1:26" ht="15.75" customHeight="1" x14ac:dyDescent="0.2">
      <c r="A756" s="292"/>
      <c r="B756" s="221"/>
      <c r="C756" s="295"/>
      <c r="D756" s="295"/>
      <c r="E756" s="296"/>
      <c r="F756" s="296"/>
      <c r="G756" s="292"/>
      <c r="H756" s="292"/>
      <c r="I756" s="292"/>
      <c r="J756" s="292"/>
      <c r="K756" s="292"/>
      <c r="L756" s="292"/>
      <c r="M756" s="292"/>
      <c r="N756" s="292"/>
      <c r="O756" s="292"/>
      <c r="P756" s="292"/>
      <c r="Q756" s="292"/>
      <c r="R756" s="292"/>
      <c r="S756" s="292"/>
      <c r="T756" s="292"/>
      <c r="U756" s="292"/>
      <c r="V756" s="292"/>
      <c r="W756" s="292"/>
      <c r="X756" s="292"/>
      <c r="Y756" s="292"/>
      <c r="Z756" s="292"/>
    </row>
    <row r="757" spans="1:26" ht="15.75" customHeight="1" x14ac:dyDescent="0.2">
      <c r="A757" s="292"/>
      <c r="B757" s="221"/>
      <c r="C757" s="295"/>
      <c r="D757" s="295"/>
      <c r="E757" s="296"/>
      <c r="F757" s="296"/>
      <c r="G757" s="292"/>
      <c r="H757" s="292"/>
      <c r="I757" s="292"/>
      <c r="J757" s="292"/>
      <c r="K757" s="292"/>
      <c r="L757" s="292"/>
      <c r="M757" s="292"/>
      <c r="N757" s="292"/>
      <c r="O757" s="292"/>
      <c r="P757" s="292"/>
      <c r="Q757" s="292"/>
      <c r="R757" s="292"/>
      <c r="S757" s="292"/>
      <c r="T757" s="292"/>
      <c r="U757" s="292"/>
      <c r="V757" s="292"/>
      <c r="W757" s="292"/>
      <c r="X757" s="292"/>
      <c r="Y757" s="292"/>
      <c r="Z757" s="292"/>
    </row>
    <row r="758" spans="1:26" ht="15.75" customHeight="1" x14ac:dyDescent="0.2">
      <c r="A758" s="292"/>
      <c r="B758" s="221"/>
      <c r="C758" s="295"/>
      <c r="D758" s="295"/>
      <c r="E758" s="296"/>
      <c r="F758" s="296"/>
      <c r="G758" s="292"/>
      <c r="H758" s="292"/>
      <c r="I758" s="292"/>
      <c r="J758" s="292"/>
      <c r="K758" s="292"/>
      <c r="L758" s="292"/>
      <c r="M758" s="292"/>
      <c r="N758" s="292"/>
      <c r="O758" s="292"/>
      <c r="P758" s="292"/>
      <c r="Q758" s="292"/>
      <c r="R758" s="292"/>
      <c r="S758" s="292"/>
      <c r="T758" s="292"/>
      <c r="U758" s="292"/>
      <c r="V758" s="292"/>
      <c r="W758" s="292"/>
      <c r="X758" s="292"/>
      <c r="Y758" s="292"/>
      <c r="Z758" s="292"/>
    </row>
    <row r="759" spans="1:26" ht="15.75" customHeight="1" x14ac:dyDescent="0.2">
      <c r="A759" s="292"/>
      <c r="B759" s="221"/>
      <c r="C759" s="295"/>
      <c r="D759" s="295"/>
      <c r="E759" s="296"/>
      <c r="F759" s="296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2"/>
      <c r="Y759" s="292"/>
      <c r="Z759" s="292"/>
    </row>
    <row r="760" spans="1:26" ht="15.75" customHeight="1" x14ac:dyDescent="0.2">
      <c r="A760" s="292"/>
      <c r="B760" s="221"/>
      <c r="C760" s="295"/>
      <c r="D760" s="295"/>
      <c r="E760" s="296"/>
      <c r="F760" s="296"/>
      <c r="G760" s="292"/>
      <c r="H760" s="292"/>
      <c r="I760" s="292"/>
      <c r="J760" s="292"/>
      <c r="K760" s="292"/>
      <c r="L760" s="292"/>
      <c r="M760" s="292"/>
      <c r="N760" s="292"/>
      <c r="O760" s="292"/>
      <c r="P760" s="292"/>
      <c r="Q760" s="292"/>
      <c r="R760" s="292"/>
      <c r="S760" s="292"/>
      <c r="T760" s="292"/>
      <c r="U760" s="292"/>
      <c r="V760" s="292"/>
      <c r="W760" s="292"/>
      <c r="X760" s="292"/>
      <c r="Y760" s="292"/>
      <c r="Z760" s="292"/>
    </row>
    <row r="761" spans="1:26" ht="15.75" customHeight="1" x14ac:dyDescent="0.2">
      <c r="A761" s="292"/>
      <c r="B761" s="221"/>
      <c r="C761" s="295"/>
      <c r="D761" s="295"/>
      <c r="E761" s="296"/>
      <c r="F761" s="296"/>
      <c r="G761" s="292"/>
      <c r="H761" s="292"/>
      <c r="I761" s="292"/>
      <c r="J761" s="292"/>
      <c r="K761" s="292"/>
      <c r="L761" s="292"/>
      <c r="M761" s="292"/>
      <c r="N761" s="292"/>
      <c r="O761" s="292"/>
      <c r="P761" s="292"/>
      <c r="Q761" s="292"/>
      <c r="R761" s="292"/>
      <c r="S761" s="292"/>
      <c r="T761" s="292"/>
      <c r="U761" s="292"/>
      <c r="V761" s="292"/>
      <c r="W761" s="292"/>
      <c r="X761" s="292"/>
      <c r="Y761" s="292"/>
      <c r="Z761" s="292"/>
    </row>
    <row r="762" spans="1:26" ht="15.75" customHeight="1" x14ac:dyDescent="0.2">
      <c r="A762" s="292"/>
      <c r="B762" s="221"/>
      <c r="C762" s="295"/>
      <c r="D762" s="295"/>
      <c r="E762" s="296"/>
      <c r="F762" s="296"/>
      <c r="G762" s="292"/>
      <c r="H762" s="292"/>
      <c r="I762" s="292"/>
      <c r="J762" s="292"/>
      <c r="K762" s="292"/>
      <c r="L762" s="292"/>
      <c r="M762" s="292"/>
      <c r="N762" s="292"/>
      <c r="O762" s="292"/>
      <c r="P762" s="292"/>
      <c r="Q762" s="292"/>
      <c r="R762" s="292"/>
      <c r="S762" s="292"/>
      <c r="T762" s="292"/>
      <c r="U762" s="292"/>
      <c r="V762" s="292"/>
      <c r="W762" s="292"/>
      <c r="X762" s="292"/>
      <c r="Y762" s="292"/>
      <c r="Z762" s="292"/>
    </row>
    <row r="763" spans="1:26" ht="15.75" customHeight="1" x14ac:dyDescent="0.2">
      <c r="A763" s="292"/>
      <c r="B763" s="221"/>
      <c r="C763" s="295"/>
      <c r="D763" s="295"/>
      <c r="E763" s="296"/>
      <c r="F763" s="296"/>
      <c r="G763" s="292"/>
      <c r="H763" s="292"/>
      <c r="I763" s="292"/>
      <c r="J763" s="292"/>
      <c r="K763" s="292"/>
      <c r="L763" s="292"/>
      <c r="M763" s="292"/>
      <c r="N763" s="292"/>
      <c r="O763" s="292"/>
      <c r="P763" s="292"/>
      <c r="Q763" s="292"/>
      <c r="R763" s="292"/>
      <c r="S763" s="292"/>
      <c r="T763" s="292"/>
      <c r="U763" s="292"/>
      <c r="V763" s="292"/>
      <c r="W763" s="292"/>
      <c r="X763" s="292"/>
      <c r="Y763" s="292"/>
      <c r="Z763" s="292"/>
    </row>
    <row r="764" spans="1:26" ht="15.75" customHeight="1" x14ac:dyDescent="0.2">
      <c r="A764" s="292"/>
      <c r="B764" s="221"/>
      <c r="C764" s="295"/>
      <c r="D764" s="295"/>
      <c r="E764" s="296"/>
      <c r="F764" s="296"/>
      <c r="G764" s="292"/>
      <c r="H764" s="292"/>
      <c r="I764" s="292"/>
      <c r="J764" s="292"/>
      <c r="K764" s="292"/>
      <c r="L764" s="292"/>
      <c r="M764" s="292"/>
      <c r="N764" s="292"/>
      <c r="O764" s="292"/>
      <c r="P764" s="292"/>
      <c r="Q764" s="292"/>
      <c r="R764" s="292"/>
      <c r="S764" s="292"/>
      <c r="T764" s="292"/>
      <c r="U764" s="292"/>
      <c r="V764" s="292"/>
      <c r="W764" s="292"/>
      <c r="X764" s="292"/>
      <c r="Y764" s="292"/>
      <c r="Z764" s="292"/>
    </row>
    <row r="765" spans="1:26" ht="15.75" customHeight="1" x14ac:dyDescent="0.2">
      <c r="A765" s="292"/>
      <c r="B765" s="221"/>
      <c r="C765" s="295"/>
      <c r="D765" s="295"/>
      <c r="E765" s="296"/>
      <c r="F765" s="296"/>
      <c r="G765" s="292"/>
      <c r="H765" s="292"/>
      <c r="I765" s="292"/>
      <c r="J765" s="292"/>
      <c r="K765" s="292"/>
      <c r="L765" s="292"/>
      <c r="M765" s="292"/>
      <c r="N765" s="292"/>
      <c r="O765" s="292"/>
      <c r="P765" s="292"/>
      <c r="Q765" s="292"/>
      <c r="R765" s="292"/>
      <c r="S765" s="292"/>
      <c r="T765" s="292"/>
      <c r="U765" s="292"/>
      <c r="V765" s="292"/>
      <c r="W765" s="292"/>
      <c r="X765" s="292"/>
      <c r="Y765" s="292"/>
      <c r="Z765" s="292"/>
    </row>
    <row r="766" spans="1:26" ht="15.75" customHeight="1" x14ac:dyDescent="0.2">
      <c r="A766" s="292"/>
      <c r="B766" s="221"/>
      <c r="C766" s="295"/>
      <c r="D766" s="295"/>
      <c r="E766" s="296"/>
      <c r="F766" s="296"/>
      <c r="G766" s="292"/>
      <c r="H766" s="292"/>
      <c r="I766" s="292"/>
      <c r="J766" s="292"/>
      <c r="K766" s="292"/>
      <c r="L766" s="292"/>
      <c r="M766" s="292"/>
      <c r="N766" s="292"/>
      <c r="O766" s="292"/>
      <c r="P766" s="292"/>
      <c r="Q766" s="292"/>
      <c r="R766" s="292"/>
      <c r="S766" s="292"/>
      <c r="T766" s="292"/>
      <c r="U766" s="292"/>
      <c r="V766" s="292"/>
      <c r="W766" s="292"/>
      <c r="X766" s="292"/>
      <c r="Y766" s="292"/>
      <c r="Z766" s="292"/>
    </row>
    <row r="767" spans="1:26" ht="15.75" customHeight="1" x14ac:dyDescent="0.2">
      <c r="A767" s="292"/>
      <c r="B767" s="221"/>
      <c r="C767" s="295"/>
      <c r="D767" s="295"/>
      <c r="E767" s="296"/>
      <c r="F767" s="296"/>
      <c r="G767" s="292"/>
      <c r="H767" s="292"/>
      <c r="I767" s="292"/>
      <c r="J767" s="292"/>
      <c r="K767" s="292"/>
      <c r="L767" s="292"/>
      <c r="M767" s="292"/>
      <c r="N767" s="292"/>
      <c r="O767" s="292"/>
      <c r="P767" s="292"/>
      <c r="Q767" s="292"/>
      <c r="R767" s="292"/>
      <c r="S767" s="292"/>
      <c r="T767" s="292"/>
      <c r="U767" s="292"/>
      <c r="V767" s="292"/>
      <c r="W767" s="292"/>
      <c r="X767" s="292"/>
      <c r="Y767" s="292"/>
      <c r="Z767" s="292"/>
    </row>
    <row r="768" spans="1:26" ht="15.75" customHeight="1" x14ac:dyDescent="0.2">
      <c r="A768" s="292"/>
      <c r="B768" s="221"/>
      <c r="C768" s="295"/>
      <c r="D768" s="295"/>
      <c r="E768" s="296"/>
      <c r="F768" s="296"/>
      <c r="G768" s="292"/>
      <c r="H768" s="292"/>
      <c r="I768" s="292"/>
      <c r="J768" s="292"/>
      <c r="K768" s="292"/>
      <c r="L768" s="292"/>
      <c r="M768" s="292"/>
      <c r="N768" s="292"/>
      <c r="O768" s="292"/>
      <c r="P768" s="292"/>
      <c r="Q768" s="292"/>
      <c r="R768" s="292"/>
      <c r="S768" s="292"/>
      <c r="T768" s="292"/>
      <c r="U768" s="292"/>
      <c r="V768" s="292"/>
      <c r="W768" s="292"/>
      <c r="X768" s="292"/>
      <c r="Y768" s="292"/>
      <c r="Z768" s="292"/>
    </row>
    <row r="769" spans="1:26" ht="15.75" customHeight="1" x14ac:dyDescent="0.2">
      <c r="A769" s="292"/>
      <c r="B769" s="221"/>
      <c r="C769" s="295"/>
      <c r="D769" s="295"/>
      <c r="E769" s="296"/>
      <c r="F769" s="296"/>
      <c r="G769" s="292"/>
      <c r="H769" s="292"/>
      <c r="I769" s="292"/>
      <c r="J769" s="292"/>
      <c r="K769" s="292"/>
      <c r="L769" s="292"/>
      <c r="M769" s="292"/>
      <c r="N769" s="292"/>
      <c r="O769" s="292"/>
      <c r="P769" s="292"/>
      <c r="Q769" s="292"/>
      <c r="R769" s="292"/>
      <c r="S769" s="292"/>
      <c r="T769" s="292"/>
      <c r="U769" s="292"/>
      <c r="V769" s="292"/>
      <c r="W769" s="292"/>
      <c r="X769" s="292"/>
      <c r="Y769" s="292"/>
      <c r="Z769" s="292"/>
    </row>
    <row r="770" spans="1:26" ht="15.75" customHeight="1" x14ac:dyDescent="0.2">
      <c r="A770" s="292"/>
      <c r="B770" s="221"/>
      <c r="C770" s="295"/>
      <c r="D770" s="295"/>
      <c r="E770" s="296"/>
      <c r="F770" s="296"/>
      <c r="G770" s="292"/>
      <c r="H770" s="292"/>
      <c r="I770" s="292"/>
      <c r="J770" s="292"/>
      <c r="K770" s="292"/>
      <c r="L770" s="292"/>
      <c r="M770" s="292"/>
      <c r="N770" s="292"/>
      <c r="O770" s="292"/>
      <c r="P770" s="292"/>
      <c r="Q770" s="292"/>
      <c r="R770" s="292"/>
      <c r="S770" s="292"/>
      <c r="T770" s="292"/>
      <c r="U770" s="292"/>
      <c r="V770" s="292"/>
      <c r="W770" s="292"/>
      <c r="X770" s="292"/>
      <c r="Y770" s="292"/>
      <c r="Z770" s="292"/>
    </row>
    <row r="771" spans="1:26" ht="15.75" customHeight="1" x14ac:dyDescent="0.2">
      <c r="A771" s="292"/>
      <c r="B771" s="221"/>
      <c r="C771" s="295"/>
      <c r="D771" s="295"/>
      <c r="E771" s="296"/>
      <c r="F771" s="296"/>
      <c r="G771" s="292"/>
      <c r="H771" s="292"/>
      <c r="I771" s="292"/>
      <c r="J771" s="292"/>
      <c r="K771" s="292"/>
      <c r="L771" s="292"/>
      <c r="M771" s="292"/>
      <c r="N771" s="292"/>
      <c r="O771" s="292"/>
      <c r="P771" s="292"/>
      <c r="Q771" s="292"/>
      <c r="R771" s="292"/>
      <c r="S771" s="292"/>
      <c r="T771" s="292"/>
      <c r="U771" s="292"/>
      <c r="V771" s="292"/>
      <c r="W771" s="292"/>
      <c r="X771" s="292"/>
      <c r="Y771" s="292"/>
      <c r="Z771" s="292"/>
    </row>
    <row r="772" spans="1:26" ht="15.75" customHeight="1" x14ac:dyDescent="0.2">
      <c r="A772" s="292"/>
      <c r="B772" s="221"/>
      <c r="C772" s="295"/>
      <c r="D772" s="295"/>
      <c r="E772" s="296"/>
      <c r="F772" s="296"/>
      <c r="G772" s="292"/>
      <c r="H772" s="292"/>
      <c r="I772" s="292"/>
      <c r="J772" s="292"/>
      <c r="K772" s="292"/>
      <c r="L772" s="292"/>
      <c r="M772" s="292"/>
      <c r="N772" s="292"/>
      <c r="O772" s="292"/>
      <c r="P772" s="292"/>
      <c r="Q772" s="292"/>
      <c r="R772" s="292"/>
      <c r="S772" s="292"/>
      <c r="T772" s="292"/>
      <c r="U772" s="292"/>
      <c r="V772" s="292"/>
      <c r="W772" s="292"/>
      <c r="X772" s="292"/>
      <c r="Y772" s="292"/>
      <c r="Z772" s="292"/>
    </row>
    <row r="773" spans="1:26" ht="15.75" customHeight="1" x14ac:dyDescent="0.2">
      <c r="A773" s="292"/>
      <c r="B773" s="221"/>
      <c r="C773" s="295"/>
      <c r="D773" s="295"/>
      <c r="E773" s="296"/>
      <c r="F773" s="296"/>
      <c r="G773" s="292"/>
      <c r="H773" s="292"/>
      <c r="I773" s="292"/>
      <c r="J773" s="292"/>
      <c r="K773" s="292"/>
      <c r="L773" s="292"/>
      <c r="M773" s="292"/>
      <c r="N773" s="292"/>
      <c r="O773" s="292"/>
      <c r="P773" s="292"/>
      <c r="Q773" s="292"/>
      <c r="R773" s="292"/>
      <c r="S773" s="292"/>
      <c r="T773" s="292"/>
      <c r="U773" s="292"/>
      <c r="V773" s="292"/>
      <c r="W773" s="292"/>
      <c r="X773" s="292"/>
      <c r="Y773" s="292"/>
      <c r="Z773" s="292"/>
    </row>
    <row r="774" spans="1:26" ht="15.75" customHeight="1" x14ac:dyDescent="0.2">
      <c r="A774" s="292"/>
      <c r="B774" s="221"/>
      <c r="C774" s="295"/>
      <c r="D774" s="295"/>
      <c r="E774" s="296"/>
      <c r="F774" s="296"/>
      <c r="G774" s="292"/>
      <c r="H774" s="292"/>
      <c r="I774" s="292"/>
      <c r="J774" s="292"/>
      <c r="K774" s="292"/>
      <c r="L774" s="292"/>
      <c r="M774" s="292"/>
      <c r="N774" s="292"/>
      <c r="O774" s="292"/>
      <c r="P774" s="292"/>
      <c r="Q774" s="292"/>
      <c r="R774" s="292"/>
      <c r="S774" s="292"/>
      <c r="T774" s="292"/>
      <c r="U774" s="292"/>
      <c r="V774" s="292"/>
      <c r="W774" s="292"/>
      <c r="X774" s="292"/>
      <c r="Y774" s="292"/>
      <c r="Z774" s="292"/>
    </row>
    <row r="775" spans="1:26" ht="15.75" customHeight="1" x14ac:dyDescent="0.2">
      <c r="A775" s="292"/>
      <c r="B775" s="221"/>
      <c r="C775" s="295"/>
      <c r="D775" s="295"/>
      <c r="E775" s="296"/>
      <c r="F775" s="296"/>
      <c r="G775" s="292"/>
      <c r="H775" s="292"/>
      <c r="I775" s="292"/>
      <c r="J775" s="292"/>
      <c r="K775" s="292"/>
      <c r="L775" s="292"/>
      <c r="M775" s="292"/>
      <c r="N775" s="292"/>
      <c r="O775" s="292"/>
      <c r="P775" s="292"/>
      <c r="Q775" s="292"/>
      <c r="R775" s="292"/>
      <c r="S775" s="292"/>
      <c r="T775" s="292"/>
      <c r="U775" s="292"/>
      <c r="V775" s="292"/>
      <c r="W775" s="292"/>
      <c r="X775" s="292"/>
      <c r="Y775" s="292"/>
      <c r="Z775" s="292"/>
    </row>
    <row r="776" spans="1:26" ht="15.75" customHeight="1" x14ac:dyDescent="0.2">
      <c r="A776" s="292"/>
      <c r="B776" s="221"/>
      <c r="C776" s="295"/>
      <c r="D776" s="295"/>
      <c r="E776" s="296"/>
      <c r="F776" s="296"/>
      <c r="G776" s="292"/>
      <c r="H776" s="292"/>
      <c r="I776" s="292"/>
      <c r="J776" s="292"/>
      <c r="K776" s="292"/>
      <c r="L776" s="292"/>
      <c r="M776" s="292"/>
      <c r="N776" s="292"/>
      <c r="O776" s="292"/>
      <c r="P776" s="292"/>
      <c r="Q776" s="292"/>
      <c r="R776" s="292"/>
      <c r="S776" s="292"/>
      <c r="T776" s="292"/>
      <c r="U776" s="292"/>
      <c r="V776" s="292"/>
      <c r="W776" s="292"/>
      <c r="X776" s="292"/>
      <c r="Y776" s="292"/>
      <c r="Z776" s="292"/>
    </row>
    <row r="777" spans="1:26" ht="15.75" customHeight="1" x14ac:dyDescent="0.2">
      <c r="A777" s="292"/>
      <c r="B777" s="221"/>
      <c r="C777" s="295"/>
      <c r="D777" s="295"/>
      <c r="E777" s="296"/>
      <c r="F777" s="296"/>
      <c r="G777" s="292"/>
      <c r="H777" s="292"/>
      <c r="I777" s="292"/>
      <c r="J777" s="292"/>
      <c r="K777" s="292"/>
      <c r="L777" s="292"/>
      <c r="M777" s="292"/>
      <c r="N777" s="292"/>
      <c r="O777" s="292"/>
      <c r="P777" s="292"/>
      <c r="Q777" s="292"/>
      <c r="R777" s="292"/>
      <c r="S777" s="292"/>
      <c r="T777" s="292"/>
      <c r="U777" s="292"/>
      <c r="V777" s="292"/>
      <c r="W777" s="292"/>
      <c r="X777" s="292"/>
      <c r="Y777" s="292"/>
      <c r="Z777" s="292"/>
    </row>
    <row r="778" spans="1:26" ht="15.75" customHeight="1" x14ac:dyDescent="0.2">
      <c r="A778" s="292"/>
      <c r="B778" s="221"/>
      <c r="C778" s="295"/>
      <c r="D778" s="295"/>
      <c r="E778" s="296"/>
      <c r="F778" s="296"/>
      <c r="G778" s="292"/>
      <c r="H778" s="292"/>
      <c r="I778" s="292"/>
      <c r="J778" s="292"/>
      <c r="K778" s="292"/>
      <c r="L778" s="292"/>
      <c r="M778" s="292"/>
      <c r="N778" s="292"/>
      <c r="O778" s="292"/>
      <c r="P778" s="292"/>
      <c r="Q778" s="292"/>
      <c r="R778" s="292"/>
      <c r="S778" s="292"/>
      <c r="T778" s="292"/>
      <c r="U778" s="292"/>
      <c r="V778" s="292"/>
      <c r="W778" s="292"/>
      <c r="X778" s="292"/>
      <c r="Y778" s="292"/>
      <c r="Z778" s="292"/>
    </row>
    <row r="779" spans="1:26" ht="15.75" customHeight="1" x14ac:dyDescent="0.2">
      <c r="A779" s="292"/>
      <c r="B779" s="221"/>
      <c r="C779" s="295"/>
      <c r="D779" s="295"/>
      <c r="E779" s="296"/>
      <c r="F779" s="296"/>
      <c r="G779" s="292"/>
      <c r="H779" s="292"/>
      <c r="I779" s="292"/>
      <c r="J779" s="292"/>
      <c r="K779" s="292"/>
      <c r="L779" s="292"/>
      <c r="M779" s="292"/>
      <c r="N779" s="292"/>
      <c r="O779" s="292"/>
      <c r="P779" s="292"/>
      <c r="Q779" s="292"/>
      <c r="R779" s="292"/>
      <c r="S779" s="292"/>
      <c r="T779" s="292"/>
      <c r="U779" s="292"/>
      <c r="V779" s="292"/>
      <c r="W779" s="292"/>
      <c r="X779" s="292"/>
      <c r="Y779" s="292"/>
      <c r="Z779" s="292"/>
    </row>
    <row r="780" spans="1:26" ht="15.75" customHeight="1" x14ac:dyDescent="0.2">
      <c r="A780" s="292"/>
      <c r="B780" s="221"/>
      <c r="C780" s="295"/>
      <c r="D780" s="295"/>
      <c r="E780" s="296"/>
      <c r="F780" s="296"/>
      <c r="G780" s="292"/>
      <c r="H780" s="292"/>
      <c r="I780" s="292"/>
      <c r="J780" s="292"/>
      <c r="K780" s="292"/>
      <c r="L780" s="292"/>
      <c r="M780" s="292"/>
      <c r="N780" s="292"/>
      <c r="O780" s="292"/>
      <c r="P780" s="292"/>
      <c r="Q780" s="292"/>
      <c r="R780" s="292"/>
      <c r="S780" s="292"/>
      <c r="T780" s="292"/>
      <c r="U780" s="292"/>
      <c r="V780" s="292"/>
      <c r="W780" s="292"/>
      <c r="X780" s="292"/>
      <c r="Y780" s="292"/>
      <c r="Z780" s="292"/>
    </row>
    <row r="781" spans="1:26" ht="15.75" customHeight="1" x14ac:dyDescent="0.2">
      <c r="A781" s="292"/>
      <c r="B781" s="221"/>
      <c r="C781" s="295"/>
      <c r="D781" s="295"/>
      <c r="E781" s="296"/>
      <c r="F781" s="296"/>
      <c r="G781" s="292"/>
      <c r="H781" s="292"/>
      <c r="I781" s="292"/>
      <c r="J781" s="292"/>
      <c r="K781" s="292"/>
      <c r="L781" s="292"/>
      <c r="M781" s="292"/>
      <c r="N781" s="292"/>
      <c r="O781" s="292"/>
      <c r="P781" s="292"/>
      <c r="Q781" s="292"/>
      <c r="R781" s="292"/>
      <c r="S781" s="292"/>
      <c r="T781" s="292"/>
      <c r="U781" s="292"/>
      <c r="V781" s="292"/>
      <c r="W781" s="292"/>
      <c r="X781" s="292"/>
      <c r="Y781" s="292"/>
      <c r="Z781" s="292"/>
    </row>
    <row r="782" spans="1:26" ht="15.75" customHeight="1" x14ac:dyDescent="0.2">
      <c r="A782" s="292"/>
      <c r="B782" s="221"/>
      <c r="C782" s="295"/>
      <c r="D782" s="295"/>
      <c r="E782" s="296"/>
      <c r="F782" s="296"/>
      <c r="G782" s="292"/>
      <c r="H782" s="292"/>
      <c r="I782" s="292"/>
      <c r="J782" s="292"/>
      <c r="K782" s="292"/>
      <c r="L782" s="292"/>
      <c r="M782" s="292"/>
      <c r="N782" s="292"/>
      <c r="O782" s="292"/>
      <c r="P782" s="292"/>
      <c r="Q782" s="292"/>
      <c r="R782" s="292"/>
      <c r="S782" s="292"/>
      <c r="T782" s="292"/>
      <c r="U782" s="292"/>
      <c r="V782" s="292"/>
      <c r="W782" s="292"/>
      <c r="X782" s="292"/>
      <c r="Y782" s="292"/>
      <c r="Z782" s="292"/>
    </row>
    <row r="783" spans="1:26" ht="15.75" customHeight="1" x14ac:dyDescent="0.2">
      <c r="A783" s="292"/>
      <c r="B783" s="221"/>
      <c r="C783" s="295"/>
      <c r="D783" s="295"/>
      <c r="E783" s="296"/>
      <c r="F783" s="296"/>
      <c r="G783" s="292"/>
      <c r="H783" s="292"/>
      <c r="I783" s="292"/>
      <c r="J783" s="292"/>
      <c r="K783" s="292"/>
      <c r="L783" s="292"/>
      <c r="M783" s="292"/>
      <c r="N783" s="292"/>
      <c r="O783" s="292"/>
      <c r="P783" s="292"/>
      <c r="Q783" s="292"/>
      <c r="R783" s="292"/>
      <c r="S783" s="292"/>
      <c r="T783" s="292"/>
      <c r="U783" s="292"/>
      <c r="V783" s="292"/>
      <c r="W783" s="292"/>
      <c r="X783" s="292"/>
      <c r="Y783" s="292"/>
      <c r="Z783" s="292"/>
    </row>
    <row r="784" spans="1:26" ht="15.75" customHeight="1" x14ac:dyDescent="0.2">
      <c r="A784" s="292"/>
      <c r="B784" s="221"/>
      <c r="C784" s="295"/>
      <c r="D784" s="295"/>
      <c r="E784" s="296"/>
      <c r="F784" s="296"/>
      <c r="G784" s="292"/>
      <c r="H784" s="292"/>
      <c r="I784" s="292"/>
      <c r="J784" s="292"/>
      <c r="K784" s="292"/>
      <c r="L784" s="292"/>
      <c r="M784" s="292"/>
      <c r="N784" s="292"/>
      <c r="O784" s="292"/>
      <c r="P784" s="292"/>
      <c r="Q784" s="292"/>
      <c r="R784" s="292"/>
      <c r="S784" s="292"/>
      <c r="T784" s="292"/>
      <c r="U784" s="292"/>
      <c r="V784" s="292"/>
      <c r="W784" s="292"/>
      <c r="X784" s="292"/>
      <c r="Y784" s="292"/>
      <c r="Z784" s="292"/>
    </row>
    <row r="785" spans="1:26" ht="15.75" customHeight="1" x14ac:dyDescent="0.2">
      <c r="A785" s="292"/>
      <c r="B785" s="221"/>
      <c r="C785" s="295"/>
      <c r="D785" s="295"/>
      <c r="E785" s="296"/>
      <c r="F785" s="296"/>
      <c r="G785" s="292"/>
      <c r="H785" s="292"/>
      <c r="I785" s="292"/>
      <c r="J785" s="292"/>
      <c r="K785" s="292"/>
      <c r="L785" s="292"/>
      <c r="M785" s="292"/>
      <c r="N785" s="292"/>
      <c r="O785" s="292"/>
      <c r="P785" s="292"/>
      <c r="Q785" s="292"/>
      <c r="R785" s="292"/>
      <c r="S785" s="292"/>
      <c r="T785" s="292"/>
      <c r="U785" s="292"/>
      <c r="V785" s="292"/>
      <c r="W785" s="292"/>
      <c r="X785" s="292"/>
      <c r="Y785" s="292"/>
      <c r="Z785" s="292"/>
    </row>
    <row r="786" spans="1:26" ht="15.75" customHeight="1" x14ac:dyDescent="0.2">
      <c r="A786" s="292"/>
      <c r="B786" s="221"/>
      <c r="C786" s="295"/>
      <c r="D786" s="295"/>
      <c r="E786" s="296"/>
      <c r="F786" s="296"/>
      <c r="G786" s="292"/>
      <c r="H786" s="292"/>
      <c r="I786" s="292"/>
      <c r="J786" s="292"/>
      <c r="K786" s="292"/>
      <c r="L786" s="292"/>
      <c r="M786" s="292"/>
      <c r="N786" s="292"/>
      <c r="O786" s="292"/>
      <c r="P786" s="292"/>
      <c r="Q786" s="292"/>
      <c r="R786" s="292"/>
      <c r="S786" s="292"/>
      <c r="T786" s="292"/>
      <c r="U786" s="292"/>
      <c r="V786" s="292"/>
      <c r="W786" s="292"/>
      <c r="X786" s="292"/>
      <c r="Y786" s="292"/>
      <c r="Z786" s="292"/>
    </row>
    <row r="787" spans="1:26" ht="15.75" customHeight="1" x14ac:dyDescent="0.2">
      <c r="A787" s="292"/>
      <c r="B787" s="221"/>
      <c r="C787" s="295"/>
      <c r="D787" s="295"/>
      <c r="E787" s="296"/>
      <c r="F787" s="296"/>
      <c r="G787" s="292"/>
      <c r="H787" s="292"/>
      <c r="I787" s="292"/>
      <c r="J787" s="292"/>
      <c r="K787" s="292"/>
      <c r="L787" s="292"/>
      <c r="M787" s="292"/>
      <c r="N787" s="292"/>
      <c r="O787" s="292"/>
      <c r="P787" s="292"/>
      <c r="Q787" s="292"/>
      <c r="R787" s="292"/>
      <c r="S787" s="292"/>
      <c r="T787" s="292"/>
      <c r="U787" s="292"/>
      <c r="V787" s="292"/>
      <c r="W787" s="292"/>
      <c r="X787" s="292"/>
      <c r="Y787" s="292"/>
      <c r="Z787" s="292"/>
    </row>
    <row r="788" spans="1:26" ht="15.75" customHeight="1" x14ac:dyDescent="0.2">
      <c r="A788" s="292"/>
      <c r="B788" s="221"/>
      <c r="C788" s="295"/>
      <c r="D788" s="295"/>
      <c r="E788" s="296"/>
      <c r="F788" s="296"/>
      <c r="G788" s="292"/>
      <c r="H788" s="292"/>
      <c r="I788" s="292"/>
      <c r="J788" s="292"/>
      <c r="K788" s="292"/>
      <c r="L788" s="292"/>
      <c r="M788" s="292"/>
      <c r="N788" s="292"/>
      <c r="O788" s="292"/>
      <c r="P788" s="292"/>
      <c r="Q788" s="292"/>
      <c r="R788" s="292"/>
      <c r="S788" s="292"/>
      <c r="T788" s="292"/>
      <c r="U788" s="292"/>
      <c r="V788" s="292"/>
      <c r="W788" s="292"/>
      <c r="X788" s="292"/>
      <c r="Y788" s="292"/>
      <c r="Z788" s="292"/>
    </row>
    <row r="789" spans="1:26" ht="15.75" customHeight="1" x14ac:dyDescent="0.2">
      <c r="A789" s="292"/>
      <c r="B789" s="221"/>
      <c r="C789" s="295"/>
      <c r="D789" s="295"/>
      <c r="E789" s="296"/>
      <c r="F789" s="296"/>
      <c r="G789" s="292"/>
      <c r="H789" s="292"/>
      <c r="I789" s="292"/>
      <c r="J789" s="292"/>
      <c r="K789" s="292"/>
      <c r="L789" s="292"/>
      <c r="M789" s="292"/>
      <c r="N789" s="292"/>
      <c r="O789" s="292"/>
      <c r="P789" s="292"/>
      <c r="Q789" s="292"/>
      <c r="R789" s="292"/>
      <c r="S789" s="292"/>
      <c r="T789" s="292"/>
      <c r="U789" s="292"/>
      <c r="V789" s="292"/>
      <c r="W789" s="292"/>
      <c r="X789" s="292"/>
      <c r="Y789" s="292"/>
      <c r="Z789" s="292"/>
    </row>
    <row r="790" spans="1:26" ht="15.75" customHeight="1" x14ac:dyDescent="0.2">
      <c r="A790" s="292"/>
      <c r="B790" s="221"/>
      <c r="C790" s="295"/>
      <c r="D790" s="295"/>
      <c r="E790" s="296"/>
      <c r="F790" s="296"/>
      <c r="G790" s="292"/>
      <c r="H790" s="292"/>
      <c r="I790" s="292"/>
      <c r="J790" s="292"/>
      <c r="K790" s="292"/>
      <c r="L790" s="292"/>
      <c r="M790" s="292"/>
      <c r="N790" s="292"/>
      <c r="O790" s="292"/>
      <c r="P790" s="292"/>
      <c r="Q790" s="292"/>
      <c r="R790" s="292"/>
      <c r="S790" s="292"/>
      <c r="T790" s="292"/>
      <c r="U790" s="292"/>
      <c r="V790" s="292"/>
      <c r="W790" s="292"/>
      <c r="X790" s="292"/>
      <c r="Y790" s="292"/>
      <c r="Z790" s="292"/>
    </row>
    <row r="791" spans="1:26" ht="15.75" customHeight="1" x14ac:dyDescent="0.2">
      <c r="A791" s="292"/>
      <c r="B791" s="221"/>
      <c r="C791" s="295"/>
      <c r="D791" s="295"/>
      <c r="E791" s="296"/>
      <c r="F791" s="296"/>
      <c r="G791" s="292"/>
      <c r="H791" s="292"/>
      <c r="I791" s="292"/>
      <c r="J791" s="292"/>
      <c r="K791" s="292"/>
      <c r="L791" s="292"/>
      <c r="M791" s="292"/>
      <c r="N791" s="292"/>
      <c r="O791" s="292"/>
      <c r="P791" s="292"/>
      <c r="Q791" s="292"/>
      <c r="R791" s="292"/>
      <c r="S791" s="292"/>
      <c r="T791" s="292"/>
      <c r="U791" s="292"/>
      <c r="V791" s="292"/>
      <c r="W791" s="292"/>
      <c r="X791" s="292"/>
      <c r="Y791" s="292"/>
      <c r="Z791" s="292"/>
    </row>
    <row r="792" spans="1:26" ht="15.75" customHeight="1" x14ac:dyDescent="0.2">
      <c r="A792" s="292"/>
      <c r="B792" s="221"/>
      <c r="C792" s="295"/>
      <c r="D792" s="295"/>
      <c r="E792" s="296"/>
      <c r="F792" s="296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2"/>
      <c r="Y792" s="292"/>
      <c r="Z792" s="292"/>
    </row>
    <row r="793" spans="1:26" ht="15.75" customHeight="1" x14ac:dyDescent="0.2">
      <c r="A793" s="292"/>
      <c r="B793" s="221"/>
      <c r="C793" s="295"/>
      <c r="D793" s="295"/>
      <c r="E793" s="296"/>
      <c r="F793" s="296"/>
      <c r="G793" s="292"/>
      <c r="H793" s="292"/>
      <c r="I793" s="292"/>
      <c r="J793" s="292"/>
      <c r="K793" s="292"/>
      <c r="L793" s="292"/>
      <c r="M793" s="292"/>
      <c r="N793" s="292"/>
      <c r="O793" s="292"/>
      <c r="P793" s="292"/>
      <c r="Q793" s="292"/>
      <c r="R793" s="292"/>
      <c r="S793" s="292"/>
      <c r="T793" s="292"/>
      <c r="U793" s="292"/>
      <c r="V793" s="292"/>
      <c r="W793" s="292"/>
      <c r="X793" s="292"/>
      <c r="Y793" s="292"/>
      <c r="Z793" s="292"/>
    </row>
    <row r="794" spans="1:26" ht="15.75" customHeight="1" x14ac:dyDescent="0.2">
      <c r="A794" s="292"/>
      <c r="B794" s="221"/>
      <c r="C794" s="295"/>
      <c r="D794" s="295"/>
      <c r="E794" s="296"/>
      <c r="F794" s="296"/>
      <c r="G794" s="292"/>
      <c r="H794" s="292"/>
      <c r="I794" s="292"/>
      <c r="J794" s="292"/>
      <c r="K794" s="292"/>
      <c r="L794" s="292"/>
      <c r="M794" s="292"/>
      <c r="N794" s="292"/>
      <c r="O794" s="292"/>
      <c r="P794" s="292"/>
      <c r="Q794" s="292"/>
      <c r="R794" s="292"/>
      <c r="S794" s="292"/>
      <c r="T794" s="292"/>
      <c r="U794" s="292"/>
      <c r="V794" s="292"/>
      <c r="W794" s="292"/>
      <c r="X794" s="292"/>
      <c r="Y794" s="292"/>
      <c r="Z794" s="292"/>
    </row>
    <row r="795" spans="1:26" ht="15.75" customHeight="1" x14ac:dyDescent="0.2">
      <c r="A795" s="292"/>
      <c r="B795" s="221"/>
      <c r="C795" s="295"/>
      <c r="D795" s="295"/>
      <c r="E795" s="296"/>
      <c r="F795" s="296"/>
      <c r="G795" s="292"/>
      <c r="H795" s="292"/>
      <c r="I795" s="292"/>
      <c r="J795" s="292"/>
      <c r="K795" s="292"/>
      <c r="L795" s="292"/>
      <c r="M795" s="292"/>
      <c r="N795" s="292"/>
      <c r="O795" s="292"/>
      <c r="P795" s="292"/>
      <c r="Q795" s="292"/>
      <c r="R795" s="292"/>
      <c r="S795" s="292"/>
      <c r="T795" s="292"/>
      <c r="U795" s="292"/>
      <c r="V795" s="292"/>
      <c r="W795" s="292"/>
      <c r="X795" s="292"/>
      <c r="Y795" s="292"/>
      <c r="Z795" s="292"/>
    </row>
    <row r="796" spans="1:26" ht="15.75" customHeight="1" x14ac:dyDescent="0.2">
      <c r="A796" s="292"/>
      <c r="B796" s="221"/>
      <c r="C796" s="295"/>
      <c r="D796" s="295"/>
      <c r="E796" s="296"/>
      <c r="F796" s="296"/>
      <c r="G796" s="292"/>
      <c r="H796" s="292"/>
      <c r="I796" s="292"/>
      <c r="J796" s="292"/>
      <c r="K796" s="292"/>
      <c r="L796" s="292"/>
      <c r="M796" s="292"/>
      <c r="N796" s="292"/>
      <c r="O796" s="292"/>
      <c r="P796" s="292"/>
      <c r="Q796" s="292"/>
      <c r="R796" s="292"/>
      <c r="S796" s="292"/>
      <c r="T796" s="292"/>
      <c r="U796" s="292"/>
      <c r="V796" s="292"/>
      <c r="W796" s="292"/>
      <c r="X796" s="292"/>
      <c r="Y796" s="292"/>
      <c r="Z796" s="292"/>
    </row>
    <row r="797" spans="1:26" ht="15.75" customHeight="1" x14ac:dyDescent="0.2">
      <c r="A797" s="292"/>
      <c r="B797" s="221"/>
      <c r="C797" s="295"/>
      <c r="D797" s="295"/>
      <c r="E797" s="296"/>
      <c r="F797" s="296"/>
      <c r="G797" s="292"/>
      <c r="H797" s="292"/>
      <c r="I797" s="292"/>
      <c r="J797" s="292"/>
      <c r="K797" s="292"/>
      <c r="L797" s="292"/>
      <c r="M797" s="292"/>
      <c r="N797" s="292"/>
      <c r="O797" s="292"/>
      <c r="P797" s="292"/>
      <c r="Q797" s="292"/>
      <c r="R797" s="292"/>
      <c r="S797" s="292"/>
      <c r="T797" s="292"/>
      <c r="U797" s="292"/>
      <c r="V797" s="292"/>
      <c r="W797" s="292"/>
      <c r="X797" s="292"/>
      <c r="Y797" s="292"/>
      <c r="Z797" s="292"/>
    </row>
    <row r="798" spans="1:26" ht="15.75" customHeight="1" x14ac:dyDescent="0.2">
      <c r="A798" s="292"/>
      <c r="B798" s="221"/>
      <c r="C798" s="295"/>
      <c r="D798" s="295"/>
      <c r="E798" s="296"/>
      <c r="F798" s="296"/>
      <c r="G798" s="292"/>
      <c r="H798" s="292"/>
      <c r="I798" s="292"/>
      <c r="J798" s="292"/>
      <c r="K798" s="292"/>
      <c r="L798" s="292"/>
      <c r="M798" s="292"/>
      <c r="N798" s="292"/>
      <c r="O798" s="292"/>
      <c r="P798" s="292"/>
      <c r="Q798" s="292"/>
      <c r="R798" s="292"/>
      <c r="S798" s="292"/>
      <c r="T798" s="292"/>
      <c r="U798" s="292"/>
      <c r="V798" s="292"/>
      <c r="W798" s="292"/>
      <c r="X798" s="292"/>
      <c r="Y798" s="292"/>
      <c r="Z798" s="292"/>
    </row>
    <row r="799" spans="1:26" ht="15.75" customHeight="1" x14ac:dyDescent="0.2">
      <c r="A799" s="292"/>
      <c r="B799" s="221"/>
      <c r="C799" s="295"/>
      <c r="D799" s="295"/>
      <c r="E799" s="296"/>
      <c r="F799" s="296"/>
      <c r="G799" s="292"/>
      <c r="H799" s="292"/>
      <c r="I799" s="292"/>
      <c r="J799" s="292"/>
      <c r="K799" s="292"/>
      <c r="L799" s="292"/>
      <c r="M799" s="292"/>
      <c r="N799" s="292"/>
      <c r="O799" s="292"/>
      <c r="P799" s="292"/>
      <c r="Q799" s="292"/>
      <c r="R799" s="292"/>
      <c r="S799" s="292"/>
      <c r="T799" s="292"/>
      <c r="U799" s="292"/>
      <c r="V799" s="292"/>
      <c r="W799" s="292"/>
      <c r="X799" s="292"/>
      <c r="Y799" s="292"/>
      <c r="Z799" s="292"/>
    </row>
    <row r="800" spans="1:26" ht="15.75" customHeight="1" x14ac:dyDescent="0.2">
      <c r="A800" s="292"/>
      <c r="B800" s="221"/>
      <c r="C800" s="295"/>
      <c r="D800" s="295"/>
      <c r="E800" s="296"/>
      <c r="F800" s="296"/>
      <c r="G800" s="292"/>
      <c r="H800" s="292"/>
      <c r="I800" s="292"/>
      <c r="J800" s="292"/>
      <c r="K800" s="292"/>
      <c r="L800" s="292"/>
      <c r="M800" s="292"/>
      <c r="N800" s="292"/>
      <c r="O800" s="292"/>
      <c r="P800" s="292"/>
      <c r="Q800" s="292"/>
      <c r="R800" s="292"/>
      <c r="S800" s="292"/>
      <c r="T800" s="292"/>
      <c r="U800" s="292"/>
      <c r="V800" s="292"/>
      <c r="W800" s="292"/>
      <c r="X800" s="292"/>
      <c r="Y800" s="292"/>
      <c r="Z800" s="292"/>
    </row>
    <row r="801" spans="1:26" ht="15.75" customHeight="1" x14ac:dyDescent="0.2">
      <c r="A801" s="292"/>
      <c r="B801" s="221"/>
      <c r="C801" s="295"/>
      <c r="D801" s="295"/>
      <c r="E801" s="296"/>
      <c r="F801" s="296"/>
      <c r="G801" s="292"/>
      <c r="H801" s="292"/>
      <c r="I801" s="292"/>
      <c r="J801" s="292"/>
      <c r="K801" s="292"/>
      <c r="L801" s="292"/>
      <c r="M801" s="292"/>
      <c r="N801" s="292"/>
      <c r="O801" s="292"/>
      <c r="P801" s="292"/>
      <c r="Q801" s="292"/>
      <c r="R801" s="292"/>
      <c r="S801" s="292"/>
      <c r="T801" s="292"/>
      <c r="U801" s="292"/>
      <c r="V801" s="292"/>
      <c r="W801" s="292"/>
      <c r="X801" s="292"/>
      <c r="Y801" s="292"/>
      <c r="Z801" s="292"/>
    </row>
    <row r="802" spans="1:26" ht="15.75" customHeight="1" x14ac:dyDescent="0.2">
      <c r="A802" s="292"/>
      <c r="B802" s="221"/>
      <c r="C802" s="295"/>
      <c r="D802" s="295"/>
      <c r="E802" s="296"/>
      <c r="F802" s="296"/>
      <c r="G802" s="292"/>
      <c r="H802" s="292"/>
      <c r="I802" s="292"/>
      <c r="J802" s="292"/>
      <c r="K802" s="292"/>
      <c r="L802" s="292"/>
      <c r="M802" s="292"/>
      <c r="N802" s="292"/>
      <c r="O802" s="292"/>
      <c r="P802" s="292"/>
      <c r="Q802" s="292"/>
      <c r="R802" s="292"/>
      <c r="S802" s="292"/>
      <c r="T802" s="292"/>
      <c r="U802" s="292"/>
      <c r="V802" s="292"/>
      <c r="W802" s="292"/>
      <c r="X802" s="292"/>
      <c r="Y802" s="292"/>
      <c r="Z802" s="292"/>
    </row>
    <row r="803" spans="1:26" ht="15.75" customHeight="1" x14ac:dyDescent="0.2">
      <c r="A803" s="292"/>
      <c r="B803" s="221"/>
      <c r="C803" s="295"/>
      <c r="D803" s="295"/>
      <c r="E803" s="296"/>
      <c r="F803" s="296"/>
      <c r="G803" s="292"/>
      <c r="H803" s="292"/>
      <c r="I803" s="292"/>
      <c r="J803" s="292"/>
      <c r="K803" s="292"/>
      <c r="L803" s="292"/>
      <c r="M803" s="292"/>
      <c r="N803" s="292"/>
      <c r="O803" s="292"/>
      <c r="P803" s="292"/>
      <c r="Q803" s="292"/>
      <c r="R803" s="292"/>
      <c r="S803" s="292"/>
      <c r="T803" s="292"/>
      <c r="U803" s="292"/>
      <c r="V803" s="292"/>
      <c r="W803" s="292"/>
      <c r="X803" s="292"/>
      <c r="Y803" s="292"/>
      <c r="Z803" s="292"/>
    </row>
    <row r="804" spans="1:26" ht="15.75" customHeight="1" x14ac:dyDescent="0.2">
      <c r="A804" s="292"/>
      <c r="B804" s="221"/>
      <c r="C804" s="295"/>
      <c r="D804" s="295"/>
      <c r="E804" s="296"/>
      <c r="F804" s="296"/>
      <c r="G804" s="292"/>
      <c r="H804" s="292"/>
      <c r="I804" s="292"/>
      <c r="J804" s="292"/>
      <c r="K804" s="292"/>
      <c r="L804" s="292"/>
      <c r="M804" s="292"/>
      <c r="N804" s="292"/>
      <c r="O804" s="292"/>
      <c r="P804" s="292"/>
      <c r="Q804" s="292"/>
      <c r="R804" s="292"/>
      <c r="S804" s="292"/>
      <c r="T804" s="292"/>
      <c r="U804" s="292"/>
      <c r="V804" s="292"/>
      <c r="W804" s="292"/>
      <c r="X804" s="292"/>
      <c r="Y804" s="292"/>
      <c r="Z804" s="292"/>
    </row>
    <row r="805" spans="1:26" ht="15.75" customHeight="1" x14ac:dyDescent="0.2">
      <c r="A805" s="292"/>
      <c r="B805" s="221"/>
      <c r="C805" s="295"/>
      <c r="D805" s="295"/>
      <c r="E805" s="296"/>
      <c r="F805" s="296"/>
      <c r="G805" s="292"/>
      <c r="H805" s="292"/>
      <c r="I805" s="292"/>
      <c r="J805" s="292"/>
      <c r="K805" s="292"/>
      <c r="L805" s="292"/>
      <c r="M805" s="292"/>
      <c r="N805" s="292"/>
      <c r="O805" s="292"/>
      <c r="P805" s="292"/>
      <c r="Q805" s="292"/>
      <c r="R805" s="292"/>
      <c r="S805" s="292"/>
      <c r="T805" s="292"/>
      <c r="U805" s="292"/>
      <c r="V805" s="292"/>
      <c r="W805" s="292"/>
      <c r="X805" s="292"/>
      <c r="Y805" s="292"/>
      <c r="Z805" s="292"/>
    </row>
    <row r="806" spans="1:26" ht="15.75" customHeight="1" x14ac:dyDescent="0.2">
      <c r="A806" s="292"/>
      <c r="B806" s="221"/>
      <c r="C806" s="295"/>
      <c r="D806" s="295"/>
      <c r="E806" s="296"/>
      <c r="F806" s="296"/>
      <c r="G806" s="292"/>
      <c r="H806" s="292"/>
      <c r="I806" s="292"/>
      <c r="J806" s="292"/>
      <c r="K806" s="292"/>
      <c r="L806" s="292"/>
      <c r="M806" s="292"/>
      <c r="N806" s="292"/>
      <c r="O806" s="292"/>
      <c r="P806" s="292"/>
      <c r="Q806" s="292"/>
      <c r="R806" s="292"/>
      <c r="S806" s="292"/>
      <c r="T806" s="292"/>
      <c r="U806" s="292"/>
      <c r="V806" s="292"/>
      <c r="W806" s="292"/>
      <c r="X806" s="292"/>
      <c r="Y806" s="292"/>
      <c r="Z806" s="292"/>
    </row>
    <row r="807" spans="1:26" ht="15.75" customHeight="1" x14ac:dyDescent="0.2">
      <c r="A807" s="292"/>
      <c r="B807" s="221"/>
      <c r="C807" s="295"/>
      <c r="D807" s="295"/>
      <c r="E807" s="296"/>
      <c r="F807" s="296"/>
      <c r="G807" s="292"/>
      <c r="H807" s="292"/>
      <c r="I807" s="292"/>
      <c r="J807" s="292"/>
      <c r="K807" s="292"/>
      <c r="L807" s="292"/>
      <c r="M807" s="292"/>
      <c r="N807" s="292"/>
      <c r="O807" s="292"/>
      <c r="P807" s="292"/>
      <c r="Q807" s="292"/>
      <c r="R807" s="292"/>
      <c r="S807" s="292"/>
      <c r="T807" s="292"/>
      <c r="U807" s="292"/>
      <c r="V807" s="292"/>
      <c r="W807" s="292"/>
      <c r="X807" s="292"/>
      <c r="Y807" s="292"/>
      <c r="Z807" s="292"/>
    </row>
    <row r="808" spans="1:26" ht="15.75" customHeight="1" x14ac:dyDescent="0.2">
      <c r="A808" s="292"/>
      <c r="B808" s="221"/>
      <c r="C808" s="295"/>
      <c r="D808" s="295"/>
      <c r="E808" s="296"/>
      <c r="F808" s="296"/>
      <c r="G808" s="292"/>
      <c r="H808" s="292"/>
      <c r="I808" s="292"/>
      <c r="J808" s="292"/>
      <c r="K808" s="292"/>
      <c r="L808" s="292"/>
      <c r="M808" s="292"/>
      <c r="N808" s="292"/>
      <c r="O808" s="292"/>
      <c r="P808" s="292"/>
      <c r="Q808" s="292"/>
      <c r="R808" s="292"/>
      <c r="S808" s="292"/>
      <c r="T808" s="292"/>
      <c r="U808" s="292"/>
      <c r="V808" s="292"/>
      <c r="W808" s="292"/>
      <c r="X808" s="292"/>
      <c r="Y808" s="292"/>
      <c r="Z808" s="292"/>
    </row>
    <row r="809" spans="1:26" ht="15.75" customHeight="1" x14ac:dyDescent="0.2">
      <c r="A809" s="292"/>
      <c r="B809" s="221"/>
      <c r="C809" s="295"/>
      <c r="D809" s="295"/>
      <c r="E809" s="296"/>
      <c r="F809" s="296"/>
      <c r="G809" s="292"/>
      <c r="H809" s="292"/>
      <c r="I809" s="292"/>
      <c r="J809" s="292"/>
      <c r="K809" s="292"/>
      <c r="L809" s="292"/>
      <c r="M809" s="292"/>
      <c r="N809" s="292"/>
      <c r="O809" s="292"/>
      <c r="P809" s="292"/>
      <c r="Q809" s="292"/>
      <c r="R809" s="292"/>
      <c r="S809" s="292"/>
      <c r="T809" s="292"/>
      <c r="U809" s="292"/>
      <c r="V809" s="292"/>
      <c r="W809" s="292"/>
      <c r="X809" s="292"/>
      <c r="Y809" s="292"/>
      <c r="Z809" s="292"/>
    </row>
    <row r="810" spans="1:26" ht="15.75" customHeight="1" x14ac:dyDescent="0.2">
      <c r="A810" s="292"/>
      <c r="B810" s="221"/>
      <c r="C810" s="295"/>
      <c r="D810" s="295"/>
      <c r="E810" s="296"/>
      <c r="F810" s="296"/>
      <c r="G810" s="292"/>
      <c r="H810" s="292"/>
      <c r="I810" s="292"/>
      <c r="J810" s="292"/>
      <c r="K810" s="292"/>
      <c r="L810" s="292"/>
      <c r="M810" s="292"/>
      <c r="N810" s="292"/>
      <c r="O810" s="292"/>
      <c r="P810" s="292"/>
      <c r="Q810" s="292"/>
      <c r="R810" s="292"/>
      <c r="S810" s="292"/>
      <c r="T810" s="292"/>
      <c r="U810" s="292"/>
      <c r="V810" s="292"/>
      <c r="W810" s="292"/>
      <c r="X810" s="292"/>
      <c r="Y810" s="292"/>
      <c r="Z810" s="292"/>
    </row>
    <row r="811" spans="1:26" ht="15.75" customHeight="1" x14ac:dyDescent="0.2">
      <c r="A811" s="292"/>
      <c r="B811" s="221"/>
      <c r="C811" s="295"/>
      <c r="D811" s="295"/>
      <c r="E811" s="296"/>
      <c r="F811" s="296"/>
      <c r="G811" s="292"/>
      <c r="H811" s="292"/>
      <c r="I811" s="292"/>
      <c r="J811" s="292"/>
      <c r="K811" s="292"/>
      <c r="L811" s="292"/>
      <c r="M811" s="292"/>
      <c r="N811" s="292"/>
      <c r="O811" s="292"/>
      <c r="P811" s="292"/>
      <c r="Q811" s="292"/>
      <c r="R811" s="292"/>
      <c r="S811" s="292"/>
      <c r="T811" s="292"/>
      <c r="U811" s="292"/>
      <c r="V811" s="292"/>
      <c r="W811" s="292"/>
      <c r="X811" s="292"/>
      <c r="Y811" s="292"/>
      <c r="Z811" s="292"/>
    </row>
    <row r="812" spans="1:26" ht="15.75" customHeight="1" x14ac:dyDescent="0.2">
      <c r="A812" s="292"/>
      <c r="B812" s="221"/>
      <c r="C812" s="295"/>
      <c r="D812" s="295"/>
      <c r="E812" s="296"/>
      <c r="F812" s="296"/>
      <c r="G812" s="292"/>
      <c r="H812" s="292"/>
      <c r="I812" s="292"/>
      <c r="J812" s="292"/>
      <c r="K812" s="292"/>
      <c r="L812" s="292"/>
      <c r="M812" s="292"/>
      <c r="N812" s="292"/>
      <c r="O812" s="292"/>
      <c r="P812" s="292"/>
      <c r="Q812" s="292"/>
      <c r="R812" s="292"/>
      <c r="S812" s="292"/>
      <c r="T812" s="292"/>
      <c r="U812" s="292"/>
      <c r="V812" s="292"/>
      <c r="W812" s="292"/>
      <c r="X812" s="292"/>
      <c r="Y812" s="292"/>
      <c r="Z812" s="292"/>
    </row>
    <row r="813" spans="1:26" ht="15.75" customHeight="1" x14ac:dyDescent="0.2">
      <c r="A813" s="292"/>
      <c r="B813" s="221"/>
      <c r="C813" s="295"/>
      <c r="D813" s="295"/>
      <c r="E813" s="296"/>
      <c r="F813" s="296"/>
      <c r="G813" s="292"/>
      <c r="H813" s="292"/>
      <c r="I813" s="292"/>
      <c r="J813" s="292"/>
      <c r="K813" s="292"/>
      <c r="L813" s="292"/>
      <c r="M813" s="292"/>
      <c r="N813" s="292"/>
      <c r="O813" s="292"/>
      <c r="P813" s="292"/>
      <c r="Q813" s="292"/>
      <c r="R813" s="292"/>
      <c r="S813" s="292"/>
      <c r="T813" s="292"/>
      <c r="U813" s="292"/>
      <c r="V813" s="292"/>
      <c r="W813" s="292"/>
      <c r="X813" s="292"/>
      <c r="Y813" s="292"/>
      <c r="Z813" s="292"/>
    </row>
    <row r="814" spans="1:26" ht="15.75" customHeight="1" x14ac:dyDescent="0.2">
      <c r="A814" s="292"/>
      <c r="B814" s="221"/>
      <c r="C814" s="295"/>
      <c r="D814" s="295"/>
      <c r="E814" s="296"/>
      <c r="F814" s="296"/>
      <c r="G814" s="292"/>
      <c r="H814" s="292"/>
      <c r="I814" s="292"/>
      <c r="J814" s="292"/>
      <c r="K814" s="292"/>
      <c r="L814" s="292"/>
      <c r="M814" s="292"/>
      <c r="N814" s="292"/>
      <c r="O814" s="292"/>
      <c r="P814" s="292"/>
      <c r="Q814" s="292"/>
      <c r="R814" s="292"/>
      <c r="S814" s="292"/>
      <c r="T814" s="292"/>
      <c r="U814" s="292"/>
      <c r="V814" s="292"/>
      <c r="W814" s="292"/>
      <c r="X814" s="292"/>
      <c r="Y814" s="292"/>
      <c r="Z814" s="292"/>
    </row>
    <row r="815" spans="1:26" ht="15.75" customHeight="1" x14ac:dyDescent="0.2">
      <c r="A815" s="292"/>
      <c r="B815" s="221"/>
      <c r="C815" s="295"/>
      <c r="D815" s="295"/>
      <c r="E815" s="296"/>
      <c r="F815" s="296"/>
      <c r="G815" s="292"/>
      <c r="H815" s="292"/>
      <c r="I815" s="292"/>
      <c r="J815" s="292"/>
      <c r="K815" s="292"/>
      <c r="L815" s="292"/>
      <c r="M815" s="292"/>
      <c r="N815" s="292"/>
      <c r="O815" s="292"/>
      <c r="P815" s="292"/>
      <c r="Q815" s="292"/>
      <c r="R815" s="292"/>
      <c r="S815" s="292"/>
      <c r="T815" s="292"/>
      <c r="U815" s="292"/>
      <c r="V815" s="292"/>
      <c r="W815" s="292"/>
      <c r="X815" s="292"/>
      <c r="Y815" s="292"/>
      <c r="Z815" s="292"/>
    </row>
    <row r="816" spans="1:26" ht="15.75" customHeight="1" x14ac:dyDescent="0.2">
      <c r="A816" s="292"/>
      <c r="B816" s="221"/>
      <c r="C816" s="295"/>
      <c r="D816" s="295"/>
      <c r="E816" s="296"/>
      <c r="F816" s="296"/>
      <c r="G816" s="292"/>
      <c r="H816" s="292"/>
      <c r="I816" s="292"/>
      <c r="J816" s="292"/>
      <c r="K816" s="292"/>
      <c r="L816" s="292"/>
      <c r="M816" s="292"/>
      <c r="N816" s="292"/>
      <c r="O816" s="292"/>
      <c r="P816" s="292"/>
      <c r="Q816" s="292"/>
      <c r="R816" s="292"/>
      <c r="S816" s="292"/>
      <c r="T816" s="292"/>
      <c r="U816" s="292"/>
      <c r="V816" s="292"/>
      <c r="W816" s="292"/>
      <c r="X816" s="292"/>
      <c r="Y816" s="292"/>
      <c r="Z816" s="292"/>
    </row>
    <row r="817" spans="1:26" ht="15.75" customHeight="1" x14ac:dyDescent="0.2">
      <c r="A817" s="292"/>
      <c r="B817" s="221"/>
      <c r="C817" s="295"/>
      <c r="D817" s="295"/>
      <c r="E817" s="296"/>
      <c r="F817" s="296"/>
      <c r="G817" s="292"/>
      <c r="H817" s="292"/>
      <c r="I817" s="292"/>
      <c r="J817" s="292"/>
      <c r="K817" s="292"/>
      <c r="L817" s="292"/>
      <c r="M817" s="292"/>
      <c r="N817" s="292"/>
      <c r="O817" s="292"/>
      <c r="P817" s="292"/>
      <c r="Q817" s="292"/>
      <c r="R817" s="292"/>
      <c r="S817" s="292"/>
      <c r="T817" s="292"/>
      <c r="U817" s="292"/>
      <c r="V817" s="292"/>
      <c r="W817" s="292"/>
      <c r="X817" s="292"/>
      <c r="Y817" s="292"/>
      <c r="Z817" s="292"/>
    </row>
    <row r="818" spans="1:26" ht="15.75" customHeight="1" x14ac:dyDescent="0.2">
      <c r="A818" s="292"/>
      <c r="B818" s="221"/>
      <c r="C818" s="295"/>
      <c r="D818" s="295"/>
      <c r="E818" s="296"/>
      <c r="F818" s="296"/>
      <c r="G818" s="292"/>
      <c r="H818" s="292"/>
      <c r="I818" s="292"/>
      <c r="J818" s="292"/>
      <c r="K818" s="292"/>
      <c r="L818" s="292"/>
      <c r="M818" s="292"/>
      <c r="N818" s="292"/>
      <c r="O818" s="292"/>
      <c r="P818" s="292"/>
      <c r="Q818" s="292"/>
      <c r="R818" s="292"/>
      <c r="S818" s="292"/>
      <c r="T818" s="292"/>
      <c r="U818" s="292"/>
      <c r="V818" s="292"/>
      <c r="W818" s="292"/>
      <c r="X818" s="292"/>
      <c r="Y818" s="292"/>
      <c r="Z818" s="292"/>
    </row>
    <row r="819" spans="1:26" ht="15.75" customHeight="1" x14ac:dyDescent="0.2">
      <c r="A819" s="292"/>
      <c r="B819" s="221"/>
      <c r="C819" s="295"/>
      <c r="D819" s="295"/>
      <c r="E819" s="296"/>
      <c r="F819" s="296"/>
      <c r="G819" s="292"/>
      <c r="H819" s="292"/>
      <c r="I819" s="292"/>
      <c r="J819" s="292"/>
      <c r="K819" s="292"/>
      <c r="L819" s="292"/>
      <c r="M819" s="292"/>
      <c r="N819" s="292"/>
      <c r="O819" s="292"/>
      <c r="P819" s="292"/>
      <c r="Q819" s="292"/>
      <c r="R819" s="292"/>
      <c r="S819" s="292"/>
      <c r="T819" s="292"/>
      <c r="U819" s="292"/>
      <c r="V819" s="292"/>
      <c r="W819" s="292"/>
      <c r="X819" s="292"/>
      <c r="Y819" s="292"/>
      <c r="Z819" s="292"/>
    </row>
    <row r="820" spans="1:26" ht="15.75" customHeight="1" x14ac:dyDescent="0.2">
      <c r="A820" s="292"/>
      <c r="B820" s="221"/>
      <c r="C820" s="295"/>
      <c r="D820" s="295"/>
      <c r="E820" s="296"/>
      <c r="F820" s="296"/>
      <c r="G820" s="292"/>
      <c r="H820" s="292"/>
      <c r="I820" s="292"/>
      <c r="J820" s="292"/>
      <c r="K820" s="292"/>
      <c r="L820" s="292"/>
      <c r="M820" s="292"/>
      <c r="N820" s="292"/>
      <c r="O820" s="292"/>
      <c r="P820" s="292"/>
      <c r="Q820" s="292"/>
      <c r="R820" s="292"/>
      <c r="S820" s="292"/>
      <c r="T820" s="292"/>
      <c r="U820" s="292"/>
      <c r="V820" s="292"/>
      <c r="W820" s="292"/>
      <c r="X820" s="292"/>
      <c r="Y820" s="292"/>
      <c r="Z820" s="292"/>
    </row>
    <row r="821" spans="1:26" ht="15.75" customHeight="1" x14ac:dyDescent="0.2">
      <c r="A821" s="292"/>
      <c r="B821" s="221"/>
      <c r="C821" s="295"/>
      <c r="D821" s="295"/>
      <c r="E821" s="296"/>
      <c r="F821" s="296"/>
      <c r="G821" s="292"/>
      <c r="H821" s="292"/>
      <c r="I821" s="292"/>
      <c r="J821" s="292"/>
      <c r="K821" s="292"/>
      <c r="L821" s="292"/>
      <c r="M821" s="292"/>
      <c r="N821" s="292"/>
      <c r="O821" s="292"/>
      <c r="P821" s="292"/>
      <c r="Q821" s="292"/>
      <c r="R821" s="292"/>
      <c r="S821" s="292"/>
      <c r="T821" s="292"/>
      <c r="U821" s="292"/>
      <c r="V821" s="292"/>
      <c r="W821" s="292"/>
      <c r="X821" s="292"/>
      <c r="Y821" s="292"/>
      <c r="Z821" s="292"/>
    </row>
    <row r="822" spans="1:26" ht="15.75" customHeight="1" x14ac:dyDescent="0.2">
      <c r="A822" s="292"/>
      <c r="B822" s="221"/>
      <c r="C822" s="295"/>
      <c r="D822" s="295"/>
      <c r="E822" s="296"/>
      <c r="F822" s="296"/>
      <c r="G822" s="292"/>
      <c r="H822" s="292"/>
      <c r="I822" s="292"/>
      <c r="J822" s="292"/>
      <c r="K822" s="292"/>
      <c r="L822" s="292"/>
      <c r="M822" s="292"/>
      <c r="N822" s="292"/>
      <c r="O822" s="292"/>
      <c r="P822" s="292"/>
      <c r="Q822" s="292"/>
      <c r="R822" s="292"/>
      <c r="S822" s="292"/>
      <c r="T822" s="292"/>
      <c r="U822" s="292"/>
      <c r="V822" s="292"/>
      <c r="W822" s="292"/>
      <c r="X822" s="292"/>
      <c r="Y822" s="292"/>
      <c r="Z822" s="292"/>
    </row>
    <row r="823" spans="1:26" ht="15.75" customHeight="1" x14ac:dyDescent="0.2">
      <c r="A823" s="292"/>
      <c r="B823" s="221"/>
      <c r="C823" s="295"/>
      <c r="D823" s="295"/>
      <c r="E823" s="296"/>
      <c r="F823" s="296"/>
      <c r="G823" s="292"/>
      <c r="H823" s="292"/>
      <c r="I823" s="292"/>
      <c r="J823" s="292"/>
      <c r="K823" s="292"/>
      <c r="L823" s="292"/>
      <c r="M823" s="292"/>
      <c r="N823" s="292"/>
      <c r="O823" s="292"/>
      <c r="P823" s="292"/>
      <c r="Q823" s="292"/>
      <c r="R823" s="292"/>
      <c r="S823" s="292"/>
      <c r="T823" s="292"/>
      <c r="U823" s="292"/>
      <c r="V823" s="292"/>
      <c r="W823" s="292"/>
      <c r="X823" s="292"/>
      <c r="Y823" s="292"/>
      <c r="Z823" s="292"/>
    </row>
    <row r="824" spans="1:26" ht="15.75" customHeight="1" x14ac:dyDescent="0.2">
      <c r="A824" s="292"/>
      <c r="B824" s="221"/>
      <c r="C824" s="295"/>
      <c r="D824" s="295"/>
      <c r="E824" s="296"/>
      <c r="F824" s="296"/>
      <c r="G824" s="292"/>
      <c r="H824" s="292"/>
      <c r="I824" s="292"/>
      <c r="J824" s="292"/>
      <c r="K824" s="292"/>
      <c r="L824" s="292"/>
      <c r="M824" s="292"/>
      <c r="N824" s="292"/>
      <c r="O824" s="292"/>
      <c r="P824" s="292"/>
      <c r="Q824" s="292"/>
      <c r="R824" s="292"/>
      <c r="S824" s="292"/>
      <c r="T824" s="292"/>
      <c r="U824" s="292"/>
      <c r="V824" s="292"/>
      <c r="W824" s="292"/>
      <c r="X824" s="292"/>
      <c r="Y824" s="292"/>
      <c r="Z824" s="292"/>
    </row>
    <row r="825" spans="1:26" ht="15.75" customHeight="1" x14ac:dyDescent="0.2">
      <c r="A825" s="292"/>
      <c r="B825" s="221"/>
      <c r="C825" s="295"/>
      <c r="D825" s="295"/>
      <c r="E825" s="296"/>
      <c r="F825" s="296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2"/>
      <c r="Y825" s="292"/>
      <c r="Z825" s="292"/>
    </row>
    <row r="826" spans="1:26" ht="15.75" customHeight="1" x14ac:dyDescent="0.2">
      <c r="A826" s="292"/>
      <c r="B826" s="221"/>
      <c r="C826" s="295"/>
      <c r="D826" s="295"/>
      <c r="E826" s="296"/>
      <c r="F826" s="296"/>
      <c r="G826" s="292"/>
      <c r="H826" s="292"/>
      <c r="I826" s="292"/>
      <c r="J826" s="292"/>
      <c r="K826" s="292"/>
      <c r="L826" s="292"/>
      <c r="M826" s="292"/>
      <c r="N826" s="292"/>
      <c r="O826" s="292"/>
      <c r="P826" s="292"/>
      <c r="Q826" s="292"/>
      <c r="R826" s="292"/>
      <c r="S826" s="292"/>
      <c r="T826" s="292"/>
      <c r="U826" s="292"/>
      <c r="V826" s="292"/>
      <c r="W826" s="292"/>
      <c r="X826" s="292"/>
      <c r="Y826" s="292"/>
      <c r="Z826" s="292"/>
    </row>
    <row r="827" spans="1:26" ht="15.75" customHeight="1" x14ac:dyDescent="0.2">
      <c r="A827" s="292"/>
      <c r="B827" s="221"/>
      <c r="C827" s="295"/>
      <c r="D827" s="295"/>
      <c r="E827" s="296"/>
      <c r="F827" s="296"/>
      <c r="G827" s="292"/>
      <c r="H827" s="292"/>
      <c r="I827" s="292"/>
      <c r="J827" s="292"/>
      <c r="K827" s="292"/>
      <c r="L827" s="292"/>
      <c r="M827" s="292"/>
      <c r="N827" s="292"/>
      <c r="O827" s="292"/>
      <c r="P827" s="292"/>
      <c r="Q827" s="292"/>
      <c r="R827" s="292"/>
      <c r="S827" s="292"/>
      <c r="T827" s="292"/>
      <c r="U827" s="292"/>
      <c r="V827" s="292"/>
      <c r="W827" s="292"/>
      <c r="X827" s="292"/>
      <c r="Y827" s="292"/>
      <c r="Z827" s="292"/>
    </row>
    <row r="828" spans="1:26" ht="15.75" customHeight="1" x14ac:dyDescent="0.2">
      <c r="A828" s="292"/>
      <c r="B828" s="221"/>
      <c r="C828" s="295"/>
      <c r="D828" s="295"/>
      <c r="E828" s="296"/>
      <c r="F828" s="296"/>
      <c r="G828" s="292"/>
      <c r="H828" s="292"/>
      <c r="I828" s="292"/>
      <c r="J828" s="292"/>
      <c r="K828" s="292"/>
      <c r="L828" s="292"/>
      <c r="M828" s="292"/>
      <c r="N828" s="292"/>
      <c r="O828" s="292"/>
      <c r="P828" s="292"/>
      <c r="Q828" s="292"/>
      <c r="R828" s="292"/>
      <c r="S828" s="292"/>
      <c r="T828" s="292"/>
      <c r="U828" s="292"/>
      <c r="V828" s="292"/>
      <c r="W828" s="292"/>
      <c r="X828" s="292"/>
      <c r="Y828" s="292"/>
      <c r="Z828" s="292"/>
    </row>
    <row r="829" spans="1:26" ht="15.75" customHeight="1" x14ac:dyDescent="0.2">
      <c r="A829" s="292"/>
      <c r="B829" s="221"/>
      <c r="C829" s="295"/>
      <c r="D829" s="295"/>
      <c r="E829" s="296"/>
      <c r="F829" s="296"/>
      <c r="G829" s="292"/>
      <c r="H829" s="292"/>
      <c r="I829" s="292"/>
      <c r="J829" s="292"/>
      <c r="K829" s="292"/>
      <c r="L829" s="292"/>
      <c r="M829" s="292"/>
      <c r="N829" s="292"/>
      <c r="O829" s="292"/>
      <c r="P829" s="292"/>
      <c r="Q829" s="292"/>
      <c r="R829" s="292"/>
      <c r="S829" s="292"/>
      <c r="T829" s="292"/>
      <c r="U829" s="292"/>
      <c r="V829" s="292"/>
      <c r="W829" s="292"/>
      <c r="X829" s="292"/>
      <c r="Y829" s="292"/>
      <c r="Z829" s="292"/>
    </row>
    <row r="830" spans="1:26" ht="15.75" customHeight="1" x14ac:dyDescent="0.2">
      <c r="A830" s="292"/>
      <c r="B830" s="221"/>
      <c r="C830" s="295"/>
      <c r="D830" s="295"/>
      <c r="E830" s="296"/>
      <c r="F830" s="296"/>
      <c r="G830" s="292"/>
      <c r="H830" s="292"/>
      <c r="I830" s="292"/>
      <c r="J830" s="292"/>
      <c r="K830" s="292"/>
      <c r="L830" s="292"/>
      <c r="M830" s="292"/>
      <c r="N830" s="292"/>
      <c r="O830" s="292"/>
      <c r="P830" s="292"/>
      <c r="Q830" s="292"/>
      <c r="R830" s="292"/>
      <c r="S830" s="292"/>
      <c r="T830" s="292"/>
      <c r="U830" s="292"/>
      <c r="V830" s="292"/>
      <c r="W830" s="292"/>
      <c r="X830" s="292"/>
      <c r="Y830" s="292"/>
      <c r="Z830" s="292"/>
    </row>
    <row r="831" spans="1:26" ht="15.75" customHeight="1" x14ac:dyDescent="0.2">
      <c r="A831" s="292"/>
      <c r="B831" s="221"/>
      <c r="C831" s="295"/>
      <c r="D831" s="295"/>
      <c r="E831" s="296"/>
      <c r="F831" s="296"/>
      <c r="G831" s="292"/>
      <c r="H831" s="292"/>
      <c r="I831" s="292"/>
      <c r="J831" s="292"/>
      <c r="K831" s="292"/>
      <c r="L831" s="292"/>
      <c r="M831" s="292"/>
      <c r="N831" s="292"/>
      <c r="O831" s="292"/>
      <c r="P831" s="292"/>
      <c r="Q831" s="292"/>
      <c r="R831" s="292"/>
      <c r="S831" s="292"/>
      <c r="T831" s="292"/>
      <c r="U831" s="292"/>
      <c r="V831" s="292"/>
      <c r="W831" s="292"/>
      <c r="X831" s="292"/>
      <c r="Y831" s="292"/>
      <c r="Z831" s="292"/>
    </row>
    <row r="832" spans="1:26" ht="15.75" customHeight="1" x14ac:dyDescent="0.2">
      <c r="A832" s="292"/>
      <c r="B832" s="221"/>
      <c r="C832" s="295"/>
      <c r="D832" s="295"/>
      <c r="E832" s="296"/>
      <c r="F832" s="296"/>
      <c r="G832" s="292"/>
      <c r="H832" s="292"/>
      <c r="I832" s="292"/>
      <c r="J832" s="292"/>
      <c r="K832" s="292"/>
      <c r="L832" s="292"/>
      <c r="M832" s="292"/>
      <c r="N832" s="292"/>
      <c r="O832" s="292"/>
      <c r="P832" s="292"/>
      <c r="Q832" s="292"/>
      <c r="R832" s="292"/>
      <c r="S832" s="292"/>
      <c r="T832" s="292"/>
      <c r="U832" s="292"/>
      <c r="V832" s="292"/>
      <c r="W832" s="292"/>
      <c r="X832" s="292"/>
      <c r="Y832" s="292"/>
      <c r="Z832" s="292"/>
    </row>
    <row r="833" spans="1:26" ht="15.75" customHeight="1" x14ac:dyDescent="0.2">
      <c r="A833" s="292"/>
      <c r="B833" s="221"/>
      <c r="C833" s="295"/>
      <c r="D833" s="295"/>
      <c r="E833" s="296"/>
      <c r="F833" s="296"/>
      <c r="G833" s="292"/>
      <c r="H833" s="292"/>
      <c r="I833" s="292"/>
      <c r="J833" s="292"/>
      <c r="K833" s="292"/>
      <c r="L833" s="292"/>
      <c r="M833" s="292"/>
      <c r="N833" s="292"/>
      <c r="O833" s="292"/>
      <c r="P833" s="292"/>
      <c r="Q833" s="292"/>
      <c r="R833" s="292"/>
      <c r="S833" s="292"/>
      <c r="T833" s="292"/>
      <c r="U833" s="292"/>
      <c r="V833" s="292"/>
      <c r="W833" s="292"/>
      <c r="X833" s="292"/>
      <c r="Y833" s="292"/>
      <c r="Z833" s="292"/>
    </row>
    <row r="834" spans="1:26" ht="15.75" customHeight="1" x14ac:dyDescent="0.2">
      <c r="A834" s="292"/>
      <c r="B834" s="221"/>
      <c r="C834" s="295"/>
      <c r="D834" s="295"/>
      <c r="E834" s="296"/>
      <c r="F834" s="296"/>
      <c r="G834" s="292"/>
      <c r="H834" s="292"/>
      <c r="I834" s="292"/>
      <c r="J834" s="292"/>
      <c r="K834" s="292"/>
      <c r="L834" s="292"/>
      <c r="M834" s="292"/>
      <c r="N834" s="292"/>
      <c r="O834" s="292"/>
      <c r="P834" s="292"/>
      <c r="Q834" s="292"/>
      <c r="R834" s="292"/>
      <c r="S834" s="292"/>
      <c r="T834" s="292"/>
      <c r="U834" s="292"/>
      <c r="V834" s="292"/>
      <c r="W834" s="292"/>
      <c r="X834" s="292"/>
      <c r="Y834" s="292"/>
      <c r="Z834" s="292"/>
    </row>
    <row r="835" spans="1:26" ht="15.75" customHeight="1" x14ac:dyDescent="0.2">
      <c r="A835" s="292"/>
      <c r="B835" s="221"/>
      <c r="C835" s="295"/>
      <c r="D835" s="295"/>
      <c r="E835" s="296"/>
      <c r="F835" s="296"/>
      <c r="G835" s="292"/>
      <c r="H835" s="292"/>
      <c r="I835" s="292"/>
      <c r="J835" s="292"/>
      <c r="K835" s="292"/>
      <c r="L835" s="292"/>
      <c r="M835" s="292"/>
      <c r="N835" s="292"/>
      <c r="O835" s="292"/>
      <c r="P835" s="292"/>
      <c r="Q835" s="292"/>
      <c r="R835" s="292"/>
      <c r="S835" s="292"/>
      <c r="T835" s="292"/>
      <c r="U835" s="292"/>
      <c r="V835" s="292"/>
      <c r="W835" s="292"/>
      <c r="X835" s="292"/>
      <c r="Y835" s="292"/>
      <c r="Z835" s="292"/>
    </row>
    <row r="836" spans="1:26" ht="15.75" customHeight="1" x14ac:dyDescent="0.2">
      <c r="A836" s="292"/>
      <c r="B836" s="221"/>
      <c r="C836" s="295"/>
      <c r="D836" s="295"/>
      <c r="E836" s="296"/>
      <c r="F836" s="296"/>
      <c r="G836" s="292"/>
      <c r="H836" s="292"/>
      <c r="I836" s="292"/>
      <c r="J836" s="292"/>
      <c r="K836" s="292"/>
      <c r="L836" s="292"/>
      <c r="M836" s="292"/>
      <c r="N836" s="292"/>
      <c r="O836" s="292"/>
      <c r="P836" s="292"/>
      <c r="Q836" s="292"/>
      <c r="R836" s="292"/>
      <c r="S836" s="292"/>
      <c r="T836" s="292"/>
      <c r="U836" s="292"/>
      <c r="V836" s="292"/>
      <c r="W836" s="292"/>
      <c r="X836" s="292"/>
      <c r="Y836" s="292"/>
      <c r="Z836" s="292"/>
    </row>
    <row r="837" spans="1:26" ht="15.75" customHeight="1" x14ac:dyDescent="0.2">
      <c r="A837" s="292"/>
      <c r="B837" s="221"/>
      <c r="C837" s="295"/>
      <c r="D837" s="295"/>
      <c r="E837" s="296"/>
      <c r="F837" s="296"/>
      <c r="G837" s="292"/>
      <c r="H837" s="292"/>
      <c r="I837" s="292"/>
      <c r="J837" s="292"/>
      <c r="K837" s="292"/>
      <c r="L837" s="292"/>
      <c r="M837" s="292"/>
      <c r="N837" s="292"/>
      <c r="O837" s="292"/>
      <c r="P837" s="292"/>
      <c r="Q837" s="292"/>
      <c r="R837" s="292"/>
      <c r="S837" s="292"/>
      <c r="T837" s="292"/>
      <c r="U837" s="292"/>
      <c r="V837" s="292"/>
      <c r="W837" s="292"/>
      <c r="X837" s="292"/>
      <c r="Y837" s="292"/>
      <c r="Z837" s="292"/>
    </row>
    <row r="838" spans="1:26" ht="15.75" customHeight="1" x14ac:dyDescent="0.2">
      <c r="A838" s="292"/>
      <c r="B838" s="221"/>
      <c r="C838" s="295"/>
      <c r="D838" s="295"/>
      <c r="E838" s="296"/>
      <c r="F838" s="296"/>
      <c r="G838" s="292"/>
      <c r="H838" s="292"/>
      <c r="I838" s="292"/>
      <c r="J838" s="292"/>
      <c r="K838" s="292"/>
      <c r="L838" s="292"/>
      <c r="M838" s="292"/>
      <c r="N838" s="292"/>
      <c r="O838" s="292"/>
      <c r="P838" s="292"/>
      <c r="Q838" s="292"/>
      <c r="R838" s="292"/>
      <c r="S838" s="292"/>
      <c r="T838" s="292"/>
      <c r="U838" s="292"/>
      <c r="V838" s="292"/>
      <c r="W838" s="292"/>
      <c r="X838" s="292"/>
      <c r="Y838" s="292"/>
      <c r="Z838" s="292"/>
    </row>
    <row r="839" spans="1:26" ht="15.75" customHeight="1" x14ac:dyDescent="0.2">
      <c r="A839" s="292"/>
      <c r="B839" s="221"/>
      <c r="C839" s="295"/>
      <c r="D839" s="295"/>
      <c r="E839" s="296"/>
      <c r="F839" s="296"/>
      <c r="G839" s="292"/>
      <c r="H839" s="292"/>
      <c r="I839" s="292"/>
      <c r="J839" s="292"/>
      <c r="K839" s="292"/>
      <c r="L839" s="292"/>
      <c r="M839" s="292"/>
      <c r="N839" s="292"/>
      <c r="O839" s="292"/>
      <c r="P839" s="292"/>
      <c r="Q839" s="292"/>
      <c r="R839" s="292"/>
      <c r="S839" s="292"/>
      <c r="T839" s="292"/>
      <c r="U839" s="292"/>
      <c r="V839" s="292"/>
      <c r="W839" s="292"/>
      <c r="X839" s="292"/>
      <c r="Y839" s="292"/>
      <c r="Z839" s="292"/>
    </row>
    <row r="840" spans="1:26" ht="15.75" customHeight="1" x14ac:dyDescent="0.2">
      <c r="A840" s="292"/>
      <c r="B840" s="221"/>
      <c r="C840" s="295"/>
      <c r="D840" s="295"/>
      <c r="E840" s="296"/>
      <c r="F840" s="296"/>
      <c r="G840" s="292"/>
      <c r="H840" s="292"/>
      <c r="I840" s="292"/>
      <c r="J840" s="292"/>
      <c r="K840" s="292"/>
      <c r="L840" s="292"/>
      <c r="M840" s="292"/>
      <c r="N840" s="292"/>
      <c r="O840" s="292"/>
      <c r="P840" s="292"/>
      <c r="Q840" s="292"/>
      <c r="R840" s="292"/>
      <c r="S840" s="292"/>
      <c r="T840" s="292"/>
      <c r="U840" s="292"/>
      <c r="V840" s="292"/>
      <c r="W840" s="292"/>
      <c r="X840" s="292"/>
      <c r="Y840" s="292"/>
      <c r="Z840" s="292"/>
    </row>
    <row r="841" spans="1:26" ht="15.75" customHeight="1" x14ac:dyDescent="0.2">
      <c r="A841" s="292"/>
      <c r="B841" s="221"/>
      <c r="C841" s="295"/>
      <c r="D841" s="295"/>
      <c r="E841" s="296"/>
      <c r="F841" s="296"/>
      <c r="G841" s="292"/>
      <c r="H841" s="292"/>
      <c r="I841" s="292"/>
      <c r="J841" s="292"/>
      <c r="K841" s="292"/>
      <c r="L841" s="292"/>
      <c r="M841" s="292"/>
      <c r="N841" s="292"/>
      <c r="O841" s="292"/>
      <c r="P841" s="292"/>
      <c r="Q841" s="292"/>
      <c r="R841" s="292"/>
      <c r="S841" s="292"/>
      <c r="T841" s="292"/>
      <c r="U841" s="292"/>
      <c r="V841" s="292"/>
      <c r="W841" s="292"/>
      <c r="X841" s="292"/>
      <c r="Y841" s="292"/>
      <c r="Z841" s="292"/>
    </row>
    <row r="842" spans="1:26" ht="15.75" customHeight="1" x14ac:dyDescent="0.2">
      <c r="A842" s="292"/>
      <c r="B842" s="221"/>
      <c r="C842" s="295"/>
      <c r="D842" s="295"/>
      <c r="E842" s="296"/>
      <c r="F842" s="296"/>
      <c r="G842" s="292"/>
      <c r="H842" s="292"/>
      <c r="I842" s="292"/>
      <c r="J842" s="292"/>
      <c r="K842" s="292"/>
      <c r="L842" s="292"/>
      <c r="M842" s="292"/>
      <c r="N842" s="292"/>
      <c r="O842" s="292"/>
      <c r="P842" s="292"/>
      <c r="Q842" s="292"/>
      <c r="R842" s="292"/>
      <c r="S842" s="292"/>
      <c r="T842" s="292"/>
      <c r="U842" s="292"/>
      <c r="V842" s="292"/>
      <c r="W842" s="292"/>
      <c r="X842" s="292"/>
      <c r="Y842" s="292"/>
      <c r="Z842" s="292"/>
    </row>
    <row r="843" spans="1:26" ht="15.75" customHeight="1" x14ac:dyDescent="0.2">
      <c r="A843" s="292"/>
      <c r="B843" s="221"/>
      <c r="C843" s="295"/>
      <c r="D843" s="295"/>
      <c r="E843" s="296"/>
      <c r="F843" s="296"/>
      <c r="G843" s="292"/>
      <c r="H843" s="292"/>
      <c r="I843" s="292"/>
      <c r="J843" s="292"/>
      <c r="K843" s="292"/>
      <c r="L843" s="292"/>
      <c r="M843" s="292"/>
      <c r="N843" s="292"/>
      <c r="O843" s="292"/>
      <c r="P843" s="292"/>
      <c r="Q843" s="292"/>
      <c r="R843" s="292"/>
      <c r="S843" s="292"/>
      <c r="T843" s="292"/>
      <c r="U843" s="292"/>
      <c r="V843" s="292"/>
      <c r="W843" s="292"/>
      <c r="X843" s="292"/>
      <c r="Y843" s="292"/>
      <c r="Z843" s="292"/>
    </row>
    <row r="844" spans="1:26" ht="15.75" customHeight="1" x14ac:dyDescent="0.2">
      <c r="A844" s="292"/>
      <c r="B844" s="221"/>
      <c r="C844" s="295"/>
      <c r="D844" s="295"/>
      <c r="E844" s="296"/>
      <c r="F844" s="296"/>
      <c r="G844" s="292"/>
      <c r="H844" s="292"/>
      <c r="I844" s="292"/>
      <c r="J844" s="292"/>
      <c r="K844" s="292"/>
      <c r="L844" s="292"/>
      <c r="M844" s="292"/>
      <c r="N844" s="292"/>
      <c r="O844" s="292"/>
      <c r="P844" s="292"/>
      <c r="Q844" s="292"/>
      <c r="R844" s="292"/>
      <c r="S844" s="292"/>
      <c r="T844" s="292"/>
      <c r="U844" s="292"/>
      <c r="V844" s="292"/>
      <c r="W844" s="292"/>
      <c r="X844" s="292"/>
      <c r="Y844" s="292"/>
      <c r="Z844" s="292"/>
    </row>
    <row r="845" spans="1:26" ht="15.75" customHeight="1" x14ac:dyDescent="0.2">
      <c r="A845" s="292"/>
      <c r="B845" s="221"/>
      <c r="C845" s="295"/>
      <c r="D845" s="295"/>
      <c r="E845" s="296"/>
      <c r="F845" s="296"/>
      <c r="G845" s="292"/>
      <c r="H845" s="292"/>
      <c r="I845" s="292"/>
      <c r="J845" s="292"/>
      <c r="K845" s="292"/>
      <c r="L845" s="292"/>
      <c r="M845" s="292"/>
      <c r="N845" s="292"/>
      <c r="O845" s="292"/>
      <c r="P845" s="292"/>
      <c r="Q845" s="292"/>
      <c r="R845" s="292"/>
      <c r="S845" s="292"/>
      <c r="T845" s="292"/>
      <c r="U845" s="292"/>
      <c r="V845" s="292"/>
      <c r="W845" s="292"/>
      <c r="X845" s="292"/>
      <c r="Y845" s="292"/>
      <c r="Z845" s="292"/>
    </row>
    <row r="846" spans="1:26" ht="15.75" customHeight="1" x14ac:dyDescent="0.2">
      <c r="A846" s="292"/>
      <c r="B846" s="221"/>
      <c r="C846" s="295"/>
      <c r="D846" s="295"/>
      <c r="E846" s="296"/>
      <c r="F846" s="296"/>
      <c r="G846" s="292"/>
      <c r="H846" s="292"/>
      <c r="I846" s="292"/>
      <c r="J846" s="292"/>
      <c r="K846" s="292"/>
      <c r="L846" s="292"/>
      <c r="M846" s="292"/>
      <c r="N846" s="292"/>
      <c r="O846" s="292"/>
      <c r="P846" s="292"/>
      <c r="Q846" s="292"/>
      <c r="R846" s="292"/>
      <c r="S846" s="292"/>
      <c r="T846" s="292"/>
      <c r="U846" s="292"/>
      <c r="V846" s="292"/>
      <c r="W846" s="292"/>
      <c r="X846" s="292"/>
      <c r="Y846" s="292"/>
      <c r="Z846" s="292"/>
    </row>
    <row r="847" spans="1:26" ht="15.75" customHeight="1" x14ac:dyDescent="0.2">
      <c r="A847" s="292"/>
      <c r="B847" s="221"/>
      <c r="C847" s="295"/>
      <c r="D847" s="295"/>
      <c r="E847" s="296"/>
      <c r="F847" s="296"/>
      <c r="G847" s="292"/>
      <c r="H847" s="292"/>
      <c r="I847" s="292"/>
      <c r="J847" s="292"/>
      <c r="K847" s="292"/>
      <c r="L847" s="292"/>
      <c r="M847" s="292"/>
      <c r="N847" s="292"/>
      <c r="O847" s="292"/>
      <c r="P847" s="292"/>
      <c r="Q847" s="292"/>
      <c r="R847" s="292"/>
      <c r="S847" s="292"/>
      <c r="T847" s="292"/>
      <c r="U847" s="292"/>
      <c r="V847" s="292"/>
      <c r="W847" s="292"/>
      <c r="X847" s="292"/>
      <c r="Y847" s="292"/>
      <c r="Z847" s="292"/>
    </row>
    <row r="848" spans="1:26" ht="15.75" customHeight="1" x14ac:dyDescent="0.2">
      <c r="A848" s="292"/>
      <c r="B848" s="221"/>
      <c r="C848" s="295"/>
      <c r="D848" s="295"/>
      <c r="E848" s="296"/>
      <c r="F848" s="296"/>
      <c r="G848" s="292"/>
      <c r="H848" s="292"/>
      <c r="I848" s="292"/>
      <c r="J848" s="292"/>
      <c r="K848" s="292"/>
      <c r="L848" s="292"/>
      <c r="M848" s="292"/>
      <c r="N848" s="292"/>
      <c r="O848" s="292"/>
      <c r="P848" s="292"/>
      <c r="Q848" s="292"/>
      <c r="R848" s="292"/>
      <c r="S848" s="292"/>
      <c r="T848" s="292"/>
      <c r="U848" s="292"/>
      <c r="V848" s="292"/>
      <c r="W848" s="292"/>
      <c r="X848" s="292"/>
      <c r="Y848" s="292"/>
      <c r="Z848" s="292"/>
    </row>
    <row r="849" spans="1:26" ht="15.75" customHeight="1" x14ac:dyDescent="0.2">
      <c r="A849" s="292"/>
      <c r="B849" s="221"/>
      <c r="C849" s="295"/>
      <c r="D849" s="295"/>
      <c r="E849" s="296"/>
      <c r="F849" s="296"/>
      <c r="G849" s="292"/>
      <c r="H849" s="292"/>
      <c r="I849" s="292"/>
      <c r="J849" s="292"/>
      <c r="K849" s="292"/>
      <c r="L849" s="292"/>
      <c r="M849" s="292"/>
      <c r="N849" s="292"/>
      <c r="O849" s="292"/>
      <c r="P849" s="292"/>
      <c r="Q849" s="292"/>
      <c r="R849" s="292"/>
      <c r="S849" s="292"/>
      <c r="T849" s="292"/>
      <c r="U849" s="292"/>
      <c r="V849" s="292"/>
      <c r="W849" s="292"/>
      <c r="X849" s="292"/>
      <c r="Y849" s="292"/>
      <c r="Z849" s="292"/>
    </row>
    <row r="850" spans="1:26" ht="15.75" customHeight="1" x14ac:dyDescent="0.2">
      <c r="A850" s="292"/>
      <c r="B850" s="221"/>
      <c r="C850" s="295"/>
      <c r="D850" s="295"/>
      <c r="E850" s="296"/>
      <c r="F850" s="296"/>
      <c r="G850" s="292"/>
      <c r="H850" s="292"/>
      <c r="I850" s="292"/>
      <c r="J850" s="292"/>
      <c r="K850" s="292"/>
      <c r="L850" s="292"/>
      <c r="M850" s="292"/>
      <c r="N850" s="292"/>
      <c r="O850" s="292"/>
      <c r="P850" s="292"/>
      <c r="Q850" s="292"/>
      <c r="R850" s="292"/>
      <c r="S850" s="292"/>
      <c r="T850" s="292"/>
      <c r="U850" s="292"/>
      <c r="V850" s="292"/>
      <c r="W850" s="292"/>
      <c r="X850" s="292"/>
      <c r="Y850" s="292"/>
      <c r="Z850" s="292"/>
    </row>
    <row r="851" spans="1:26" ht="15.75" customHeight="1" x14ac:dyDescent="0.2">
      <c r="A851" s="292"/>
      <c r="B851" s="221"/>
      <c r="C851" s="295"/>
      <c r="D851" s="295"/>
      <c r="E851" s="296"/>
      <c r="F851" s="296"/>
      <c r="G851" s="292"/>
      <c r="H851" s="292"/>
      <c r="I851" s="292"/>
      <c r="J851" s="292"/>
      <c r="K851" s="292"/>
      <c r="L851" s="292"/>
      <c r="M851" s="292"/>
      <c r="N851" s="292"/>
      <c r="O851" s="292"/>
      <c r="P851" s="292"/>
      <c r="Q851" s="292"/>
      <c r="R851" s="292"/>
      <c r="S851" s="292"/>
      <c r="T851" s="292"/>
      <c r="U851" s="292"/>
      <c r="V851" s="292"/>
      <c r="W851" s="292"/>
      <c r="X851" s="292"/>
      <c r="Y851" s="292"/>
      <c r="Z851" s="292"/>
    </row>
    <row r="852" spans="1:26" ht="15.75" customHeight="1" x14ac:dyDescent="0.2">
      <c r="A852" s="292"/>
      <c r="B852" s="221"/>
      <c r="C852" s="295"/>
      <c r="D852" s="295"/>
      <c r="E852" s="296"/>
      <c r="F852" s="296"/>
      <c r="G852" s="292"/>
      <c r="H852" s="292"/>
      <c r="I852" s="292"/>
      <c r="J852" s="292"/>
      <c r="K852" s="292"/>
      <c r="L852" s="292"/>
      <c r="M852" s="292"/>
      <c r="N852" s="292"/>
      <c r="O852" s="292"/>
      <c r="P852" s="292"/>
      <c r="Q852" s="292"/>
      <c r="R852" s="292"/>
      <c r="S852" s="292"/>
      <c r="T852" s="292"/>
      <c r="U852" s="292"/>
      <c r="V852" s="292"/>
      <c r="W852" s="292"/>
      <c r="X852" s="292"/>
      <c r="Y852" s="292"/>
      <c r="Z852" s="292"/>
    </row>
    <row r="853" spans="1:26" ht="15.75" customHeight="1" x14ac:dyDescent="0.2">
      <c r="A853" s="292"/>
      <c r="B853" s="221"/>
      <c r="C853" s="295"/>
      <c r="D853" s="295"/>
      <c r="E853" s="296"/>
      <c r="F853" s="296"/>
      <c r="G853" s="292"/>
      <c r="H853" s="292"/>
      <c r="I853" s="292"/>
      <c r="J853" s="292"/>
      <c r="K853" s="292"/>
      <c r="L853" s="292"/>
      <c r="M853" s="292"/>
      <c r="N853" s="292"/>
      <c r="O853" s="292"/>
      <c r="P853" s="292"/>
      <c r="Q853" s="292"/>
      <c r="R853" s="292"/>
      <c r="S853" s="292"/>
      <c r="T853" s="292"/>
      <c r="U853" s="292"/>
      <c r="V853" s="292"/>
      <c r="W853" s="292"/>
      <c r="X853" s="292"/>
      <c r="Y853" s="292"/>
      <c r="Z853" s="292"/>
    </row>
    <row r="854" spans="1:26" ht="15.75" customHeight="1" x14ac:dyDescent="0.2">
      <c r="A854" s="292"/>
      <c r="B854" s="221"/>
      <c r="C854" s="295"/>
      <c r="D854" s="295"/>
      <c r="E854" s="296"/>
      <c r="F854" s="296"/>
      <c r="G854" s="292"/>
      <c r="H854" s="292"/>
      <c r="I854" s="292"/>
      <c r="J854" s="292"/>
      <c r="K854" s="292"/>
      <c r="L854" s="292"/>
      <c r="M854" s="292"/>
      <c r="N854" s="292"/>
      <c r="O854" s="292"/>
      <c r="P854" s="292"/>
      <c r="Q854" s="292"/>
      <c r="R854" s="292"/>
      <c r="S854" s="292"/>
      <c r="T854" s="292"/>
      <c r="U854" s="292"/>
      <c r="V854" s="292"/>
      <c r="W854" s="292"/>
      <c r="X854" s="292"/>
      <c r="Y854" s="292"/>
      <c r="Z854" s="292"/>
    </row>
    <row r="855" spans="1:26" ht="15.75" customHeight="1" x14ac:dyDescent="0.2">
      <c r="A855" s="292"/>
      <c r="B855" s="221"/>
      <c r="C855" s="295"/>
      <c r="D855" s="295"/>
      <c r="E855" s="296"/>
      <c r="F855" s="296"/>
      <c r="G855" s="292"/>
      <c r="H855" s="292"/>
      <c r="I855" s="292"/>
      <c r="J855" s="292"/>
      <c r="K855" s="292"/>
      <c r="L855" s="292"/>
      <c r="M855" s="292"/>
      <c r="N855" s="292"/>
      <c r="O855" s="292"/>
      <c r="P855" s="292"/>
      <c r="Q855" s="292"/>
      <c r="R855" s="292"/>
      <c r="S855" s="292"/>
      <c r="T855" s="292"/>
      <c r="U855" s="292"/>
      <c r="V855" s="292"/>
      <c r="W855" s="292"/>
      <c r="X855" s="292"/>
      <c r="Y855" s="292"/>
      <c r="Z855" s="292"/>
    </row>
    <row r="856" spans="1:26" ht="15.75" customHeight="1" x14ac:dyDescent="0.2">
      <c r="A856" s="292"/>
      <c r="B856" s="221"/>
      <c r="C856" s="295"/>
      <c r="D856" s="295"/>
      <c r="E856" s="296"/>
      <c r="F856" s="296"/>
      <c r="G856" s="292"/>
      <c r="H856" s="292"/>
      <c r="I856" s="292"/>
      <c r="J856" s="292"/>
      <c r="K856" s="292"/>
      <c r="L856" s="292"/>
      <c r="M856" s="292"/>
      <c r="N856" s="292"/>
      <c r="O856" s="292"/>
      <c r="P856" s="292"/>
      <c r="Q856" s="292"/>
      <c r="R856" s="292"/>
      <c r="S856" s="292"/>
      <c r="T856" s="292"/>
      <c r="U856" s="292"/>
      <c r="V856" s="292"/>
      <c r="W856" s="292"/>
      <c r="X856" s="292"/>
      <c r="Y856" s="292"/>
      <c r="Z856" s="292"/>
    </row>
    <row r="857" spans="1:26" ht="15.75" customHeight="1" x14ac:dyDescent="0.2">
      <c r="A857" s="292"/>
      <c r="B857" s="221"/>
      <c r="C857" s="295"/>
      <c r="D857" s="295"/>
      <c r="E857" s="296"/>
      <c r="F857" s="296"/>
      <c r="G857" s="292"/>
      <c r="H857" s="292"/>
      <c r="I857" s="292"/>
      <c r="J857" s="292"/>
      <c r="K857" s="292"/>
      <c r="L857" s="292"/>
      <c r="M857" s="292"/>
      <c r="N857" s="292"/>
      <c r="O857" s="292"/>
      <c r="P857" s="292"/>
      <c r="Q857" s="292"/>
      <c r="R857" s="292"/>
      <c r="S857" s="292"/>
      <c r="T857" s="292"/>
      <c r="U857" s="292"/>
      <c r="V857" s="292"/>
      <c r="W857" s="292"/>
      <c r="X857" s="292"/>
      <c r="Y857" s="292"/>
      <c r="Z857" s="292"/>
    </row>
    <row r="858" spans="1:26" ht="15.75" customHeight="1" x14ac:dyDescent="0.2">
      <c r="A858" s="292"/>
      <c r="B858" s="221"/>
      <c r="C858" s="295"/>
      <c r="D858" s="295"/>
      <c r="E858" s="296"/>
      <c r="F858" s="296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2"/>
      <c r="Y858" s="292"/>
      <c r="Z858" s="292"/>
    </row>
    <row r="859" spans="1:26" ht="15.75" customHeight="1" x14ac:dyDescent="0.2">
      <c r="A859" s="292"/>
      <c r="B859" s="221"/>
      <c r="C859" s="295"/>
      <c r="D859" s="295"/>
      <c r="E859" s="296"/>
      <c r="F859" s="296"/>
      <c r="G859" s="292"/>
      <c r="H859" s="292"/>
      <c r="I859" s="292"/>
      <c r="J859" s="292"/>
      <c r="K859" s="292"/>
      <c r="L859" s="292"/>
      <c r="M859" s="292"/>
      <c r="N859" s="292"/>
      <c r="O859" s="292"/>
      <c r="P859" s="292"/>
      <c r="Q859" s="292"/>
      <c r="R859" s="292"/>
      <c r="S859" s="292"/>
      <c r="T859" s="292"/>
      <c r="U859" s="292"/>
      <c r="V859" s="292"/>
      <c r="W859" s="292"/>
      <c r="X859" s="292"/>
      <c r="Y859" s="292"/>
      <c r="Z859" s="292"/>
    </row>
    <row r="860" spans="1:26" ht="15.75" customHeight="1" x14ac:dyDescent="0.2">
      <c r="A860" s="292"/>
      <c r="B860" s="221"/>
      <c r="C860" s="295"/>
      <c r="D860" s="295"/>
      <c r="E860" s="296"/>
      <c r="F860" s="296"/>
      <c r="G860" s="292"/>
      <c r="H860" s="292"/>
      <c r="I860" s="292"/>
      <c r="J860" s="292"/>
      <c r="K860" s="292"/>
      <c r="L860" s="292"/>
      <c r="M860" s="292"/>
      <c r="N860" s="292"/>
      <c r="O860" s="292"/>
      <c r="P860" s="292"/>
      <c r="Q860" s="292"/>
      <c r="R860" s="292"/>
      <c r="S860" s="292"/>
      <c r="T860" s="292"/>
      <c r="U860" s="292"/>
      <c r="V860" s="292"/>
      <c r="W860" s="292"/>
      <c r="X860" s="292"/>
      <c r="Y860" s="292"/>
      <c r="Z860" s="292"/>
    </row>
    <row r="861" spans="1:26" ht="15.75" customHeight="1" x14ac:dyDescent="0.2">
      <c r="A861" s="292"/>
      <c r="B861" s="221"/>
      <c r="C861" s="295"/>
      <c r="D861" s="295"/>
      <c r="E861" s="296"/>
      <c r="F861" s="296"/>
      <c r="G861" s="292"/>
      <c r="H861" s="292"/>
      <c r="I861" s="292"/>
      <c r="J861" s="292"/>
      <c r="K861" s="292"/>
      <c r="L861" s="292"/>
      <c r="M861" s="292"/>
      <c r="N861" s="292"/>
      <c r="O861" s="292"/>
      <c r="P861" s="292"/>
      <c r="Q861" s="292"/>
      <c r="R861" s="292"/>
      <c r="S861" s="292"/>
      <c r="T861" s="292"/>
      <c r="U861" s="292"/>
      <c r="V861" s="292"/>
      <c r="W861" s="292"/>
      <c r="X861" s="292"/>
      <c r="Y861" s="292"/>
      <c r="Z861" s="292"/>
    </row>
    <row r="862" spans="1:26" ht="15.75" customHeight="1" x14ac:dyDescent="0.2">
      <c r="A862" s="292"/>
      <c r="B862" s="221"/>
      <c r="C862" s="295"/>
      <c r="D862" s="295"/>
      <c r="E862" s="296"/>
      <c r="F862" s="296"/>
      <c r="G862" s="292"/>
      <c r="H862" s="292"/>
      <c r="I862" s="292"/>
      <c r="J862" s="292"/>
      <c r="K862" s="292"/>
      <c r="L862" s="292"/>
      <c r="M862" s="292"/>
      <c r="N862" s="292"/>
      <c r="O862" s="292"/>
      <c r="P862" s="292"/>
      <c r="Q862" s="292"/>
      <c r="R862" s="292"/>
      <c r="S862" s="292"/>
      <c r="T862" s="292"/>
      <c r="U862" s="292"/>
      <c r="V862" s="292"/>
      <c r="W862" s="292"/>
      <c r="X862" s="292"/>
      <c r="Y862" s="292"/>
      <c r="Z862" s="292"/>
    </row>
    <row r="863" spans="1:26" ht="15.75" customHeight="1" x14ac:dyDescent="0.2">
      <c r="A863" s="292"/>
      <c r="B863" s="221"/>
      <c r="C863" s="295"/>
      <c r="D863" s="295"/>
      <c r="E863" s="296"/>
      <c r="F863" s="296"/>
      <c r="G863" s="292"/>
      <c r="H863" s="292"/>
      <c r="I863" s="292"/>
      <c r="J863" s="292"/>
      <c r="K863" s="292"/>
      <c r="L863" s="292"/>
      <c r="M863" s="292"/>
      <c r="N863" s="292"/>
      <c r="O863" s="292"/>
      <c r="P863" s="292"/>
      <c r="Q863" s="292"/>
      <c r="R863" s="292"/>
      <c r="S863" s="292"/>
      <c r="T863" s="292"/>
      <c r="U863" s="292"/>
      <c r="V863" s="292"/>
      <c r="W863" s="292"/>
      <c r="X863" s="292"/>
      <c r="Y863" s="292"/>
      <c r="Z863" s="292"/>
    </row>
    <row r="864" spans="1:26" ht="15.75" customHeight="1" x14ac:dyDescent="0.2">
      <c r="A864" s="292"/>
      <c r="B864" s="221"/>
      <c r="C864" s="295"/>
      <c r="D864" s="295"/>
      <c r="E864" s="296"/>
      <c r="F864" s="296"/>
      <c r="G864" s="292"/>
      <c r="H864" s="292"/>
      <c r="I864" s="292"/>
      <c r="J864" s="292"/>
      <c r="K864" s="292"/>
      <c r="L864" s="292"/>
      <c r="M864" s="292"/>
      <c r="N864" s="292"/>
      <c r="O864" s="292"/>
      <c r="P864" s="292"/>
      <c r="Q864" s="292"/>
      <c r="R864" s="292"/>
      <c r="S864" s="292"/>
      <c r="T864" s="292"/>
      <c r="U864" s="292"/>
      <c r="V864" s="292"/>
      <c r="W864" s="292"/>
      <c r="X864" s="292"/>
      <c r="Y864" s="292"/>
      <c r="Z864" s="292"/>
    </row>
    <row r="865" spans="1:26" ht="15.75" customHeight="1" x14ac:dyDescent="0.2">
      <c r="A865" s="292"/>
      <c r="B865" s="221"/>
      <c r="C865" s="295"/>
      <c r="D865" s="295"/>
      <c r="E865" s="296"/>
      <c r="F865" s="296"/>
      <c r="G865" s="292"/>
      <c r="H865" s="292"/>
      <c r="I865" s="292"/>
      <c r="J865" s="292"/>
      <c r="K865" s="292"/>
      <c r="L865" s="292"/>
      <c r="M865" s="292"/>
      <c r="N865" s="292"/>
      <c r="O865" s="292"/>
      <c r="P865" s="292"/>
      <c r="Q865" s="292"/>
      <c r="R865" s="292"/>
      <c r="S865" s="292"/>
      <c r="T865" s="292"/>
      <c r="U865" s="292"/>
      <c r="V865" s="292"/>
      <c r="W865" s="292"/>
      <c r="X865" s="292"/>
      <c r="Y865" s="292"/>
      <c r="Z865" s="292"/>
    </row>
    <row r="866" spans="1:26" ht="15.75" customHeight="1" x14ac:dyDescent="0.2">
      <c r="A866" s="292"/>
      <c r="B866" s="221"/>
      <c r="C866" s="295"/>
      <c r="D866" s="295"/>
      <c r="E866" s="296"/>
      <c r="F866" s="296"/>
      <c r="G866" s="292"/>
      <c r="H866" s="292"/>
      <c r="I866" s="292"/>
      <c r="J866" s="292"/>
      <c r="K866" s="292"/>
      <c r="L866" s="292"/>
      <c r="M866" s="292"/>
      <c r="N866" s="292"/>
      <c r="O866" s="292"/>
      <c r="P866" s="292"/>
      <c r="Q866" s="292"/>
      <c r="R866" s="292"/>
      <c r="S866" s="292"/>
      <c r="T866" s="292"/>
      <c r="U866" s="292"/>
      <c r="V866" s="292"/>
      <c r="W866" s="292"/>
      <c r="X866" s="292"/>
      <c r="Y866" s="292"/>
      <c r="Z866" s="292"/>
    </row>
    <row r="867" spans="1:26" ht="15.75" customHeight="1" x14ac:dyDescent="0.2">
      <c r="A867" s="292"/>
      <c r="B867" s="221"/>
      <c r="C867" s="295"/>
      <c r="D867" s="295"/>
      <c r="E867" s="296"/>
      <c r="F867" s="296"/>
      <c r="G867" s="292"/>
      <c r="H867" s="292"/>
      <c r="I867" s="292"/>
      <c r="J867" s="292"/>
      <c r="K867" s="292"/>
      <c r="L867" s="292"/>
      <c r="M867" s="292"/>
      <c r="N867" s="292"/>
      <c r="O867" s="292"/>
      <c r="P867" s="292"/>
      <c r="Q867" s="292"/>
      <c r="R867" s="292"/>
      <c r="S867" s="292"/>
      <c r="T867" s="292"/>
      <c r="U867" s="292"/>
      <c r="V867" s="292"/>
      <c r="W867" s="292"/>
      <c r="X867" s="292"/>
      <c r="Y867" s="292"/>
      <c r="Z867" s="292"/>
    </row>
    <row r="868" spans="1:26" ht="15.75" customHeight="1" x14ac:dyDescent="0.2">
      <c r="A868" s="292"/>
      <c r="B868" s="221"/>
      <c r="C868" s="295"/>
      <c r="D868" s="295"/>
      <c r="E868" s="296"/>
      <c r="F868" s="296"/>
      <c r="G868" s="292"/>
      <c r="H868" s="292"/>
      <c r="I868" s="292"/>
      <c r="J868" s="292"/>
      <c r="K868" s="292"/>
      <c r="L868" s="292"/>
      <c r="M868" s="292"/>
      <c r="N868" s="292"/>
      <c r="O868" s="292"/>
      <c r="P868" s="292"/>
      <c r="Q868" s="292"/>
      <c r="R868" s="292"/>
      <c r="S868" s="292"/>
      <c r="T868" s="292"/>
      <c r="U868" s="292"/>
      <c r="V868" s="292"/>
      <c r="W868" s="292"/>
      <c r="X868" s="292"/>
      <c r="Y868" s="292"/>
      <c r="Z868" s="292"/>
    </row>
    <row r="869" spans="1:26" ht="15.75" customHeight="1" x14ac:dyDescent="0.2">
      <c r="A869" s="292"/>
      <c r="B869" s="221"/>
      <c r="C869" s="295"/>
      <c r="D869" s="295"/>
      <c r="E869" s="296"/>
      <c r="F869" s="296"/>
      <c r="G869" s="292"/>
      <c r="H869" s="292"/>
      <c r="I869" s="292"/>
      <c r="J869" s="292"/>
      <c r="K869" s="292"/>
      <c r="L869" s="292"/>
      <c r="M869" s="292"/>
      <c r="N869" s="292"/>
      <c r="O869" s="292"/>
      <c r="P869" s="292"/>
      <c r="Q869" s="292"/>
      <c r="R869" s="292"/>
      <c r="S869" s="292"/>
      <c r="T869" s="292"/>
      <c r="U869" s="292"/>
      <c r="V869" s="292"/>
      <c r="W869" s="292"/>
      <c r="X869" s="292"/>
      <c r="Y869" s="292"/>
      <c r="Z869" s="292"/>
    </row>
    <row r="870" spans="1:26" ht="15.75" customHeight="1" x14ac:dyDescent="0.2">
      <c r="A870" s="292"/>
      <c r="B870" s="221"/>
      <c r="C870" s="295"/>
      <c r="D870" s="295"/>
      <c r="E870" s="296"/>
      <c r="F870" s="296"/>
      <c r="G870" s="292"/>
      <c r="H870" s="292"/>
      <c r="I870" s="292"/>
      <c r="J870" s="292"/>
      <c r="K870" s="292"/>
      <c r="L870" s="292"/>
      <c r="M870" s="292"/>
      <c r="N870" s="292"/>
      <c r="O870" s="292"/>
      <c r="P870" s="292"/>
      <c r="Q870" s="292"/>
      <c r="R870" s="292"/>
      <c r="S870" s="292"/>
      <c r="T870" s="292"/>
      <c r="U870" s="292"/>
      <c r="V870" s="292"/>
      <c r="W870" s="292"/>
      <c r="X870" s="292"/>
      <c r="Y870" s="292"/>
      <c r="Z870" s="292"/>
    </row>
    <row r="871" spans="1:26" ht="15.75" customHeight="1" x14ac:dyDescent="0.2">
      <c r="A871" s="292"/>
      <c r="B871" s="221"/>
      <c r="C871" s="295"/>
      <c r="D871" s="295"/>
      <c r="E871" s="296"/>
      <c r="F871" s="296"/>
      <c r="G871" s="292"/>
      <c r="H871" s="292"/>
      <c r="I871" s="292"/>
      <c r="J871" s="292"/>
      <c r="K871" s="292"/>
      <c r="L871" s="292"/>
      <c r="M871" s="292"/>
      <c r="N871" s="292"/>
      <c r="O871" s="292"/>
      <c r="P871" s="292"/>
      <c r="Q871" s="292"/>
      <c r="R871" s="292"/>
      <c r="S871" s="292"/>
      <c r="T871" s="292"/>
      <c r="U871" s="292"/>
      <c r="V871" s="292"/>
      <c r="W871" s="292"/>
      <c r="X871" s="292"/>
      <c r="Y871" s="292"/>
      <c r="Z871" s="292"/>
    </row>
    <row r="872" spans="1:26" ht="15.75" customHeight="1" x14ac:dyDescent="0.2">
      <c r="A872" s="292"/>
      <c r="B872" s="221"/>
      <c r="C872" s="295"/>
      <c r="D872" s="295"/>
      <c r="E872" s="296"/>
      <c r="F872" s="296"/>
      <c r="G872" s="292"/>
      <c r="H872" s="292"/>
      <c r="I872" s="292"/>
      <c r="J872" s="292"/>
      <c r="K872" s="292"/>
      <c r="L872" s="292"/>
      <c r="M872" s="292"/>
      <c r="N872" s="292"/>
      <c r="O872" s="292"/>
      <c r="P872" s="292"/>
      <c r="Q872" s="292"/>
      <c r="R872" s="292"/>
      <c r="S872" s="292"/>
      <c r="T872" s="292"/>
      <c r="U872" s="292"/>
      <c r="V872" s="292"/>
      <c r="W872" s="292"/>
      <c r="X872" s="292"/>
      <c r="Y872" s="292"/>
      <c r="Z872" s="292"/>
    </row>
    <row r="873" spans="1:26" ht="15.75" customHeight="1" x14ac:dyDescent="0.2">
      <c r="A873" s="292"/>
      <c r="B873" s="221"/>
      <c r="C873" s="295"/>
      <c r="D873" s="295"/>
      <c r="E873" s="296"/>
      <c r="F873" s="296"/>
      <c r="G873" s="292"/>
      <c r="H873" s="292"/>
      <c r="I873" s="292"/>
      <c r="J873" s="292"/>
      <c r="K873" s="292"/>
      <c r="L873" s="292"/>
      <c r="M873" s="292"/>
      <c r="N873" s="292"/>
      <c r="O873" s="292"/>
      <c r="P873" s="292"/>
      <c r="Q873" s="292"/>
      <c r="R873" s="292"/>
      <c r="S873" s="292"/>
      <c r="T873" s="292"/>
      <c r="U873" s="292"/>
      <c r="V873" s="292"/>
      <c r="W873" s="292"/>
      <c r="X873" s="292"/>
      <c r="Y873" s="292"/>
      <c r="Z873" s="292"/>
    </row>
    <row r="874" spans="1:26" ht="15.75" customHeight="1" x14ac:dyDescent="0.2">
      <c r="A874" s="292"/>
      <c r="B874" s="221"/>
      <c r="C874" s="295"/>
      <c r="D874" s="295"/>
      <c r="E874" s="296"/>
      <c r="F874" s="296"/>
      <c r="G874" s="292"/>
      <c r="H874" s="292"/>
      <c r="I874" s="292"/>
      <c r="J874" s="292"/>
      <c r="K874" s="292"/>
      <c r="L874" s="292"/>
      <c r="M874" s="292"/>
      <c r="N874" s="292"/>
      <c r="O874" s="292"/>
      <c r="P874" s="292"/>
      <c r="Q874" s="292"/>
      <c r="R874" s="292"/>
      <c r="S874" s="292"/>
      <c r="T874" s="292"/>
      <c r="U874" s="292"/>
      <c r="V874" s="292"/>
      <c r="W874" s="292"/>
      <c r="X874" s="292"/>
      <c r="Y874" s="292"/>
      <c r="Z874" s="292"/>
    </row>
    <row r="875" spans="1:26" ht="15.75" customHeight="1" x14ac:dyDescent="0.2">
      <c r="A875" s="292"/>
      <c r="B875" s="221"/>
      <c r="C875" s="295"/>
      <c r="D875" s="295"/>
      <c r="E875" s="296"/>
      <c r="F875" s="296"/>
      <c r="G875" s="292"/>
      <c r="H875" s="292"/>
      <c r="I875" s="292"/>
      <c r="J875" s="292"/>
      <c r="K875" s="292"/>
      <c r="L875" s="292"/>
      <c r="M875" s="292"/>
      <c r="N875" s="292"/>
      <c r="O875" s="292"/>
      <c r="P875" s="292"/>
      <c r="Q875" s="292"/>
      <c r="R875" s="292"/>
      <c r="S875" s="292"/>
      <c r="T875" s="292"/>
      <c r="U875" s="292"/>
      <c r="V875" s="292"/>
      <c r="W875" s="292"/>
      <c r="X875" s="292"/>
      <c r="Y875" s="292"/>
      <c r="Z875" s="292"/>
    </row>
    <row r="876" spans="1:26" ht="15.75" customHeight="1" x14ac:dyDescent="0.2">
      <c r="A876" s="292"/>
      <c r="B876" s="221"/>
      <c r="C876" s="295"/>
      <c r="D876" s="295"/>
      <c r="E876" s="296"/>
      <c r="F876" s="296"/>
      <c r="G876" s="292"/>
      <c r="H876" s="292"/>
      <c r="I876" s="292"/>
      <c r="J876" s="292"/>
      <c r="K876" s="292"/>
      <c r="L876" s="292"/>
      <c r="M876" s="292"/>
      <c r="N876" s="292"/>
      <c r="O876" s="292"/>
      <c r="P876" s="292"/>
      <c r="Q876" s="292"/>
      <c r="R876" s="292"/>
      <c r="S876" s="292"/>
      <c r="T876" s="292"/>
      <c r="U876" s="292"/>
      <c r="V876" s="292"/>
      <c r="W876" s="292"/>
      <c r="X876" s="292"/>
      <c r="Y876" s="292"/>
      <c r="Z876" s="292"/>
    </row>
    <row r="877" spans="1:26" ht="15.75" customHeight="1" x14ac:dyDescent="0.2">
      <c r="A877" s="292"/>
      <c r="B877" s="221"/>
      <c r="C877" s="295"/>
      <c r="D877" s="295"/>
      <c r="E877" s="296"/>
      <c r="F877" s="296"/>
      <c r="G877" s="292"/>
      <c r="H877" s="292"/>
      <c r="I877" s="292"/>
      <c r="J877" s="292"/>
      <c r="K877" s="292"/>
      <c r="L877" s="292"/>
      <c r="M877" s="292"/>
      <c r="N877" s="292"/>
      <c r="O877" s="292"/>
      <c r="P877" s="292"/>
      <c r="Q877" s="292"/>
      <c r="R877" s="292"/>
      <c r="S877" s="292"/>
      <c r="T877" s="292"/>
      <c r="U877" s="292"/>
      <c r="V877" s="292"/>
      <c r="W877" s="292"/>
      <c r="X877" s="292"/>
      <c r="Y877" s="292"/>
      <c r="Z877" s="292"/>
    </row>
    <row r="878" spans="1:26" ht="15.75" customHeight="1" x14ac:dyDescent="0.2">
      <c r="A878" s="292"/>
      <c r="B878" s="221"/>
      <c r="C878" s="295"/>
      <c r="D878" s="295"/>
      <c r="E878" s="296"/>
      <c r="F878" s="296"/>
      <c r="G878" s="292"/>
      <c r="H878" s="292"/>
      <c r="I878" s="292"/>
      <c r="J878" s="292"/>
      <c r="K878" s="292"/>
      <c r="L878" s="292"/>
      <c r="M878" s="292"/>
      <c r="N878" s="292"/>
      <c r="O878" s="292"/>
      <c r="P878" s="292"/>
      <c r="Q878" s="292"/>
      <c r="R878" s="292"/>
      <c r="S878" s="292"/>
      <c r="T878" s="292"/>
      <c r="U878" s="292"/>
      <c r="V878" s="292"/>
      <c r="W878" s="292"/>
      <c r="X878" s="292"/>
      <c r="Y878" s="292"/>
      <c r="Z878" s="292"/>
    </row>
    <row r="879" spans="1:26" ht="15.75" customHeight="1" x14ac:dyDescent="0.2">
      <c r="A879" s="292"/>
      <c r="B879" s="221"/>
      <c r="C879" s="295"/>
      <c r="D879" s="295"/>
      <c r="E879" s="296"/>
      <c r="F879" s="296"/>
      <c r="G879" s="292"/>
      <c r="H879" s="292"/>
      <c r="I879" s="292"/>
      <c r="J879" s="292"/>
      <c r="K879" s="292"/>
      <c r="L879" s="292"/>
      <c r="M879" s="292"/>
      <c r="N879" s="292"/>
      <c r="O879" s="292"/>
      <c r="P879" s="292"/>
      <c r="Q879" s="292"/>
      <c r="R879" s="292"/>
      <c r="S879" s="292"/>
      <c r="T879" s="292"/>
      <c r="U879" s="292"/>
      <c r="V879" s="292"/>
      <c r="W879" s="292"/>
      <c r="X879" s="292"/>
      <c r="Y879" s="292"/>
      <c r="Z879" s="292"/>
    </row>
    <row r="880" spans="1:26" ht="15.75" customHeight="1" x14ac:dyDescent="0.2">
      <c r="A880" s="292"/>
      <c r="B880" s="221"/>
      <c r="C880" s="295"/>
      <c r="D880" s="295"/>
      <c r="E880" s="296"/>
      <c r="F880" s="296"/>
      <c r="G880" s="292"/>
      <c r="H880" s="292"/>
      <c r="I880" s="292"/>
      <c r="J880" s="292"/>
      <c r="K880" s="292"/>
      <c r="L880" s="292"/>
      <c r="M880" s="292"/>
      <c r="N880" s="292"/>
      <c r="O880" s="292"/>
      <c r="P880" s="292"/>
      <c r="Q880" s="292"/>
      <c r="R880" s="292"/>
      <c r="S880" s="292"/>
      <c r="T880" s="292"/>
      <c r="U880" s="292"/>
      <c r="V880" s="292"/>
      <c r="W880" s="292"/>
      <c r="X880" s="292"/>
      <c r="Y880" s="292"/>
      <c r="Z880" s="292"/>
    </row>
    <row r="881" spans="1:26" ht="15.75" customHeight="1" x14ac:dyDescent="0.2">
      <c r="A881" s="292"/>
      <c r="B881" s="221"/>
      <c r="C881" s="295"/>
      <c r="D881" s="295"/>
      <c r="E881" s="296"/>
      <c r="F881" s="296"/>
      <c r="G881" s="292"/>
      <c r="H881" s="292"/>
      <c r="I881" s="292"/>
      <c r="J881" s="292"/>
      <c r="K881" s="292"/>
      <c r="L881" s="292"/>
      <c r="M881" s="292"/>
      <c r="N881" s="292"/>
      <c r="O881" s="292"/>
      <c r="P881" s="292"/>
      <c r="Q881" s="292"/>
      <c r="R881" s="292"/>
      <c r="S881" s="292"/>
      <c r="T881" s="292"/>
      <c r="U881" s="292"/>
      <c r="V881" s="292"/>
      <c r="W881" s="292"/>
      <c r="X881" s="292"/>
      <c r="Y881" s="292"/>
      <c r="Z881" s="292"/>
    </row>
    <row r="882" spans="1:26" ht="15.75" customHeight="1" x14ac:dyDescent="0.2">
      <c r="A882" s="292"/>
      <c r="B882" s="221"/>
      <c r="C882" s="295"/>
      <c r="D882" s="295"/>
      <c r="E882" s="296"/>
      <c r="F882" s="296"/>
      <c r="G882" s="292"/>
      <c r="H882" s="292"/>
      <c r="I882" s="292"/>
      <c r="J882" s="292"/>
      <c r="K882" s="292"/>
      <c r="L882" s="292"/>
      <c r="M882" s="292"/>
      <c r="N882" s="292"/>
      <c r="O882" s="292"/>
      <c r="P882" s="292"/>
      <c r="Q882" s="292"/>
      <c r="R882" s="292"/>
      <c r="S882" s="292"/>
      <c r="T882" s="292"/>
      <c r="U882" s="292"/>
      <c r="V882" s="292"/>
      <c r="W882" s="292"/>
      <c r="X882" s="292"/>
      <c r="Y882" s="292"/>
      <c r="Z882" s="292"/>
    </row>
    <row r="883" spans="1:26" ht="15.75" customHeight="1" x14ac:dyDescent="0.2">
      <c r="A883" s="292"/>
      <c r="B883" s="221"/>
      <c r="C883" s="295"/>
      <c r="D883" s="295"/>
      <c r="E883" s="296"/>
      <c r="F883" s="296"/>
      <c r="G883" s="292"/>
      <c r="H883" s="292"/>
      <c r="I883" s="292"/>
      <c r="J883" s="292"/>
      <c r="K883" s="292"/>
      <c r="L883" s="292"/>
      <c r="M883" s="292"/>
      <c r="N883" s="292"/>
      <c r="O883" s="292"/>
      <c r="P883" s="292"/>
      <c r="Q883" s="292"/>
      <c r="R883" s="292"/>
      <c r="S883" s="292"/>
      <c r="T883" s="292"/>
      <c r="U883" s="292"/>
      <c r="V883" s="292"/>
      <c r="W883" s="292"/>
      <c r="X883" s="292"/>
      <c r="Y883" s="292"/>
      <c r="Z883" s="292"/>
    </row>
    <row r="884" spans="1:26" ht="15.75" customHeight="1" x14ac:dyDescent="0.2">
      <c r="A884" s="292"/>
      <c r="B884" s="221"/>
      <c r="C884" s="295"/>
      <c r="D884" s="295"/>
      <c r="E884" s="296"/>
      <c r="F884" s="296"/>
      <c r="G884" s="292"/>
      <c r="H884" s="292"/>
      <c r="I884" s="292"/>
      <c r="J884" s="292"/>
      <c r="K884" s="292"/>
      <c r="L884" s="292"/>
      <c r="M884" s="292"/>
      <c r="N884" s="292"/>
      <c r="O884" s="292"/>
      <c r="P884" s="292"/>
      <c r="Q884" s="292"/>
      <c r="R884" s="292"/>
      <c r="S884" s="292"/>
      <c r="T884" s="292"/>
      <c r="U884" s="292"/>
      <c r="V884" s="292"/>
      <c r="W884" s="292"/>
      <c r="X884" s="292"/>
      <c r="Y884" s="292"/>
      <c r="Z884" s="292"/>
    </row>
    <row r="885" spans="1:26" ht="15.75" customHeight="1" x14ac:dyDescent="0.2">
      <c r="A885" s="292"/>
      <c r="B885" s="221"/>
      <c r="C885" s="295"/>
      <c r="D885" s="295"/>
      <c r="E885" s="296"/>
      <c r="F885" s="296"/>
      <c r="G885" s="292"/>
      <c r="H885" s="292"/>
      <c r="I885" s="292"/>
      <c r="J885" s="292"/>
      <c r="K885" s="292"/>
      <c r="L885" s="292"/>
      <c r="M885" s="292"/>
      <c r="N885" s="292"/>
      <c r="O885" s="292"/>
      <c r="P885" s="292"/>
      <c r="Q885" s="292"/>
      <c r="R885" s="292"/>
      <c r="S885" s="292"/>
      <c r="T885" s="292"/>
      <c r="U885" s="292"/>
      <c r="V885" s="292"/>
      <c r="W885" s="292"/>
      <c r="X885" s="292"/>
      <c r="Y885" s="292"/>
      <c r="Z885" s="292"/>
    </row>
    <row r="886" spans="1:26" ht="15.75" customHeight="1" x14ac:dyDescent="0.2">
      <c r="A886" s="292"/>
      <c r="B886" s="221"/>
      <c r="C886" s="295"/>
      <c r="D886" s="295"/>
      <c r="E886" s="296"/>
      <c r="F886" s="296"/>
      <c r="G886" s="292"/>
      <c r="H886" s="292"/>
      <c r="I886" s="292"/>
      <c r="J886" s="292"/>
      <c r="K886" s="292"/>
      <c r="L886" s="292"/>
      <c r="M886" s="292"/>
      <c r="N886" s="292"/>
      <c r="O886" s="292"/>
      <c r="P886" s="292"/>
      <c r="Q886" s="292"/>
      <c r="R886" s="292"/>
      <c r="S886" s="292"/>
      <c r="T886" s="292"/>
      <c r="U886" s="292"/>
      <c r="V886" s="292"/>
      <c r="W886" s="292"/>
      <c r="X886" s="292"/>
      <c r="Y886" s="292"/>
      <c r="Z886" s="292"/>
    </row>
    <row r="887" spans="1:26" ht="15.75" customHeight="1" x14ac:dyDescent="0.2">
      <c r="A887" s="292"/>
      <c r="B887" s="221"/>
      <c r="C887" s="295"/>
      <c r="D887" s="295"/>
      <c r="E887" s="296"/>
      <c r="F887" s="296"/>
      <c r="G887" s="292"/>
      <c r="H887" s="292"/>
      <c r="I887" s="292"/>
      <c r="J887" s="292"/>
      <c r="K887" s="292"/>
      <c r="L887" s="292"/>
      <c r="M887" s="292"/>
      <c r="N887" s="292"/>
      <c r="O887" s="292"/>
      <c r="P887" s="292"/>
      <c r="Q887" s="292"/>
      <c r="R887" s="292"/>
      <c r="S887" s="292"/>
      <c r="T887" s="292"/>
      <c r="U887" s="292"/>
      <c r="V887" s="292"/>
      <c r="W887" s="292"/>
      <c r="X887" s="292"/>
      <c r="Y887" s="292"/>
      <c r="Z887" s="292"/>
    </row>
    <row r="888" spans="1:26" ht="15.75" customHeight="1" x14ac:dyDescent="0.2">
      <c r="A888" s="292"/>
      <c r="B888" s="221"/>
      <c r="C888" s="295"/>
      <c r="D888" s="295"/>
      <c r="E888" s="296"/>
      <c r="F888" s="296"/>
      <c r="G888" s="292"/>
      <c r="H888" s="292"/>
      <c r="I888" s="292"/>
      <c r="J888" s="292"/>
      <c r="K888" s="292"/>
      <c r="L888" s="292"/>
      <c r="M888" s="292"/>
      <c r="N888" s="292"/>
      <c r="O888" s="292"/>
      <c r="P888" s="292"/>
      <c r="Q888" s="292"/>
      <c r="R888" s="292"/>
      <c r="S888" s="292"/>
      <c r="T888" s="292"/>
      <c r="U888" s="292"/>
      <c r="V888" s="292"/>
      <c r="W888" s="292"/>
      <c r="X888" s="292"/>
      <c r="Y888" s="292"/>
      <c r="Z888" s="292"/>
    </row>
    <row r="889" spans="1:26" ht="15.75" customHeight="1" x14ac:dyDescent="0.2">
      <c r="A889" s="292"/>
      <c r="B889" s="221"/>
      <c r="C889" s="295"/>
      <c r="D889" s="295"/>
      <c r="E889" s="296"/>
      <c r="F889" s="296"/>
      <c r="G889" s="292"/>
      <c r="H889" s="292"/>
      <c r="I889" s="292"/>
      <c r="J889" s="292"/>
      <c r="K889" s="292"/>
      <c r="L889" s="292"/>
      <c r="M889" s="292"/>
      <c r="N889" s="292"/>
      <c r="O889" s="292"/>
      <c r="P889" s="292"/>
      <c r="Q889" s="292"/>
      <c r="R889" s="292"/>
      <c r="S889" s="292"/>
      <c r="T889" s="292"/>
      <c r="U889" s="292"/>
      <c r="V889" s="292"/>
      <c r="W889" s="292"/>
      <c r="X889" s="292"/>
      <c r="Y889" s="292"/>
      <c r="Z889" s="292"/>
    </row>
    <row r="890" spans="1:26" ht="15.75" customHeight="1" x14ac:dyDescent="0.2">
      <c r="A890" s="292"/>
      <c r="B890" s="221"/>
      <c r="C890" s="295"/>
      <c r="D890" s="295"/>
      <c r="E890" s="296"/>
      <c r="F890" s="296"/>
      <c r="G890" s="292"/>
      <c r="H890" s="292"/>
      <c r="I890" s="292"/>
      <c r="J890" s="292"/>
      <c r="K890" s="292"/>
      <c r="L890" s="292"/>
      <c r="M890" s="292"/>
      <c r="N890" s="292"/>
      <c r="O890" s="292"/>
      <c r="P890" s="292"/>
      <c r="Q890" s="292"/>
      <c r="R890" s="292"/>
      <c r="S890" s="292"/>
      <c r="T890" s="292"/>
      <c r="U890" s="292"/>
      <c r="V890" s="292"/>
      <c r="W890" s="292"/>
      <c r="X890" s="292"/>
      <c r="Y890" s="292"/>
      <c r="Z890" s="292"/>
    </row>
    <row r="891" spans="1:26" ht="15.75" customHeight="1" x14ac:dyDescent="0.2">
      <c r="A891" s="292"/>
      <c r="B891" s="221"/>
      <c r="C891" s="295"/>
      <c r="D891" s="295"/>
      <c r="E891" s="296"/>
      <c r="F891" s="296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2"/>
      <c r="Y891" s="292"/>
      <c r="Z891" s="292"/>
    </row>
    <row r="892" spans="1:26" ht="15.75" customHeight="1" x14ac:dyDescent="0.2">
      <c r="A892" s="292"/>
      <c r="B892" s="221"/>
      <c r="C892" s="295"/>
      <c r="D892" s="295"/>
      <c r="E892" s="296"/>
      <c r="F892" s="296"/>
      <c r="G892" s="292"/>
      <c r="H892" s="292"/>
      <c r="I892" s="292"/>
      <c r="J892" s="292"/>
      <c r="K892" s="292"/>
      <c r="L892" s="292"/>
      <c r="M892" s="292"/>
      <c r="N892" s="292"/>
      <c r="O892" s="292"/>
      <c r="P892" s="292"/>
      <c r="Q892" s="292"/>
      <c r="R892" s="292"/>
      <c r="S892" s="292"/>
      <c r="T892" s="292"/>
      <c r="U892" s="292"/>
      <c r="V892" s="292"/>
      <c r="W892" s="292"/>
      <c r="X892" s="292"/>
      <c r="Y892" s="292"/>
      <c r="Z892" s="292"/>
    </row>
    <row r="893" spans="1:26" ht="15.75" customHeight="1" x14ac:dyDescent="0.2">
      <c r="A893" s="292"/>
      <c r="B893" s="221"/>
      <c r="C893" s="295"/>
      <c r="D893" s="295"/>
      <c r="E893" s="296"/>
      <c r="F893" s="296"/>
      <c r="G893" s="292"/>
      <c r="H893" s="292"/>
      <c r="I893" s="292"/>
      <c r="J893" s="292"/>
      <c r="K893" s="292"/>
      <c r="L893" s="292"/>
      <c r="M893" s="292"/>
      <c r="N893" s="292"/>
      <c r="O893" s="292"/>
      <c r="P893" s="292"/>
      <c r="Q893" s="292"/>
      <c r="R893" s="292"/>
      <c r="S893" s="292"/>
      <c r="T893" s="292"/>
      <c r="U893" s="292"/>
      <c r="V893" s="292"/>
      <c r="W893" s="292"/>
      <c r="X893" s="292"/>
      <c r="Y893" s="292"/>
      <c r="Z893" s="292"/>
    </row>
    <row r="894" spans="1:26" ht="15.75" customHeight="1" x14ac:dyDescent="0.2">
      <c r="A894" s="292"/>
      <c r="B894" s="221"/>
      <c r="C894" s="295"/>
      <c r="D894" s="295"/>
      <c r="E894" s="296"/>
      <c r="F894" s="296"/>
      <c r="G894" s="292"/>
      <c r="H894" s="292"/>
      <c r="I894" s="292"/>
      <c r="J894" s="292"/>
      <c r="K894" s="292"/>
      <c r="L894" s="292"/>
      <c r="M894" s="292"/>
      <c r="N894" s="292"/>
      <c r="O894" s="292"/>
      <c r="P894" s="292"/>
      <c r="Q894" s="292"/>
      <c r="R894" s="292"/>
      <c r="S894" s="292"/>
      <c r="T894" s="292"/>
      <c r="U894" s="292"/>
      <c r="V894" s="292"/>
      <c r="W894" s="292"/>
      <c r="X894" s="292"/>
      <c r="Y894" s="292"/>
      <c r="Z894" s="292"/>
    </row>
    <row r="895" spans="1:26" ht="15.75" customHeight="1" x14ac:dyDescent="0.2">
      <c r="A895" s="292"/>
      <c r="B895" s="221"/>
      <c r="C895" s="295"/>
      <c r="D895" s="295"/>
      <c r="E895" s="296"/>
      <c r="F895" s="296"/>
      <c r="G895" s="292"/>
      <c r="H895" s="292"/>
      <c r="I895" s="292"/>
      <c r="J895" s="292"/>
      <c r="K895" s="292"/>
      <c r="L895" s="292"/>
      <c r="M895" s="292"/>
      <c r="N895" s="292"/>
      <c r="O895" s="292"/>
      <c r="P895" s="292"/>
      <c r="Q895" s="292"/>
      <c r="R895" s="292"/>
      <c r="S895" s="292"/>
      <c r="T895" s="292"/>
      <c r="U895" s="292"/>
      <c r="V895" s="292"/>
      <c r="W895" s="292"/>
      <c r="X895" s="292"/>
      <c r="Y895" s="292"/>
      <c r="Z895" s="292"/>
    </row>
    <row r="896" spans="1:26" ht="15.75" customHeight="1" x14ac:dyDescent="0.2">
      <c r="A896" s="292"/>
      <c r="B896" s="221"/>
      <c r="C896" s="295"/>
      <c r="D896" s="295"/>
      <c r="E896" s="296"/>
      <c r="F896" s="296"/>
      <c r="G896" s="292"/>
      <c r="H896" s="292"/>
      <c r="I896" s="292"/>
      <c r="J896" s="292"/>
      <c r="K896" s="292"/>
      <c r="L896" s="292"/>
      <c r="M896" s="292"/>
      <c r="N896" s="292"/>
      <c r="O896" s="292"/>
      <c r="P896" s="292"/>
      <c r="Q896" s="292"/>
      <c r="R896" s="292"/>
      <c r="S896" s="292"/>
      <c r="T896" s="292"/>
      <c r="U896" s="292"/>
      <c r="V896" s="292"/>
      <c r="W896" s="292"/>
      <c r="X896" s="292"/>
      <c r="Y896" s="292"/>
      <c r="Z896" s="292"/>
    </row>
    <row r="897" spans="1:26" ht="15.75" customHeight="1" x14ac:dyDescent="0.2">
      <c r="A897" s="292"/>
      <c r="B897" s="221"/>
      <c r="C897" s="295"/>
      <c r="D897" s="295"/>
      <c r="E897" s="296"/>
      <c r="F897" s="296"/>
      <c r="G897" s="292"/>
      <c r="H897" s="292"/>
      <c r="I897" s="292"/>
      <c r="J897" s="292"/>
      <c r="K897" s="292"/>
      <c r="L897" s="292"/>
      <c r="M897" s="292"/>
      <c r="N897" s="292"/>
      <c r="O897" s="292"/>
      <c r="P897" s="292"/>
      <c r="Q897" s="292"/>
      <c r="R897" s="292"/>
      <c r="S897" s="292"/>
      <c r="T897" s="292"/>
      <c r="U897" s="292"/>
      <c r="V897" s="292"/>
      <c r="W897" s="292"/>
      <c r="X897" s="292"/>
      <c r="Y897" s="292"/>
      <c r="Z897" s="292"/>
    </row>
    <row r="898" spans="1:26" ht="15.75" customHeight="1" x14ac:dyDescent="0.2">
      <c r="A898" s="292"/>
      <c r="B898" s="221"/>
      <c r="C898" s="295"/>
      <c r="D898" s="295"/>
      <c r="E898" s="296"/>
      <c r="F898" s="296"/>
      <c r="G898" s="292"/>
      <c r="H898" s="292"/>
      <c r="I898" s="292"/>
      <c r="J898" s="292"/>
      <c r="K898" s="292"/>
      <c r="L898" s="292"/>
      <c r="M898" s="292"/>
      <c r="N898" s="292"/>
      <c r="O898" s="292"/>
      <c r="P898" s="292"/>
      <c r="Q898" s="292"/>
      <c r="R898" s="292"/>
      <c r="S898" s="292"/>
      <c r="T898" s="292"/>
      <c r="U898" s="292"/>
      <c r="V898" s="292"/>
      <c r="W898" s="292"/>
      <c r="X898" s="292"/>
      <c r="Y898" s="292"/>
      <c r="Z898" s="292"/>
    </row>
    <row r="899" spans="1:26" ht="15.75" customHeight="1" x14ac:dyDescent="0.2">
      <c r="A899" s="292"/>
      <c r="B899" s="221"/>
      <c r="C899" s="295"/>
      <c r="D899" s="295"/>
      <c r="E899" s="296"/>
      <c r="F899" s="296"/>
      <c r="G899" s="292"/>
      <c r="H899" s="292"/>
      <c r="I899" s="292"/>
      <c r="J899" s="292"/>
      <c r="K899" s="292"/>
      <c r="L899" s="292"/>
      <c r="M899" s="292"/>
      <c r="N899" s="292"/>
      <c r="O899" s="292"/>
      <c r="P899" s="292"/>
      <c r="Q899" s="292"/>
      <c r="R899" s="292"/>
      <c r="S899" s="292"/>
      <c r="T899" s="292"/>
      <c r="U899" s="292"/>
      <c r="V899" s="292"/>
      <c r="W899" s="292"/>
      <c r="X899" s="292"/>
      <c r="Y899" s="292"/>
      <c r="Z899" s="292"/>
    </row>
    <row r="900" spans="1:26" ht="15.75" customHeight="1" x14ac:dyDescent="0.2">
      <c r="A900" s="292"/>
      <c r="B900" s="221"/>
      <c r="C900" s="295"/>
      <c r="D900" s="295"/>
      <c r="E900" s="296"/>
      <c r="F900" s="296"/>
      <c r="G900" s="292"/>
      <c r="H900" s="292"/>
      <c r="I900" s="292"/>
      <c r="J900" s="292"/>
      <c r="K900" s="292"/>
      <c r="L900" s="292"/>
      <c r="M900" s="292"/>
      <c r="N900" s="292"/>
      <c r="O900" s="292"/>
      <c r="P900" s="292"/>
      <c r="Q900" s="292"/>
      <c r="R900" s="292"/>
      <c r="S900" s="292"/>
      <c r="T900" s="292"/>
      <c r="U900" s="292"/>
      <c r="V900" s="292"/>
      <c r="W900" s="292"/>
      <c r="X900" s="292"/>
      <c r="Y900" s="292"/>
      <c r="Z900" s="292"/>
    </row>
    <row r="901" spans="1:26" ht="15.75" customHeight="1" x14ac:dyDescent="0.2">
      <c r="A901" s="292"/>
      <c r="B901" s="221"/>
      <c r="C901" s="295"/>
      <c r="D901" s="295"/>
      <c r="E901" s="296"/>
      <c r="F901" s="296"/>
      <c r="G901" s="292"/>
      <c r="H901" s="292"/>
      <c r="I901" s="292"/>
      <c r="J901" s="292"/>
      <c r="K901" s="292"/>
      <c r="L901" s="292"/>
      <c r="M901" s="292"/>
      <c r="N901" s="292"/>
      <c r="O901" s="292"/>
      <c r="P901" s="292"/>
      <c r="Q901" s="292"/>
      <c r="R901" s="292"/>
      <c r="S901" s="292"/>
      <c r="T901" s="292"/>
      <c r="U901" s="292"/>
      <c r="V901" s="292"/>
      <c r="W901" s="292"/>
      <c r="X901" s="292"/>
      <c r="Y901" s="292"/>
      <c r="Z901" s="292"/>
    </row>
    <row r="902" spans="1:26" ht="15.75" customHeight="1" x14ac:dyDescent="0.2">
      <c r="A902" s="292"/>
      <c r="B902" s="221"/>
      <c r="C902" s="295"/>
      <c r="D902" s="295"/>
      <c r="E902" s="296"/>
      <c r="F902" s="296"/>
      <c r="G902" s="292"/>
      <c r="H902" s="292"/>
      <c r="I902" s="292"/>
      <c r="J902" s="292"/>
      <c r="K902" s="292"/>
      <c r="L902" s="292"/>
      <c r="M902" s="292"/>
      <c r="N902" s="292"/>
      <c r="O902" s="292"/>
      <c r="P902" s="292"/>
      <c r="Q902" s="292"/>
      <c r="R902" s="292"/>
      <c r="S902" s="292"/>
      <c r="T902" s="292"/>
      <c r="U902" s="292"/>
      <c r="V902" s="292"/>
      <c r="W902" s="292"/>
      <c r="X902" s="292"/>
      <c r="Y902" s="292"/>
      <c r="Z902" s="292"/>
    </row>
    <row r="903" spans="1:26" ht="15.75" customHeight="1" x14ac:dyDescent="0.2">
      <c r="A903" s="292"/>
      <c r="B903" s="221"/>
      <c r="C903" s="295"/>
      <c r="D903" s="295"/>
      <c r="E903" s="296"/>
      <c r="F903" s="296"/>
      <c r="G903" s="292"/>
      <c r="H903" s="292"/>
      <c r="I903" s="292"/>
      <c r="J903" s="292"/>
      <c r="K903" s="292"/>
      <c r="L903" s="292"/>
      <c r="M903" s="292"/>
      <c r="N903" s="292"/>
      <c r="O903" s="292"/>
      <c r="P903" s="292"/>
      <c r="Q903" s="292"/>
      <c r="R903" s="292"/>
      <c r="S903" s="292"/>
      <c r="T903" s="292"/>
      <c r="U903" s="292"/>
      <c r="V903" s="292"/>
      <c r="W903" s="292"/>
      <c r="X903" s="292"/>
      <c r="Y903" s="292"/>
      <c r="Z903" s="292"/>
    </row>
    <row r="904" spans="1:26" ht="15.75" customHeight="1" x14ac:dyDescent="0.2">
      <c r="A904" s="292"/>
      <c r="B904" s="221"/>
      <c r="C904" s="295"/>
      <c r="D904" s="295"/>
      <c r="E904" s="296"/>
      <c r="F904" s="296"/>
      <c r="G904" s="292"/>
      <c r="H904" s="292"/>
      <c r="I904" s="292"/>
      <c r="J904" s="292"/>
      <c r="K904" s="292"/>
      <c r="L904" s="292"/>
      <c r="M904" s="292"/>
      <c r="N904" s="292"/>
      <c r="O904" s="292"/>
      <c r="P904" s="292"/>
      <c r="Q904" s="292"/>
      <c r="R904" s="292"/>
      <c r="S904" s="292"/>
      <c r="T904" s="292"/>
      <c r="U904" s="292"/>
      <c r="V904" s="292"/>
      <c r="W904" s="292"/>
      <c r="X904" s="292"/>
      <c r="Y904" s="292"/>
      <c r="Z904" s="292"/>
    </row>
    <row r="905" spans="1:26" ht="15.75" customHeight="1" x14ac:dyDescent="0.2">
      <c r="A905" s="292"/>
      <c r="B905" s="221"/>
      <c r="C905" s="295"/>
      <c r="D905" s="295"/>
      <c r="E905" s="296"/>
      <c r="F905" s="296"/>
      <c r="G905" s="292"/>
      <c r="H905" s="292"/>
      <c r="I905" s="292"/>
      <c r="J905" s="292"/>
      <c r="K905" s="292"/>
      <c r="L905" s="292"/>
      <c r="M905" s="292"/>
      <c r="N905" s="292"/>
      <c r="O905" s="292"/>
      <c r="P905" s="292"/>
      <c r="Q905" s="292"/>
      <c r="R905" s="292"/>
      <c r="S905" s="292"/>
      <c r="T905" s="292"/>
      <c r="U905" s="292"/>
      <c r="V905" s="292"/>
      <c r="W905" s="292"/>
      <c r="X905" s="292"/>
      <c r="Y905" s="292"/>
      <c r="Z905" s="292"/>
    </row>
    <row r="906" spans="1:26" ht="15.75" customHeight="1" x14ac:dyDescent="0.2">
      <c r="A906" s="292"/>
      <c r="B906" s="221"/>
      <c r="C906" s="295"/>
      <c r="D906" s="295"/>
      <c r="E906" s="296"/>
      <c r="F906" s="296"/>
      <c r="G906" s="292"/>
      <c r="H906" s="292"/>
      <c r="I906" s="292"/>
      <c r="J906" s="292"/>
      <c r="K906" s="292"/>
      <c r="L906" s="292"/>
      <c r="M906" s="292"/>
      <c r="N906" s="292"/>
      <c r="O906" s="292"/>
      <c r="P906" s="292"/>
      <c r="Q906" s="292"/>
      <c r="R906" s="292"/>
      <c r="S906" s="292"/>
      <c r="T906" s="292"/>
      <c r="U906" s="292"/>
      <c r="V906" s="292"/>
      <c r="W906" s="292"/>
      <c r="X906" s="292"/>
      <c r="Y906" s="292"/>
      <c r="Z906" s="292"/>
    </row>
    <row r="907" spans="1:26" ht="15.75" customHeight="1" x14ac:dyDescent="0.2">
      <c r="A907" s="292"/>
      <c r="B907" s="221"/>
      <c r="C907" s="295"/>
      <c r="D907" s="295"/>
      <c r="E907" s="296"/>
      <c r="F907" s="296"/>
      <c r="G907" s="292"/>
      <c r="H907" s="292"/>
      <c r="I907" s="292"/>
      <c r="J907" s="292"/>
      <c r="K907" s="292"/>
      <c r="L907" s="292"/>
      <c r="M907" s="292"/>
      <c r="N907" s="292"/>
      <c r="O907" s="292"/>
      <c r="P907" s="292"/>
      <c r="Q907" s="292"/>
      <c r="R907" s="292"/>
      <c r="S907" s="292"/>
      <c r="T907" s="292"/>
      <c r="U907" s="292"/>
      <c r="V907" s="292"/>
      <c r="W907" s="292"/>
      <c r="X907" s="292"/>
      <c r="Y907" s="292"/>
      <c r="Z907" s="292"/>
    </row>
    <row r="908" spans="1:26" ht="15.75" customHeight="1" x14ac:dyDescent="0.2">
      <c r="A908" s="292"/>
      <c r="B908" s="221"/>
      <c r="C908" s="295"/>
      <c r="D908" s="295"/>
      <c r="E908" s="296"/>
      <c r="F908" s="296"/>
      <c r="G908" s="292"/>
      <c r="H908" s="292"/>
      <c r="I908" s="292"/>
      <c r="J908" s="292"/>
      <c r="K908" s="292"/>
      <c r="L908" s="292"/>
      <c r="M908" s="292"/>
      <c r="N908" s="292"/>
      <c r="O908" s="292"/>
      <c r="P908" s="292"/>
      <c r="Q908" s="292"/>
      <c r="R908" s="292"/>
      <c r="S908" s="292"/>
      <c r="T908" s="292"/>
      <c r="U908" s="292"/>
      <c r="V908" s="292"/>
      <c r="W908" s="292"/>
      <c r="X908" s="292"/>
      <c r="Y908" s="292"/>
      <c r="Z908" s="292"/>
    </row>
    <row r="909" spans="1:26" ht="15.75" customHeight="1" x14ac:dyDescent="0.2">
      <c r="A909" s="292"/>
      <c r="B909" s="221"/>
      <c r="C909" s="295"/>
      <c r="D909" s="295"/>
      <c r="E909" s="296"/>
      <c r="F909" s="296"/>
      <c r="G909" s="292"/>
      <c r="H909" s="292"/>
      <c r="I909" s="292"/>
      <c r="J909" s="292"/>
      <c r="K909" s="292"/>
      <c r="L909" s="292"/>
      <c r="M909" s="292"/>
      <c r="N909" s="292"/>
      <c r="O909" s="292"/>
      <c r="P909" s="292"/>
      <c r="Q909" s="292"/>
      <c r="R909" s="292"/>
      <c r="S909" s="292"/>
      <c r="T909" s="292"/>
      <c r="U909" s="292"/>
      <c r="V909" s="292"/>
      <c r="W909" s="292"/>
      <c r="X909" s="292"/>
      <c r="Y909" s="292"/>
      <c r="Z909" s="292"/>
    </row>
    <row r="910" spans="1:26" ht="15.75" customHeight="1" x14ac:dyDescent="0.2">
      <c r="A910" s="292"/>
      <c r="B910" s="221"/>
      <c r="C910" s="295"/>
      <c r="D910" s="295"/>
      <c r="E910" s="296"/>
      <c r="F910" s="296"/>
      <c r="G910" s="292"/>
      <c r="H910" s="292"/>
      <c r="I910" s="292"/>
      <c r="J910" s="292"/>
      <c r="K910" s="292"/>
      <c r="L910" s="292"/>
      <c r="M910" s="292"/>
      <c r="N910" s="292"/>
      <c r="O910" s="292"/>
      <c r="P910" s="292"/>
      <c r="Q910" s="292"/>
      <c r="R910" s="292"/>
      <c r="S910" s="292"/>
      <c r="T910" s="292"/>
      <c r="U910" s="292"/>
      <c r="V910" s="292"/>
      <c r="W910" s="292"/>
      <c r="X910" s="292"/>
      <c r="Y910" s="292"/>
      <c r="Z910" s="292"/>
    </row>
    <row r="911" spans="1:26" ht="15.75" customHeight="1" x14ac:dyDescent="0.2">
      <c r="A911" s="292"/>
      <c r="B911" s="221"/>
      <c r="C911" s="295"/>
      <c r="D911" s="295"/>
      <c r="E911" s="296"/>
      <c r="F911" s="296"/>
      <c r="G911" s="292"/>
      <c r="H911" s="292"/>
      <c r="I911" s="292"/>
      <c r="J911" s="292"/>
      <c r="K911" s="292"/>
      <c r="L911" s="292"/>
      <c r="M911" s="292"/>
      <c r="N911" s="292"/>
      <c r="O911" s="292"/>
      <c r="P911" s="292"/>
      <c r="Q911" s="292"/>
      <c r="R911" s="292"/>
      <c r="S911" s="292"/>
      <c r="T911" s="292"/>
      <c r="U911" s="292"/>
      <c r="V911" s="292"/>
      <c r="W911" s="292"/>
      <c r="X911" s="292"/>
      <c r="Y911" s="292"/>
      <c r="Z911" s="292"/>
    </row>
    <row r="912" spans="1:26" ht="15.75" customHeight="1" x14ac:dyDescent="0.2">
      <c r="A912" s="292"/>
      <c r="B912" s="221"/>
      <c r="C912" s="295"/>
      <c r="D912" s="295"/>
      <c r="E912" s="296"/>
      <c r="F912" s="296"/>
      <c r="G912" s="292"/>
      <c r="H912" s="292"/>
      <c r="I912" s="292"/>
      <c r="J912" s="292"/>
      <c r="K912" s="292"/>
      <c r="L912" s="292"/>
      <c r="M912" s="292"/>
      <c r="N912" s="292"/>
      <c r="O912" s="292"/>
      <c r="P912" s="292"/>
      <c r="Q912" s="292"/>
      <c r="R912" s="292"/>
      <c r="S912" s="292"/>
      <c r="T912" s="292"/>
      <c r="U912" s="292"/>
      <c r="V912" s="292"/>
      <c r="W912" s="292"/>
      <c r="X912" s="292"/>
      <c r="Y912" s="292"/>
      <c r="Z912" s="292"/>
    </row>
    <row r="913" spans="1:26" ht="15.75" customHeight="1" x14ac:dyDescent="0.2">
      <c r="A913" s="292"/>
      <c r="B913" s="221"/>
      <c r="C913" s="295"/>
      <c r="D913" s="295"/>
      <c r="E913" s="296"/>
      <c r="F913" s="296"/>
      <c r="G913" s="292"/>
      <c r="H913" s="292"/>
      <c r="I913" s="292"/>
      <c r="J913" s="292"/>
      <c r="K913" s="292"/>
      <c r="L913" s="292"/>
      <c r="M913" s="292"/>
      <c r="N913" s="292"/>
      <c r="O913" s="292"/>
      <c r="P913" s="292"/>
      <c r="Q913" s="292"/>
      <c r="R913" s="292"/>
      <c r="S913" s="292"/>
      <c r="T913" s="292"/>
      <c r="U913" s="292"/>
      <c r="V913" s="292"/>
      <c r="W913" s="292"/>
      <c r="X913" s="292"/>
      <c r="Y913" s="292"/>
      <c r="Z913" s="292"/>
    </row>
    <row r="914" spans="1:26" ht="15.75" customHeight="1" x14ac:dyDescent="0.2">
      <c r="A914" s="292"/>
      <c r="B914" s="221"/>
      <c r="C914" s="295"/>
      <c r="D914" s="295"/>
      <c r="E914" s="296"/>
      <c r="F914" s="296"/>
      <c r="G914" s="292"/>
      <c r="H914" s="292"/>
      <c r="I914" s="292"/>
      <c r="J914" s="292"/>
      <c r="K914" s="292"/>
      <c r="L914" s="292"/>
      <c r="M914" s="292"/>
      <c r="N914" s="292"/>
      <c r="O914" s="292"/>
      <c r="P914" s="292"/>
      <c r="Q914" s="292"/>
      <c r="R914" s="292"/>
      <c r="S914" s="292"/>
      <c r="T914" s="292"/>
      <c r="U914" s="292"/>
      <c r="V914" s="292"/>
      <c r="W914" s="292"/>
      <c r="X914" s="292"/>
      <c r="Y914" s="292"/>
      <c r="Z914" s="292"/>
    </row>
    <row r="915" spans="1:26" ht="15.75" customHeight="1" x14ac:dyDescent="0.2">
      <c r="A915" s="292"/>
      <c r="B915" s="221"/>
      <c r="C915" s="295"/>
      <c r="D915" s="295"/>
      <c r="E915" s="296"/>
      <c r="F915" s="296"/>
      <c r="G915" s="292"/>
      <c r="H915" s="292"/>
      <c r="I915" s="292"/>
      <c r="J915" s="292"/>
      <c r="K915" s="292"/>
      <c r="L915" s="292"/>
      <c r="M915" s="292"/>
      <c r="N915" s="292"/>
      <c r="O915" s="292"/>
      <c r="P915" s="292"/>
      <c r="Q915" s="292"/>
      <c r="R915" s="292"/>
      <c r="S915" s="292"/>
      <c r="T915" s="292"/>
      <c r="U915" s="292"/>
      <c r="V915" s="292"/>
      <c r="W915" s="292"/>
      <c r="X915" s="292"/>
      <c r="Y915" s="292"/>
      <c r="Z915" s="292"/>
    </row>
    <row r="916" spans="1:26" ht="15.75" customHeight="1" x14ac:dyDescent="0.2">
      <c r="A916" s="292"/>
      <c r="B916" s="221"/>
      <c r="C916" s="295"/>
      <c r="D916" s="295"/>
      <c r="E916" s="296"/>
      <c r="F916" s="296"/>
      <c r="G916" s="292"/>
      <c r="H916" s="292"/>
      <c r="I916" s="292"/>
      <c r="J916" s="292"/>
      <c r="K916" s="292"/>
      <c r="L916" s="292"/>
      <c r="M916" s="292"/>
      <c r="N916" s="292"/>
      <c r="O916" s="292"/>
      <c r="P916" s="292"/>
      <c r="Q916" s="292"/>
      <c r="R916" s="292"/>
      <c r="S916" s="292"/>
      <c r="T916" s="292"/>
      <c r="U916" s="292"/>
      <c r="V916" s="292"/>
      <c r="W916" s="292"/>
      <c r="X916" s="292"/>
      <c r="Y916" s="292"/>
      <c r="Z916" s="292"/>
    </row>
    <row r="917" spans="1:26" ht="15.75" customHeight="1" x14ac:dyDescent="0.2">
      <c r="A917" s="292"/>
      <c r="B917" s="221"/>
      <c r="C917" s="295"/>
      <c r="D917" s="295"/>
      <c r="E917" s="296"/>
      <c r="F917" s="296"/>
      <c r="G917" s="292"/>
      <c r="H917" s="292"/>
      <c r="I917" s="292"/>
      <c r="J917" s="292"/>
      <c r="K917" s="292"/>
      <c r="L917" s="292"/>
      <c r="M917" s="292"/>
      <c r="N917" s="292"/>
      <c r="O917" s="292"/>
      <c r="P917" s="292"/>
      <c r="Q917" s="292"/>
      <c r="R917" s="292"/>
      <c r="S917" s="292"/>
      <c r="T917" s="292"/>
      <c r="U917" s="292"/>
      <c r="V917" s="292"/>
      <c r="W917" s="292"/>
      <c r="X917" s="292"/>
      <c r="Y917" s="292"/>
      <c r="Z917" s="292"/>
    </row>
    <row r="918" spans="1:26" ht="15.75" customHeight="1" x14ac:dyDescent="0.2">
      <c r="A918" s="292"/>
      <c r="B918" s="221"/>
      <c r="C918" s="295"/>
      <c r="D918" s="295"/>
      <c r="E918" s="296"/>
      <c r="F918" s="296"/>
      <c r="G918" s="292"/>
      <c r="H918" s="292"/>
      <c r="I918" s="292"/>
      <c r="J918" s="292"/>
      <c r="K918" s="292"/>
      <c r="L918" s="292"/>
      <c r="M918" s="292"/>
      <c r="N918" s="292"/>
      <c r="O918" s="292"/>
      <c r="P918" s="292"/>
      <c r="Q918" s="292"/>
      <c r="R918" s="292"/>
      <c r="S918" s="292"/>
      <c r="T918" s="292"/>
      <c r="U918" s="292"/>
      <c r="V918" s="292"/>
      <c r="W918" s="292"/>
      <c r="X918" s="292"/>
      <c r="Y918" s="292"/>
      <c r="Z918" s="292"/>
    </row>
    <row r="919" spans="1:26" ht="15.75" customHeight="1" x14ac:dyDescent="0.2">
      <c r="A919" s="292"/>
      <c r="B919" s="221"/>
      <c r="C919" s="295"/>
      <c r="D919" s="295"/>
      <c r="E919" s="296"/>
      <c r="F919" s="296"/>
      <c r="G919" s="292"/>
      <c r="H919" s="292"/>
      <c r="I919" s="292"/>
      <c r="J919" s="292"/>
      <c r="K919" s="292"/>
      <c r="L919" s="292"/>
      <c r="M919" s="292"/>
      <c r="N919" s="292"/>
      <c r="O919" s="292"/>
      <c r="P919" s="292"/>
      <c r="Q919" s="292"/>
      <c r="R919" s="292"/>
      <c r="S919" s="292"/>
      <c r="T919" s="292"/>
      <c r="U919" s="292"/>
      <c r="V919" s="292"/>
      <c r="W919" s="292"/>
      <c r="X919" s="292"/>
      <c r="Y919" s="292"/>
      <c r="Z919" s="292"/>
    </row>
    <row r="920" spans="1:26" ht="15.75" customHeight="1" x14ac:dyDescent="0.2">
      <c r="A920" s="292"/>
      <c r="B920" s="221"/>
      <c r="C920" s="295"/>
      <c r="D920" s="295"/>
      <c r="E920" s="296"/>
      <c r="F920" s="296"/>
      <c r="G920" s="292"/>
      <c r="H920" s="292"/>
      <c r="I920" s="292"/>
      <c r="J920" s="292"/>
      <c r="K920" s="292"/>
      <c r="L920" s="292"/>
      <c r="M920" s="292"/>
      <c r="N920" s="292"/>
      <c r="O920" s="292"/>
      <c r="P920" s="292"/>
      <c r="Q920" s="292"/>
      <c r="R920" s="292"/>
      <c r="S920" s="292"/>
      <c r="T920" s="292"/>
      <c r="U920" s="292"/>
      <c r="V920" s="292"/>
      <c r="W920" s="292"/>
      <c r="X920" s="292"/>
      <c r="Y920" s="292"/>
      <c r="Z920" s="292"/>
    </row>
    <row r="921" spans="1:26" ht="15.75" customHeight="1" x14ac:dyDescent="0.2">
      <c r="A921" s="292"/>
      <c r="B921" s="221"/>
      <c r="C921" s="295"/>
      <c r="D921" s="295"/>
      <c r="E921" s="296"/>
      <c r="F921" s="296"/>
      <c r="G921" s="292"/>
      <c r="H921" s="292"/>
      <c r="I921" s="292"/>
      <c r="J921" s="292"/>
      <c r="K921" s="292"/>
      <c r="L921" s="292"/>
      <c r="M921" s="292"/>
      <c r="N921" s="292"/>
      <c r="O921" s="292"/>
      <c r="P921" s="292"/>
      <c r="Q921" s="292"/>
      <c r="R921" s="292"/>
      <c r="S921" s="292"/>
      <c r="T921" s="292"/>
      <c r="U921" s="292"/>
      <c r="V921" s="292"/>
      <c r="W921" s="292"/>
      <c r="X921" s="292"/>
      <c r="Y921" s="292"/>
      <c r="Z921" s="292"/>
    </row>
    <row r="922" spans="1:26" ht="15.75" customHeight="1" x14ac:dyDescent="0.2">
      <c r="A922" s="292"/>
      <c r="B922" s="221"/>
      <c r="C922" s="295"/>
      <c r="D922" s="295"/>
      <c r="E922" s="296"/>
      <c r="F922" s="296"/>
      <c r="G922" s="292"/>
      <c r="H922" s="292"/>
      <c r="I922" s="292"/>
      <c r="J922" s="292"/>
      <c r="K922" s="292"/>
      <c r="L922" s="292"/>
      <c r="M922" s="292"/>
      <c r="N922" s="292"/>
      <c r="O922" s="292"/>
      <c r="P922" s="292"/>
      <c r="Q922" s="292"/>
      <c r="R922" s="292"/>
      <c r="S922" s="292"/>
      <c r="T922" s="292"/>
      <c r="U922" s="292"/>
      <c r="V922" s="292"/>
      <c r="W922" s="292"/>
      <c r="X922" s="292"/>
      <c r="Y922" s="292"/>
      <c r="Z922" s="292"/>
    </row>
    <row r="923" spans="1:26" ht="15.75" customHeight="1" x14ac:dyDescent="0.2">
      <c r="A923" s="292"/>
      <c r="B923" s="221"/>
      <c r="C923" s="295"/>
      <c r="D923" s="295"/>
      <c r="E923" s="296"/>
      <c r="F923" s="296"/>
      <c r="G923" s="292"/>
      <c r="H923" s="292"/>
      <c r="I923" s="292"/>
      <c r="J923" s="292"/>
      <c r="K923" s="292"/>
      <c r="L923" s="292"/>
      <c r="M923" s="292"/>
      <c r="N923" s="292"/>
      <c r="O923" s="292"/>
      <c r="P923" s="292"/>
      <c r="Q923" s="292"/>
      <c r="R923" s="292"/>
      <c r="S923" s="292"/>
      <c r="T923" s="292"/>
      <c r="U923" s="292"/>
      <c r="V923" s="292"/>
      <c r="W923" s="292"/>
      <c r="X923" s="292"/>
      <c r="Y923" s="292"/>
      <c r="Z923" s="292"/>
    </row>
    <row r="924" spans="1:26" ht="15.75" customHeight="1" x14ac:dyDescent="0.2">
      <c r="A924" s="292"/>
      <c r="B924" s="221"/>
      <c r="C924" s="295"/>
      <c r="D924" s="295"/>
      <c r="E924" s="296"/>
      <c r="F924" s="296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2"/>
      <c r="Y924" s="292"/>
      <c r="Z924" s="292"/>
    </row>
    <row r="925" spans="1:26" ht="15.75" customHeight="1" x14ac:dyDescent="0.2">
      <c r="A925" s="292"/>
      <c r="B925" s="221"/>
      <c r="C925" s="295"/>
      <c r="D925" s="295"/>
      <c r="E925" s="296"/>
      <c r="F925" s="296"/>
      <c r="G925" s="292"/>
      <c r="H925" s="292"/>
      <c r="I925" s="292"/>
      <c r="J925" s="292"/>
      <c r="K925" s="292"/>
      <c r="L925" s="292"/>
      <c r="M925" s="292"/>
      <c r="N925" s="292"/>
      <c r="O925" s="292"/>
      <c r="P925" s="292"/>
      <c r="Q925" s="292"/>
      <c r="R925" s="292"/>
      <c r="S925" s="292"/>
      <c r="T925" s="292"/>
      <c r="U925" s="292"/>
      <c r="V925" s="292"/>
      <c r="W925" s="292"/>
      <c r="X925" s="292"/>
      <c r="Y925" s="292"/>
      <c r="Z925" s="292"/>
    </row>
    <row r="926" spans="1:26" ht="15.75" customHeight="1" x14ac:dyDescent="0.2">
      <c r="A926" s="292"/>
      <c r="B926" s="221"/>
      <c r="C926" s="295"/>
      <c r="D926" s="295"/>
      <c r="E926" s="296"/>
      <c r="F926" s="296"/>
      <c r="G926" s="292"/>
      <c r="H926" s="292"/>
      <c r="I926" s="292"/>
      <c r="J926" s="292"/>
      <c r="K926" s="292"/>
      <c r="L926" s="292"/>
      <c r="M926" s="292"/>
      <c r="N926" s="292"/>
      <c r="O926" s="292"/>
      <c r="P926" s="292"/>
      <c r="Q926" s="292"/>
      <c r="R926" s="292"/>
      <c r="S926" s="292"/>
      <c r="T926" s="292"/>
      <c r="U926" s="292"/>
      <c r="V926" s="292"/>
      <c r="W926" s="292"/>
      <c r="X926" s="292"/>
      <c r="Y926" s="292"/>
      <c r="Z926" s="292"/>
    </row>
    <row r="927" spans="1:26" ht="15.75" customHeight="1" x14ac:dyDescent="0.2">
      <c r="A927" s="292"/>
      <c r="B927" s="221"/>
      <c r="C927" s="295"/>
      <c r="D927" s="295"/>
      <c r="E927" s="296"/>
      <c r="F927" s="296"/>
      <c r="G927" s="292"/>
      <c r="H927" s="292"/>
      <c r="I927" s="292"/>
      <c r="J927" s="292"/>
      <c r="K927" s="292"/>
      <c r="L927" s="292"/>
      <c r="M927" s="292"/>
      <c r="N927" s="292"/>
      <c r="O927" s="292"/>
      <c r="P927" s="292"/>
      <c r="Q927" s="292"/>
      <c r="R927" s="292"/>
      <c r="S927" s="292"/>
      <c r="T927" s="292"/>
      <c r="U927" s="292"/>
      <c r="V927" s="292"/>
      <c r="W927" s="292"/>
      <c r="X927" s="292"/>
      <c r="Y927" s="292"/>
      <c r="Z927" s="292"/>
    </row>
    <row r="928" spans="1:26" ht="15.75" customHeight="1" x14ac:dyDescent="0.2">
      <c r="A928" s="292"/>
      <c r="B928" s="221"/>
      <c r="C928" s="295"/>
      <c r="D928" s="295"/>
      <c r="E928" s="296"/>
      <c r="F928" s="296"/>
      <c r="G928" s="292"/>
      <c r="H928" s="292"/>
      <c r="I928" s="292"/>
      <c r="J928" s="292"/>
      <c r="K928" s="292"/>
      <c r="L928" s="292"/>
      <c r="M928" s="292"/>
      <c r="N928" s="292"/>
      <c r="O928" s="292"/>
      <c r="P928" s="292"/>
      <c r="Q928" s="292"/>
      <c r="R928" s="292"/>
      <c r="S928" s="292"/>
      <c r="T928" s="292"/>
      <c r="U928" s="292"/>
      <c r="V928" s="292"/>
      <c r="W928" s="292"/>
      <c r="X928" s="292"/>
      <c r="Y928" s="292"/>
      <c r="Z928" s="292"/>
    </row>
    <row r="929" spans="1:26" ht="15.75" customHeight="1" x14ac:dyDescent="0.2">
      <c r="A929" s="292"/>
      <c r="B929" s="221"/>
      <c r="C929" s="295"/>
      <c r="D929" s="295"/>
      <c r="E929" s="296"/>
      <c r="F929" s="296"/>
      <c r="G929" s="292"/>
      <c r="H929" s="292"/>
      <c r="I929" s="292"/>
      <c r="J929" s="292"/>
      <c r="K929" s="292"/>
      <c r="L929" s="292"/>
      <c r="M929" s="292"/>
      <c r="N929" s="292"/>
      <c r="O929" s="292"/>
      <c r="P929" s="292"/>
      <c r="Q929" s="292"/>
      <c r="R929" s="292"/>
      <c r="S929" s="292"/>
      <c r="T929" s="292"/>
      <c r="U929" s="292"/>
      <c r="V929" s="292"/>
      <c r="W929" s="292"/>
      <c r="X929" s="292"/>
      <c r="Y929" s="292"/>
      <c r="Z929" s="292"/>
    </row>
    <row r="930" spans="1:26" ht="15.75" customHeight="1" x14ac:dyDescent="0.2">
      <c r="A930" s="292"/>
      <c r="B930" s="221"/>
      <c r="C930" s="295"/>
      <c r="D930" s="295"/>
      <c r="E930" s="296"/>
      <c r="F930" s="296"/>
      <c r="G930" s="292"/>
      <c r="H930" s="292"/>
      <c r="I930" s="292"/>
      <c r="J930" s="292"/>
      <c r="K930" s="292"/>
      <c r="L930" s="292"/>
      <c r="M930" s="292"/>
      <c r="N930" s="292"/>
      <c r="O930" s="292"/>
      <c r="P930" s="292"/>
      <c r="Q930" s="292"/>
      <c r="R930" s="292"/>
      <c r="S930" s="292"/>
      <c r="T930" s="292"/>
      <c r="U930" s="292"/>
      <c r="V930" s="292"/>
      <c r="W930" s="292"/>
      <c r="X930" s="292"/>
      <c r="Y930" s="292"/>
      <c r="Z930" s="292"/>
    </row>
    <row r="931" spans="1:26" ht="15.75" customHeight="1" x14ac:dyDescent="0.2">
      <c r="A931" s="292"/>
      <c r="B931" s="221"/>
      <c r="C931" s="295"/>
      <c r="D931" s="295"/>
      <c r="E931" s="296"/>
      <c r="F931" s="296"/>
      <c r="G931" s="292"/>
      <c r="H931" s="292"/>
      <c r="I931" s="292"/>
      <c r="J931" s="292"/>
      <c r="K931" s="292"/>
      <c r="L931" s="292"/>
      <c r="M931" s="292"/>
      <c r="N931" s="292"/>
      <c r="O931" s="292"/>
      <c r="P931" s="292"/>
      <c r="Q931" s="292"/>
      <c r="R931" s="292"/>
      <c r="S931" s="292"/>
      <c r="T931" s="292"/>
      <c r="U931" s="292"/>
      <c r="V931" s="292"/>
      <c r="W931" s="292"/>
      <c r="X931" s="292"/>
      <c r="Y931" s="292"/>
      <c r="Z931" s="292"/>
    </row>
    <row r="932" spans="1:26" ht="15.75" customHeight="1" x14ac:dyDescent="0.2">
      <c r="A932" s="292"/>
      <c r="B932" s="221"/>
      <c r="C932" s="295"/>
      <c r="D932" s="295"/>
      <c r="E932" s="296"/>
      <c r="F932" s="296"/>
      <c r="G932" s="292"/>
      <c r="H932" s="292"/>
      <c r="I932" s="292"/>
      <c r="J932" s="292"/>
      <c r="K932" s="292"/>
      <c r="L932" s="292"/>
      <c r="M932" s="292"/>
      <c r="N932" s="292"/>
      <c r="O932" s="292"/>
      <c r="P932" s="292"/>
      <c r="Q932" s="292"/>
      <c r="R932" s="292"/>
      <c r="S932" s="292"/>
      <c r="T932" s="292"/>
      <c r="U932" s="292"/>
      <c r="V932" s="292"/>
      <c r="W932" s="292"/>
      <c r="X932" s="292"/>
      <c r="Y932" s="292"/>
      <c r="Z932" s="292"/>
    </row>
    <row r="933" spans="1:26" ht="15.75" customHeight="1" x14ac:dyDescent="0.2">
      <c r="A933" s="292"/>
      <c r="B933" s="221"/>
      <c r="C933" s="295"/>
      <c r="D933" s="295"/>
      <c r="E933" s="296"/>
      <c r="F933" s="296"/>
      <c r="G933" s="292"/>
      <c r="H933" s="292"/>
      <c r="I933" s="292"/>
      <c r="J933" s="292"/>
      <c r="K933" s="292"/>
      <c r="L933" s="292"/>
      <c r="M933" s="292"/>
      <c r="N933" s="292"/>
      <c r="O933" s="292"/>
      <c r="P933" s="292"/>
      <c r="Q933" s="292"/>
      <c r="R933" s="292"/>
      <c r="S933" s="292"/>
      <c r="T933" s="292"/>
      <c r="U933" s="292"/>
      <c r="V933" s="292"/>
      <c r="W933" s="292"/>
      <c r="X933" s="292"/>
      <c r="Y933" s="292"/>
      <c r="Z933" s="292"/>
    </row>
    <row r="934" spans="1:26" ht="15.75" customHeight="1" x14ac:dyDescent="0.2">
      <c r="A934" s="292"/>
      <c r="B934" s="221"/>
      <c r="C934" s="295"/>
      <c r="D934" s="295"/>
      <c r="E934" s="296"/>
      <c r="F934" s="296"/>
      <c r="G934" s="292"/>
      <c r="H934" s="292"/>
      <c r="I934" s="292"/>
      <c r="J934" s="292"/>
      <c r="K934" s="292"/>
      <c r="L934" s="292"/>
      <c r="M934" s="292"/>
      <c r="N934" s="292"/>
      <c r="O934" s="292"/>
      <c r="P934" s="292"/>
      <c r="Q934" s="292"/>
      <c r="R934" s="292"/>
      <c r="S934" s="292"/>
      <c r="T934" s="292"/>
      <c r="U934" s="292"/>
      <c r="V934" s="292"/>
      <c r="W934" s="292"/>
      <c r="X934" s="292"/>
      <c r="Y934" s="292"/>
      <c r="Z934" s="292"/>
    </row>
    <row r="935" spans="1:26" ht="15.75" customHeight="1" x14ac:dyDescent="0.2">
      <c r="A935" s="292"/>
      <c r="B935" s="221"/>
      <c r="C935" s="295"/>
      <c r="D935" s="295"/>
      <c r="E935" s="296"/>
      <c r="F935" s="296"/>
      <c r="G935" s="292"/>
      <c r="H935" s="292"/>
      <c r="I935" s="292"/>
      <c r="J935" s="292"/>
      <c r="K935" s="292"/>
      <c r="L935" s="292"/>
      <c r="M935" s="292"/>
      <c r="N935" s="292"/>
      <c r="O935" s="292"/>
      <c r="P935" s="292"/>
      <c r="Q935" s="292"/>
      <c r="R935" s="292"/>
      <c r="S935" s="292"/>
      <c r="T935" s="292"/>
      <c r="U935" s="292"/>
      <c r="V935" s="292"/>
      <c r="W935" s="292"/>
      <c r="X935" s="292"/>
      <c r="Y935" s="292"/>
      <c r="Z935" s="292"/>
    </row>
    <row r="936" spans="1:26" ht="15.75" customHeight="1" x14ac:dyDescent="0.2">
      <c r="A936" s="292"/>
      <c r="B936" s="221"/>
      <c r="C936" s="295"/>
      <c r="D936" s="295"/>
      <c r="E936" s="296"/>
      <c r="F936" s="296"/>
      <c r="G936" s="292"/>
      <c r="H936" s="292"/>
      <c r="I936" s="292"/>
      <c r="J936" s="292"/>
      <c r="K936" s="292"/>
      <c r="L936" s="292"/>
      <c r="M936" s="292"/>
      <c r="N936" s="292"/>
      <c r="O936" s="292"/>
      <c r="P936" s="292"/>
      <c r="Q936" s="292"/>
      <c r="R936" s="292"/>
      <c r="S936" s="292"/>
      <c r="T936" s="292"/>
      <c r="U936" s="292"/>
      <c r="V936" s="292"/>
      <c r="W936" s="292"/>
      <c r="X936" s="292"/>
      <c r="Y936" s="292"/>
      <c r="Z936" s="292"/>
    </row>
    <row r="937" spans="1:26" ht="15.75" customHeight="1" x14ac:dyDescent="0.2">
      <c r="A937" s="292"/>
      <c r="B937" s="221"/>
      <c r="C937" s="295"/>
      <c r="D937" s="295"/>
      <c r="E937" s="296"/>
      <c r="F937" s="296"/>
      <c r="G937" s="292"/>
      <c r="H937" s="292"/>
      <c r="I937" s="292"/>
      <c r="J937" s="292"/>
      <c r="K937" s="292"/>
      <c r="L937" s="292"/>
      <c r="M937" s="292"/>
      <c r="N937" s="292"/>
      <c r="O937" s="292"/>
      <c r="P937" s="292"/>
      <c r="Q937" s="292"/>
      <c r="R937" s="292"/>
      <c r="S937" s="292"/>
      <c r="T937" s="292"/>
      <c r="U937" s="292"/>
      <c r="V937" s="292"/>
      <c r="W937" s="292"/>
      <c r="X937" s="292"/>
      <c r="Y937" s="292"/>
      <c r="Z937" s="292"/>
    </row>
    <row r="938" spans="1:26" ht="15.75" customHeight="1" x14ac:dyDescent="0.2">
      <c r="A938" s="292"/>
      <c r="B938" s="221"/>
      <c r="C938" s="295"/>
      <c r="D938" s="295"/>
      <c r="E938" s="296"/>
      <c r="F938" s="296"/>
      <c r="G938" s="292"/>
      <c r="H938" s="292"/>
      <c r="I938" s="292"/>
      <c r="J938" s="292"/>
      <c r="K938" s="292"/>
      <c r="L938" s="292"/>
      <c r="M938" s="292"/>
      <c r="N938" s="292"/>
      <c r="O938" s="292"/>
      <c r="P938" s="292"/>
      <c r="Q938" s="292"/>
      <c r="R938" s="292"/>
      <c r="S938" s="292"/>
      <c r="T938" s="292"/>
      <c r="U938" s="292"/>
      <c r="V938" s="292"/>
      <c r="W938" s="292"/>
      <c r="X938" s="292"/>
      <c r="Y938" s="292"/>
      <c r="Z938" s="292"/>
    </row>
    <row r="939" spans="1:26" ht="15.75" customHeight="1" x14ac:dyDescent="0.2">
      <c r="A939" s="292"/>
      <c r="B939" s="221"/>
      <c r="C939" s="295"/>
      <c r="D939" s="295"/>
      <c r="E939" s="296"/>
      <c r="F939" s="296"/>
      <c r="G939" s="292"/>
      <c r="H939" s="292"/>
      <c r="I939" s="292"/>
      <c r="J939" s="292"/>
      <c r="K939" s="292"/>
      <c r="L939" s="292"/>
      <c r="M939" s="292"/>
      <c r="N939" s="292"/>
      <c r="O939" s="292"/>
      <c r="P939" s="292"/>
      <c r="Q939" s="292"/>
      <c r="R939" s="292"/>
      <c r="S939" s="292"/>
      <c r="T939" s="292"/>
      <c r="U939" s="292"/>
      <c r="V939" s="292"/>
      <c r="W939" s="292"/>
      <c r="X939" s="292"/>
      <c r="Y939" s="292"/>
      <c r="Z939" s="292"/>
    </row>
    <row r="940" spans="1:26" ht="15.75" customHeight="1" x14ac:dyDescent="0.2">
      <c r="A940" s="292"/>
      <c r="B940" s="221"/>
      <c r="C940" s="295"/>
      <c r="D940" s="295"/>
      <c r="E940" s="296"/>
      <c r="F940" s="296"/>
      <c r="G940" s="292"/>
      <c r="H940" s="292"/>
      <c r="I940" s="292"/>
      <c r="J940" s="292"/>
      <c r="K940" s="292"/>
      <c r="L940" s="292"/>
      <c r="M940" s="292"/>
      <c r="N940" s="292"/>
      <c r="O940" s="292"/>
      <c r="P940" s="292"/>
      <c r="Q940" s="292"/>
      <c r="R940" s="292"/>
      <c r="S940" s="292"/>
      <c r="T940" s="292"/>
      <c r="U940" s="292"/>
      <c r="V940" s="292"/>
      <c r="W940" s="292"/>
      <c r="X940" s="292"/>
      <c r="Y940" s="292"/>
      <c r="Z940" s="292"/>
    </row>
    <row r="941" spans="1:26" ht="15.75" customHeight="1" x14ac:dyDescent="0.2">
      <c r="A941" s="292"/>
      <c r="B941" s="221"/>
      <c r="C941" s="295"/>
      <c r="D941" s="295"/>
      <c r="E941" s="296"/>
      <c r="F941" s="296"/>
      <c r="G941" s="292"/>
      <c r="H941" s="292"/>
      <c r="I941" s="292"/>
      <c r="J941" s="292"/>
      <c r="K941" s="292"/>
      <c r="L941" s="292"/>
      <c r="M941" s="292"/>
      <c r="N941" s="292"/>
      <c r="O941" s="292"/>
      <c r="P941" s="292"/>
      <c r="Q941" s="292"/>
      <c r="R941" s="292"/>
      <c r="S941" s="292"/>
      <c r="T941" s="292"/>
      <c r="U941" s="292"/>
      <c r="V941" s="292"/>
      <c r="W941" s="292"/>
      <c r="X941" s="292"/>
      <c r="Y941" s="292"/>
      <c r="Z941" s="292"/>
    </row>
    <row r="942" spans="1:26" ht="15.75" customHeight="1" x14ac:dyDescent="0.2">
      <c r="A942" s="292"/>
      <c r="B942" s="221"/>
      <c r="C942" s="295"/>
      <c r="D942" s="295"/>
      <c r="E942" s="296"/>
      <c r="F942" s="296"/>
      <c r="G942" s="292"/>
      <c r="H942" s="292"/>
      <c r="I942" s="292"/>
      <c r="J942" s="292"/>
      <c r="K942" s="292"/>
      <c r="L942" s="292"/>
      <c r="M942" s="292"/>
      <c r="N942" s="292"/>
      <c r="O942" s="292"/>
      <c r="P942" s="292"/>
      <c r="Q942" s="292"/>
      <c r="R942" s="292"/>
      <c r="S942" s="292"/>
      <c r="T942" s="292"/>
      <c r="U942" s="292"/>
      <c r="V942" s="292"/>
      <c r="W942" s="292"/>
      <c r="X942" s="292"/>
      <c r="Y942" s="292"/>
      <c r="Z942" s="292"/>
    </row>
    <row r="943" spans="1:26" ht="15.75" customHeight="1" x14ac:dyDescent="0.2">
      <c r="A943" s="292"/>
      <c r="B943" s="221"/>
      <c r="C943" s="295"/>
      <c r="D943" s="295"/>
      <c r="E943" s="296"/>
      <c r="F943" s="296"/>
      <c r="G943" s="292"/>
      <c r="H943" s="292"/>
      <c r="I943" s="292"/>
      <c r="J943" s="292"/>
      <c r="K943" s="292"/>
      <c r="L943" s="292"/>
      <c r="M943" s="292"/>
      <c r="N943" s="292"/>
      <c r="O943" s="292"/>
      <c r="P943" s="292"/>
      <c r="Q943" s="292"/>
      <c r="R943" s="292"/>
      <c r="S943" s="292"/>
      <c r="T943" s="292"/>
      <c r="U943" s="292"/>
      <c r="V943" s="292"/>
      <c r="W943" s="292"/>
      <c r="X943" s="292"/>
      <c r="Y943" s="292"/>
      <c r="Z943" s="292"/>
    </row>
    <row r="944" spans="1:26" ht="15.75" customHeight="1" x14ac:dyDescent="0.2">
      <c r="A944" s="292"/>
      <c r="B944" s="221"/>
      <c r="C944" s="295"/>
      <c r="D944" s="295"/>
      <c r="E944" s="296"/>
      <c r="F944" s="296"/>
      <c r="G944" s="292"/>
      <c r="H944" s="292"/>
      <c r="I944" s="292"/>
      <c r="J944" s="292"/>
      <c r="K944" s="292"/>
      <c r="L944" s="292"/>
      <c r="M944" s="292"/>
      <c r="N944" s="292"/>
      <c r="O944" s="292"/>
      <c r="P944" s="292"/>
      <c r="Q944" s="292"/>
      <c r="R944" s="292"/>
      <c r="S944" s="292"/>
      <c r="T944" s="292"/>
      <c r="U944" s="292"/>
      <c r="V944" s="292"/>
      <c r="W944" s="292"/>
      <c r="X944" s="292"/>
      <c r="Y944" s="292"/>
      <c r="Z944" s="292"/>
    </row>
    <row r="945" spans="1:26" ht="15.75" customHeight="1" x14ac:dyDescent="0.2">
      <c r="A945" s="292"/>
      <c r="B945" s="221"/>
      <c r="C945" s="295"/>
      <c r="D945" s="295"/>
      <c r="E945" s="296"/>
      <c r="F945" s="296"/>
      <c r="G945" s="292"/>
      <c r="H945" s="292"/>
      <c r="I945" s="292"/>
      <c r="J945" s="292"/>
      <c r="K945" s="292"/>
      <c r="L945" s="292"/>
      <c r="M945" s="292"/>
      <c r="N945" s="292"/>
      <c r="O945" s="292"/>
      <c r="P945" s="292"/>
      <c r="Q945" s="292"/>
      <c r="R945" s="292"/>
      <c r="S945" s="292"/>
      <c r="T945" s="292"/>
      <c r="U945" s="292"/>
      <c r="V945" s="292"/>
      <c r="W945" s="292"/>
      <c r="X945" s="292"/>
      <c r="Y945" s="292"/>
      <c r="Z945" s="292"/>
    </row>
    <row r="946" spans="1:26" ht="15.75" customHeight="1" x14ac:dyDescent="0.2">
      <c r="A946" s="292"/>
      <c r="B946" s="221"/>
      <c r="C946" s="295"/>
      <c r="D946" s="295"/>
      <c r="E946" s="296"/>
      <c r="F946" s="296"/>
      <c r="G946" s="292"/>
      <c r="H946" s="292"/>
      <c r="I946" s="292"/>
      <c r="J946" s="292"/>
      <c r="K946" s="292"/>
      <c r="L946" s="292"/>
      <c r="M946" s="292"/>
      <c r="N946" s="292"/>
      <c r="O946" s="292"/>
      <c r="P946" s="292"/>
      <c r="Q946" s="292"/>
      <c r="R946" s="292"/>
      <c r="S946" s="292"/>
      <c r="T946" s="292"/>
      <c r="U946" s="292"/>
      <c r="V946" s="292"/>
      <c r="W946" s="292"/>
      <c r="X946" s="292"/>
      <c r="Y946" s="292"/>
      <c r="Z946" s="292"/>
    </row>
    <row r="947" spans="1:26" ht="15.75" customHeight="1" x14ac:dyDescent="0.2">
      <c r="A947" s="292"/>
      <c r="B947" s="221"/>
      <c r="C947" s="295"/>
      <c r="D947" s="295"/>
      <c r="E947" s="296"/>
      <c r="F947" s="296"/>
      <c r="G947" s="292"/>
      <c r="H947" s="292"/>
      <c r="I947" s="292"/>
      <c r="J947" s="292"/>
      <c r="K947" s="292"/>
      <c r="L947" s="292"/>
      <c r="M947" s="292"/>
      <c r="N947" s="292"/>
      <c r="O947" s="292"/>
      <c r="P947" s="292"/>
      <c r="Q947" s="292"/>
      <c r="R947" s="292"/>
      <c r="S947" s="292"/>
      <c r="T947" s="292"/>
      <c r="U947" s="292"/>
      <c r="V947" s="292"/>
      <c r="W947" s="292"/>
      <c r="X947" s="292"/>
      <c r="Y947" s="292"/>
      <c r="Z947" s="292"/>
    </row>
    <row r="948" spans="1:26" ht="15.75" customHeight="1" x14ac:dyDescent="0.2">
      <c r="A948" s="292"/>
      <c r="B948" s="221"/>
      <c r="C948" s="295"/>
      <c r="D948" s="295"/>
      <c r="E948" s="296"/>
      <c r="F948" s="296"/>
      <c r="G948" s="292"/>
      <c r="H948" s="292"/>
      <c r="I948" s="292"/>
      <c r="J948" s="292"/>
      <c r="K948" s="292"/>
      <c r="L948" s="292"/>
      <c r="M948" s="292"/>
      <c r="N948" s="292"/>
      <c r="O948" s="292"/>
      <c r="P948" s="292"/>
      <c r="Q948" s="292"/>
      <c r="R948" s="292"/>
      <c r="S948" s="292"/>
      <c r="T948" s="292"/>
      <c r="U948" s="292"/>
      <c r="V948" s="292"/>
      <c r="W948" s="292"/>
      <c r="X948" s="292"/>
      <c r="Y948" s="292"/>
      <c r="Z948" s="292"/>
    </row>
    <row r="949" spans="1:26" ht="15.75" customHeight="1" x14ac:dyDescent="0.2">
      <c r="A949" s="292"/>
      <c r="B949" s="221"/>
      <c r="C949" s="295"/>
      <c r="D949" s="295"/>
      <c r="E949" s="296"/>
      <c r="F949" s="296"/>
      <c r="G949" s="292"/>
      <c r="H949" s="292"/>
      <c r="I949" s="292"/>
      <c r="J949" s="292"/>
      <c r="K949" s="292"/>
      <c r="L949" s="292"/>
      <c r="M949" s="292"/>
      <c r="N949" s="292"/>
      <c r="O949" s="292"/>
      <c r="P949" s="292"/>
      <c r="Q949" s="292"/>
      <c r="R949" s="292"/>
      <c r="S949" s="292"/>
      <c r="T949" s="292"/>
      <c r="U949" s="292"/>
      <c r="V949" s="292"/>
      <c r="W949" s="292"/>
      <c r="X949" s="292"/>
      <c r="Y949" s="292"/>
      <c r="Z949" s="292"/>
    </row>
    <row r="950" spans="1:26" ht="15.75" customHeight="1" x14ac:dyDescent="0.2">
      <c r="A950" s="292"/>
      <c r="B950" s="221"/>
      <c r="C950" s="295"/>
      <c r="D950" s="295"/>
      <c r="E950" s="296"/>
      <c r="F950" s="296"/>
      <c r="G950" s="292"/>
      <c r="H950" s="292"/>
      <c r="I950" s="292"/>
      <c r="J950" s="292"/>
      <c r="K950" s="292"/>
      <c r="L950" s="292"/>
      <c r="M950" s="292"/>
      <c r="N950" s="292"/>
      <c r="O950" s="292"/>
      <c r="P950" s="292"/>
      <c r="Q950" s="292"/>
      <c r="R950" s="292"/>
      <c r="S950" s="292"/>
      <c r="T950" s="292"/>
      <c r="U950" s="292"/>
      <c r="V950" s="292"/>
      <c r="W950" s="292"/>
      <c r="X950" s="292"/>
      <c r="Y950" s="292"/>
      <c r="Z950" s="292"/>
    </row>
    <row r="951" spans="1:26" ht="15.75" customHeight="1" x14ac:dyDescent="0.2">
      <c r="A951" s="292"/>
      <c r="B951" s="221"/>
      <c r="C951" s="295"/>
      <c r="D951" s="295"/>
      <c r="E951" s="296"/>
      <c r="F951" s="296"/>
      <c r="G951" s="292"/>
      <c r="H951" s="292"/>
      <c r="I951" s="292"/>
      <c r="J951" s="292"/>
      <c r="K951" s="292"/>
      <c r="L951" s="292"/>
      <c r="M951" s="292"/>
      <c r="N951" s="292"/>
      <c r="O951" s="292"/>
      <c r="P951" s="292"/>
      <c r="Q951" s="292"/>
      <c r="R951" s="292"/>
      <c r="S951" s="292"/>
      <c r="T951" s="292"/>
      <c r="U951" s="292"/>
      <c r="V951" s="292"/>
      <c r="W951" s="292"/>
      <c r="X951" s="292"/>
      <c r="Y951" s="292"/>
      <c r="Z951" s="292"/>
    </row>
    <row r="952" spans="1:26" ht="15.75" customHeight="1" x14ac:dyDescent="0.2">
      <c r="A952" s="292"/>
      <c r="B952" s="221"/>
      <c r="C952" s="295"/>
      <c r="D952" s="295"/>
      <c r="E952" s="296"/>
      <c r="F952" s="296"/>
      <c r="G952" s="292"/>
      <c r="H952" s="292"/>
      <c r="I952" s="292"/>
      <c r="J952" s="292"/>
      <c r="K952" s="292"/>
      <c r="L952" s="292"/>
      <c r="M952" s="292"/>
      <c r="N952" s="292"/>
      <c r="O952" s="292"/>
      <c r="P952" s="292"/>
      <c r="Q952" s="292"/>
      <c r="R952" s="292"/>
      <c r="S952" s="292"/>
      <c r="T952" s="292"/>
      <c r="U952" s="292"/>
      <c r="V952" s="292"/>
      <c r="W952" s="292"/>
      <c r="X952" s="292"/>
      <c r="Y952" s="292"/>
      <c r="Z952" s="292"/>
    </row>
    <row r="953" spans="1:26" ht="15.75" customHeight="1" x14ac:dyDescent="0.2">
      <c r="A953" s="292"/>
      <c r="B953" s="221"/>
      <c r="C953" s="295"/>
      <c r="D953" s="295"/>
      <c r="E953" s="296"/>
      <c r="F953" s="296"/>
      <c r="G953" s="292"/>
      <c r="H953" s="292"/>
      <c r="I953" s="292"/>
      <c r="J953" s="292"/>
      <c r="K953" s="292"/>
      <c r="L953" s="292"/>
      <c r="M953" s="292"/>
      <c r="N953" s="292"/>
      <c r="O953" s="292"/>
      <c r="P953" s="292"/>
      <c r="Q953" s="292"/>
      <c r="R953" s="292"/>
      <c r="S953" s="292"/>
      <c r="T953" s="292"/>
      <c r="U953" s="292"/>
      <c r="V953" s="292"/>
      <c r="W953" s="292"/>
      <c r="X953" s="292"/>
      <c r="Y953" s="292"/>
      <c r="Z953" s="292"/>
    </row>
    <row r="954" spans="1:26" ht="15.75" customHeight="1" x14ac:dyDescent="0.2">
      <c r="A954" s="292"/>
      <c r="B954" s="221"/>
      <c r="C954" s="295"/>
      <c r="D954" s="295"/>
      <c r="E954" s="296"/>
      <c r="F954" s="296"/>
      <c r="G954" s="292"/>
      <c r="H954" s="292"/>
      <c r="I954" s="292"/>
      <c r="J954" s="292"/>
      <c r="K954" s="292"/>
      <c r="L954" s="292"/>
      <c r="M954" s="292"/>
      <c r="N954" s="292"/>
      <c r="O954" s="292"/>
      <c r="P954" s="292"/>
      <c r="Q954" s="292"/>
      <c r="R954" s="292"/>
      <c r="S954" s="292"/>
      <c r="T954" s="292"/>
      <c r="U954" s="292"/>
      <c r="V954" s="292"/>
      <c r="W954" s="292"/>
      <c r="X954" s="292"/>
      <c r="Y954" s="292"/>
      <c r="Z954" s="292"/>
    </row>
    <row r="955" spans="1:26" ht="15.75" customHeight="1" x14ac:dyDescent="0.2">
      <c r="A955" s="292"/>
      <c r="B955" s="221"/>
      <c r="C955" s="295"/>
      <c r="D955" s="295"/>
      <c r="E955" s="296"/>
      <c r="F955" s="296"/>
      <c r="G955" s="292"/>
      <c r="H955" s="292"/>
      <c r="I955" s="292"/>
      <c r="J955" s="292"/>
      <c r="K955" s="292"/>
      <c r="L955" s="292"/>
      <c r="M955" s="292"/>
      <c r="N955" s="292"/>
      <c r="O955" s="292"/>
      <c r="P955" s="292"/>
      <c r="Q955" s="292"/>
      <c r="R955" s="292"/>
      <c r="S955" s="292"/>
      <c r="T955" s="292"/>
      <c r="U955" s="292"/>
      <c r="V955" s="292"/>
      <c r="W955" s="292"/>
      <c r="X955" s="292"/>
      <c r="Y955" s="292"/>
      <c r="Z955" s="292"/>
    </row>
    <row r="956" spans="1:26" ht="15.75" customHeight="1" x14ac:dyDescent="0.2">
      <c r="A956" s="292"/>
      <c r="B956" s="221"/>
      <c r="C956" s="295"/>
      <c r="D956" s="295"/>
      <c r="E956" s="296"/>
      <c r="F956" s="296"/>
      <c r="G956" s="292"/>
      <c r="H956" s="292"/>
      <c r="I956" s="292"/>
      <c r="J956" s="292"/>
      <c r="K956" s="292"/>
      <c r="L956" s="292"/>
      <c r="M956" s="292"/>
      <c r="N956" s="292"/>
      <c r="O956" s="292"/>
      <c r="P956" s="292"/>
      <c r="Q956" s="292"/>
      <c r="R956" s="292"/>
      <c r="S956" s="292"/>
      <c r="T956" s="292"/>
      <c r="U956" s="292"/>
      <c r="V956" s="292"/>
      <c r="W956" s="292"/>
      <c r="X956" s="292"/>
      <c r="Y956" s="292"/>
      <c r="Z956" s="292"/>
    </row>
    <row r="957" spans="1:26" ht="15.75" customHeight="1" x14ac:dyDescent="0.2">
      <c r="A957" s="292"/>
      <c r="B957" s="221"/>
      <c r="C957" s="295"/>
      <c r="D957" s="295"/>
      <c r="E957" s="296"/>
      <c r="F957" s="296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2"/>
      <c r="Y957" s="292"/>
      <c r="Z957" s="292"/>
    </row>
    <row r="958" spans="1:26" ht="15.75" customHeight="1" x14ac:dyDescent="0.2">
      <c r="A958" s="292"/>
      <c r="B958" s="221"/>
      <c r="C958" s="295"/>
      <c r="D958" s="295"/>
      <c r="E958" s="296"/>
      <c r="F958" s="296"/>
      <c r="G958" s="292"/>
      <c r="H958" s="292"/>
      <c r="I958" s="292"/>
      <c r="J958" s="292"/>
      <c r="K958" s="292"/>
      <c r="L958" s="292"/>
      <c r="M958" s="292"/>
      <c r="N958" s="292"/>
      <c r="O958" s="292"/>
      <c r="P958" s="292"/>
      <c r="Q958" s="292"/>
      <c r="R958" s="292"/>
      <c r="S958" s="292"/>
      <c r="T958" s="292"/>
      <c r="U958" s="292"/>
      <c r="V958" s="292"/>
      <c r="W958" s="292"/>
      <c r="X958" s="292"/>
      <c r="Y958" s="292"/>
      <c r="Z958" s="292"/>
    </row>
    <row r="959" spans="1:26" ht="15.75" customHeight="1" x14ac:dyDescent="0.2">
      <c r="A959" s="292"/>
      <c r="B959" s="221"/>
      <c r="C959" s="295"/>
      <c r="D959" s="295"/>
      <c r="E959" s="296"/>
      <c r="F959" s="296"/>
      <c r="G959" s="292"/>
      <c r="H959" s="292"/>
      <c r="I959" s="292"/>
      <c r="J959" s="292"/>
      <c r="K959" s="292"/>
      <c r="L959" s="292"/>
      <c r="M959" s="292"/>
      <c r="N959" s="292"/>
      <c r="O959" s="292"/>
      <c r="P959" s="292"/>
      <c r="Q959" s="292"/>
      <c r="R959" s="292"/>
      <c r="S959" s="292"/>
      <c r="T959" s="292"/>
      <c r="U959" s="292"/>
      <c r="V959" s="292"/>
      <c r="W959" s="292"/>
      <c r="X959" s="292"/>
      <c r="Y959" s="292"/>
      <c r="Z959" s="292"/>
    </row>
    <row r="960" spans="1:26" ht="15.75" customHeight="1" x14ac:dyDescent="0.2">
      <c r="A960" s="292"/>
      <c r="B960" s="221"/>
      <c r="C960" s="295"/>
      <c r="D960" s="295"/>
      <c r="E960" s="296"/>
      <c r="F960" s="296"/>
      <c r="G960" s="292"/>
      <c r="H960" s="292"/>
      <c r="I960" s="292"/>
      <c r="J960" s="292"/>
      <c r="K960" s="292"/>
      <c r="L960" s="292"/>
      <c r="M960" s="292"/>
      <c r="N960" s="292"/>
      <c r="O960" s="292"/>
      <c r="P960" s="292"/>
      <c r="Q960" s="292"/>
      <c r="R960" s="292"/>
      <c r="S960" s="292"/>
      <c r="T960" s="292"/>
      <c r="U960" s="292"/>
      <c r="V960" s="292"/>
      <c r="W960" s="292"/>
      <c r="X960" s="292"/>
      <c r="Y960" s="292"/>
      <c r="Z960" s="292"/>
    </row>
    <row r="961" spans="1:26" ht="15.75" customHeight="1" x14ac:dyDescent="0.2">
      <c r="A961" s="292"/>
      <c r="B961" s="221"/>
      <c r="C961" s="295"/>
      <c r="D961" s="295"/>
      <c r="E961" s="296"/>
      <c r="F961" s="296"/>
      <c r="G961" s="292"/>
      <c r="H961" s="292"/>
      <c r="I961" s="292"/>
      <c r="J961" s="292"/>
      <c r="K961" s="292"/>
      <c r="L961" s="292"/>
      <c r="M961" s="292"/>
      <c r="N961" s="292"/>
      <c r="O961" s="292"/>
      <c r="P961" s="292"/>
      <c r="Q961" s="292"/>
      <c r="R961" s="292"/>
      <c r="S961" s="292"/>
      <c r="T961" s="292"/>
      <c r="U961" s="292"/>
      <c r="V961" s="292"/>
      <c r="W961" s="292"/>
      <c r="X961" s="292"/>
      <c r="Y961" s="292"/>
      <c r="Z961" s="292"/>
    </row>
    <row r="962" spans="1:26" ht="15.75" customHeight="1" x14ac:dyDescent="0.2">
      <c r="A962" s="292"/>
      <c r="B962" s="221"/>
      <c r="C962" s="295"/>
      <c r="D962" s="295"/>
      <c r="E962" s="296"/>
      <c r="F962" s="296"/>
      <c r="G962" s="292"/>
      <c r="H962" s="292"/>
      <c r="I962" s="292"/>
      <c r="J962" s="292"/>
      <c r="K962" s="292"/>
      <c r="L962" s="292"/>
      <c r="M962" s="292"/>
      <c r="N962" s="292"/>
      <c r="O962" s="292"/>
      <c r="P962" s="292"/>
      <c r="Q962" s="292"/>
      <c r="R962" s="292"/>
      <c r="S962" s="292"/>
      <c r="T962" s="292"/>
      <c r="U962" s="292"/>
      <c r="V962" s="292"/>
      <c r="W962" s="292"/>
      <c r="X962" s="292"/>
      <c r="Y962" s="292"/>
      <c r="Z962" s="292"/>
    </row>
    <row r="963" spans="1:26" ht="15.75" customHeight="1" x14ac:dyDescent="0.2">
      <c r="A963" s="292"/>
      <c r="B963" s="221"/>
      <c r="C963" s="295"/>
      <c r="D963" s="295"/>
      <c r="E963" s="296"/>
      <c r="F963" s="296"/>
      <c r="G963" s="292"/>
      <c r="H963" s="292"/>
      <c r="I963" s="292"/>
      <c r="J963" s="292"/>
      <c r="K963" s="292"/>
      <c r="L963" s="292"/>
      <c r="M963" s="292"/>
      <c r="N963" s="292"/>
      <c r="O963" s="292"/>
      <c r="P963" s="292"/>
      <c r="Q963" s="292"/>
      <c r="R963" s="292"/>
      <c r="S963" s="292"/>
      <c r="T963" s="292"/>
      <c r="U963" s="292"/>
      <c r="V963" s="292"/>
      <c r="W963" s="292"/>
      <c r="X963" s="292"/>
      <c r="Y963" s="292"/>
      <c r="Z963" s="292"/>
    </row>
    <row r="964" spans="1:26" ht="15.75" customHeight="1" x14ac:dyDescent="0.2">
      <c r="A964" s="292"/>
      <c r="B964" s="221"/>
      <c r="C964" s="295"/>
      <c r="D964" s="295"/>
      <c r="E964" s="296"/>
      <c r="F964" s="296"/>
      <c r="G964" s="292"/>
      <c r="H964" s="292"/>
      <c r="I964" s="292"/>
      <c r="J964" s="292"/>
      <c r="K964" s="292"/>
      <c r="L964" s="292"/>
      <c r="M964" s="292"/>
      <c r="N964" s="292"/>
      <c r="O964" s="292"/>
      <c r="P964" s="292"/>
      <c r="Q964" s="292"/>
      <c r="R964" s="292"/>
      <c r="S964" s="292"/>
      <c r="T964" s="292"/>
      <c r="U964" s="292"/>
      <c r="V964" s="292"/>
      <c r="W964" s="292"/>
      <c r="X964" s="292"/>
      <c r="Y964" s="292"/>
      <c r="Z964" s="292"/>
    </row>
    <row r="965" spans="1:26" ht="15.75" customHeight="1" x14ac:dyDescent="0.2">
      <c r="A965" s="292"/>
      <c r="B965" s="221"/>
      <c r="C965" s="295"/>
      <c r="D965" s="295"/>
      <c r="E965" s="296"/>
      <c r="F965" s="296"/>
      <c r="G965" s="292"/>
      <c r="H965" s="292"/>
      <c r="I965" s="292"/>
      <c r="J965" s="292"/>
      <c r="K965" s="292"/>
      <c r="L965" s="292"/>
      <c r="M965" s="292"/>
      <c r="N965" s="292"/>
      <c r="O965" s="292"/>
      <c r="P965" s="292"/>
      <c r="Q965" s="292"/>
      <c r="R965" s="292"/>
      <c r="S965" s="292"/>
      <c r="T965" s="292"/>
      <c r="U965" s="292"/>
      <c r="V965" s="292"/>
      <c r="W965" s="292"/>
      <c r="X965" s="292"/>
      <c r="Y965" s="292"/>
      <c r="Z965" s="292"/>
    </row>
    <row r="966" spans="1:26" ht="15.75" customHeight="1" x14ac:dyDescent="0.2">
      <c r="A966" s="292"/>
      <c r="B966" s="221"/>
      <c r="C966" s="295"/>
      <c r="D966" s="295"/>
      <c r="E966" s="296"/>
      <c r="F966" s="296"/>
      <c r="G966" s="292"/>
      <c r="H966" s="292"/>
      <c r="I966" s="292"/>
      <c r="J966" s="292"/>
      <c r="K966" s="292"/>
      <c r="L966" s="292"/>
      <c r="M966" s="292"/>
      <c r="N966" s="292"/>
      <c r="O966" s="292"/>
      <c r="P966" s="292"/>
      <c r="Q966" s="292"/>
      <c r="R966" s="292"/>
      <c r="S966" s="292"/>
      <c r="T966" s="292"/>
      <c r="U966" s="292"/>
      <c r="V966" s="292"/>
      <c r="W966" s="292"/>
      <c r="X966" s="292"/>
      <c r="Y966" s="292"/>
      <c r="Z966" s="292"/>
    </row>
    <row r="967" spans="1:26" ht="15.75" customHeight="1" x14ac:dyDescent="0.2">
      <c r="A967" s="292"/>
      <c r="B967" s="221"/>
      <c r="C967" s="295"/>
      <c r="D967" s="295"/>
      <c r="E967" s="296"/>
      <c r="F967" s="296"/>
      <c r="G967" s="292"/>
      <c r="H967" s="292"/>
      <c r="I967" s="292"/>
      <c r="J967" s="292"/>
      <c r="K967" s="292"/>
      <c r="L967" s="292"/>
      <c r="M967" s="292"/>
      <c r="N967" s="292"/>
      <c r="O967" s="292"/>
      <c r="P967" s="292"/>
      <c r="Q967" s="292"/>
      <c r="R967" s="292"/>
      <c r="S967" s="292"/>
      <c r="T967" s="292"/>
      <c r="U967" s="292"/>
      <c r="V967" s="292"/>
      <c r="W967" s="292"/>
      <c r="X967" s="292"/>
      <c r="Y967" s="292"/>
      <c r="Z967" s="292"/>
    </row>
    <row r="968" spans="1:26" ht="15.75" customHeight="1" x14ac:dyDescent="0.2">
      <c r="A968" s="292"/>
      <c r="B968" s="221"/>
      <c r="C968" s="295"/>
      <c r="D968" s="295"/>
      <c r="E968" s="296"/>
      <c r="F968" s="296"/>
      <c r="G968" s="292"/>
      <c r="H968" s="292"/>
      <c r="I968" s="292"/>
      <c r="J968" s="292"/>
      <c r="K968" s="292"/>
      <c r="L968" s="292"/>
      <c r="M968" s="292"/>
      <c r="N968" s="292"/>
      <c r="O968" s="292"/>
      <c r="P968" s="292"/>
      <c r="Q968" s="292"/>
      <c r="R968" s="292"/>
      <c r="S968" s="292"/>
      <c r="T968" s="292"/>
      <c r="U968" s="292"/>
      <c r="V968" s="292"/>
      <c r="W968" s="292"/>
      <c r="X968" s="292"/>
      <c r="Y968" s="292"/>
      <c r="Z968" s="292"/>
    </row>
    <row r="969" spans="1:26" ht="15.75" customHeight="1" x14ac:dyDescent="0.2">
      <c r="A969" s="292"/>
      <c r="B969" s="221"/>
      <c r="C969" s="295"/>
      <c r="D969" s="295"/>
      <c r="E969" s="296"/>
      <c r="F969" s="296"/>
      <c r="G969" s="292"/>
      <c r="H969" s="292"/>
      <c r="I969" s="292"/>
      <c r="J969" s="292"/>
      <c r="K969" s="292"/>
      <c r="L969" s="292"/>
      <c r="M969" s="292"/>
      <c r="N969" s="292"/>
      <c r="O969" s="292"/>
      <c r="P969" s="292"/>
      <c r="Q969" s="292"/>
      <c r="R969" s="292"/>
      <c r="S969" s="292"/>
      <c r="T969" s="292"/>
      <c r="U969" s="292"/>
      <c r="V969" s="292"/>
      <c r="W969" s="292"/>
      <c r="X969" s="292"/>
      <c r="Y969" s="292"/>
      <c r="Z969" s="292"/>
    </row>
    <row r="970" spans="1:26" ht="15.75" customHeight="1" x14ac:dyDescent="0.2">
      <c r="A970" s="292"/>
      <c r="B970" s="221"/>
      <c r="C970" s="295"/>
      <c r="D970" s="295"/>
      <c r="E970" s="296"/>
      <c r="F970" s="296"/>
      <c r="G970" s="292"/>
      <c r="H970" s="292"/>
      <c r="I970" s="292"/>
      <c r="J970" s="292"/>
      <c r="K970" s="292"/>
      <c r="L970" s="292"/>
      <c r="M970" s="292"/>
      <c r="N970" s="292"/>
      <c r="O970" s="292"/>
      <c r="P970" s="292"/>
      <c r="Q970" s="292"/>
      <c r="R970" s="292"/>
      <c r="S970" s="292"/>
      <c r="T970" s="292"/>
      <c r="U970" s="292"/>
      <c r="V970" s="292"/>
      <c r="W970" s="292"/>
      <c r="X970" s="292"/>
      <c r="Y970" s="292"/>
      <c r="Z970" s="292"/>
    </row>
    <row r="971" spans="1:26" ht="15.75" customHeight="1" x14ac:dyDescent="0.2">
      <c r="A971" s="292"/>
      <c r="B971" s="221"/>
      <c r="C971" s="295"/>
      <c r="D971" s="295"/>
      <c r="E971" s="296"/>
      <c r="F971" s="296"/>
      <c r="G971" s="292"/>
      <c r="H971" s="292"/>
      <c r="I971" s="292"/>
      <c r="J971" s="292"/>
      <c r="K971" s="292"/>
      <c r="L971" s="292"/>
      <c r="M971" s="292"/>
      <c r="N971" s="292"/>
      <c r="O971" s="292"/>
      <c r="P971" s="292"/>
      <c r="Q971" s="292"/>
      <c r="R971" s="292"/>
      <c r="S971" s="292"/>
      <c r="T971" s="292"/>
      <c r="U971" s="292"/>
      <c r="V971" s="292"/>
      <c r="W971" s="292"/>
      <c r="X971" s="292"/>
      <c r="Y971" s="292"/>
      <c r="Z971" s="292"/>
    </row>
    <row r="972" spans="1:26" ht="15.75" customHeight="1" x14ac:dyDescent="0.2">
      <c r="A972" s="292"/>
      <c r="B972" s="221"/>
      <c r="C972" s="295"/>
      <c r="D972" s="295"/>
      <c r="E972" s="296"/>
      <c r="F972" s="296"/>
      <c r="G972" s="292"/>
      <c r="H972" s="292"/>
      <c r="I972" s="292"/>
      <c r="J972" s="292"/>
      <c r="K972" s="292"/>
      <c r="L972" s="292"/>
      <c r="M972" s="292"/>
      <c r="N972" s="292"/>
      <c r="O972" s="292"/>
      <c r="P972" s="292"/>
      <c r="Q972" s="292"/>
      <c r="R972" s="292"/>
      <c r="S972" s="292"/>
      <c r="T972" s="292"/>
      <c r="U972" s="292"/>
      <c r="V972" s="292"/>
      <c r="W972" s="292"/>
      <c r="X972" s="292"/>
      <c r="Y972" s="292"/>
      <c r="Z972" s="292"/>
    </row>
    <row r="973" spans="1:26" ht="15.75" customHeight="1" x14ac:dyDescent="0.2">
      <c r="A973" s="292"/>
      <c r="B973" s="221"/>
      <c r="C973" s="295"/>
      <c r="D973" s="295"/>
      <c r="E973" s="296"/>
      <c r="F973" s="296"/>
      <c r="G973" s="292"/>
      <c r="H973" s="292"/>
      <c r="I973" s="292"/>
      <c r="J973" s="292"/>
      <c r="K973" s="292"/>
      <c r="L973" s="292"/>
      <c r="M973" s="292"/>
      <c r="N973" s="292"/>
      <c r="O973" s="292"/>
      <c r="P973" s="292"/>
      <c r="Q973" s="292"/>
      <c r="R973" s="292"/>
      <c r="S973" s="292"/>
      <c r="T973" s="292"/>
      <c r="U973" s="292"/>
      <c r="V973" s="292"/>
      <c r="W973" s="292"/>
      <c r="X973" s="292"/>
      <c r="Y973" s="292"/>
      <c r="Z973" s="292"/>
    </row>
    <row r="974" spans="1:26" ht="15.75" customHeight="1" x14ac:dyDescent="0.2">
      <c r="A974" s="292"/>
      <c r="B974" s="221"/>
      <c r="C974" s="295"/>
      <c r="D974" s="295"/>
      <c r="E974" s="296"/>
      <c r="F974" s="296"/>
      <c r="G974" s="292"/>
      <c r="H974" s="292"/>
      <c r="I974" s="292"/>
      <c r="J974" s="292"/>
      <c r="K974" s="292"/>
      <c r="L974" s="292"/>
      <c r="M974" s="292"/>
      <c r="N974" s="292"/>
      <c r="O974" s="292"/>
      <c r="P974" s="292"/>
      <c r="Q974" s="292"/>
      <c r="R974" s="292"/>
      <c r="S974" s="292"/>
      <c r="T974" s="292"/>
      <c r="U974" s="292"/>
      <c r="V974" s="292"/>
      <c r="W974" s="292"/>
      <c r="X974" s="292"/>
      <c r="Y974" s="292"/>
      <c r="Z974" s="292"/>
    </row>
    <row r="975" spans="1:26" ht="15.75" customHeight="1" x14ac:dyDescent="0.2">
      <c r="A975" s="292"/>
      <c r="B975" s="221"/>
      <c r="C975" s="295"/>
      <c r="D975" s="295"/>
      <c r="E975" s="296"/>
      <c r="F975" s="296"/>
      <c r="G975" s="292"/>
      <c r="H975" s="292"/>
      <c r="I975" s="292"/>
      <c r="J975" s="292"/>
      <c r="K975" s="292"/>
      <c r="L975" s="292"/>
      <c r="M975" s="292"/>
      <c r="N975" s="292"/>
      <c r="O975" s="292"/>
      <c r="P975" s="292"/>
      <c r="Q975" s="292"/>
      <c r="R975" s="292"/>
      <c r="S975" s="292"/>
      <c r="T975" s="292"/>
      <c r="U975" s="292"/>
      <c r="V975" s="292"/>
      <c r="W975" s="292"/>
      <c r="X975" s="292"/>
      <c r="Y975" s="292"/>
      <c r="Z975" s="292"/>
    </row>
    <row r="976" spans="1:26" ht="15.75" customHeight="1" x14ac:dyDescent="0.2">
      <c r="A976" s="292"/>
      <c r="B976" s="221"/>
      <c r="C976" s="295"/>
      <c r="D976" s="295"/>
      <c r="E976" s="296"/>
      <c r="F976" s="296"/>
      <c r="G976" s="292"/>
      <c r="H976" s="292"/>
      <c r="I976" s="292"/>
      <c r="J976" s="292"/>
      <c r="K976" s="292"/>
      <c r="L976" s="292"/>
      <c r="M976" s="292"/>
      <c r="N976" s="292"/>
      <c r="O976" s="292"/>
      <c r="P976" s="292"/>
      <c r="Q976" s="292"/>
      <c r="R976" s="292"/>
      <c r="S976" s="292"/>
      <c r="T976" s="292"/>
      <c r="U976" s="292"/>
      <c r="V976" s="292"/>
      <c r="W976" s="292"/>
      <c r="X976" s="292"/>
      <c r="Y976" s="292"/>
      <c r="Z976" s="292"/>
    </row>
    <row r="977" spans="1:26" ht="15.75" customHeight="1" x14ac:dyDescent="0.2">
      <c r="A977" s="292"/>
      <c r="B977" s="221"/>
      <c r="C977" s="295"/>
      <c r="D977" s="295"/>
      <c r="E977" s="296"/>
      <c r="F977" s="296"/>
      <c r="G977" s="292"/>
      <c r="H977" s="292"/>
      <c r="I977" s="292"/>
      <c r="J977" s="292"/>
      <c r="K977" s="292"/>
      <c r="L977" s="292"/>
      <c r="M977" s="292"/>
      <c r="N977" s="292"/>
      <c r="O977" s="292"/>
      <c r="P977" s="292"/>
      <c r="Q977" s="292"/>
      <c r="R977" s="292"/>
      <c r="S977" s="292"/>
      <c r="T977" s="292"/>
      <c r="U977" s="292"/>
      <c r="V977" s="292"/>
      <c r="W977" s="292"/>
      <c r="X977" s="292"/>
      <c r="Y977" s="292"/>
      <c r="Z977" s="292"/>
    </row>
    <row r="978" spans="1:26" ht="15.75" customHeight="1" x14ac:dyDescent="0.2">
      <c r="A978" s="292"/>
      <c r="B978" s="221"/>
      <c r="C978" s="295"/>
      <c r="D978" s="295"/>
      <c r="E978" s="296"/>
      <c r="F978" s="296"/>
      <c r="G978" s="292"/>
      <c r="H978" s="292"/>
      <c r="I978" s="292"/>
      <c r="J978" s="292"/>
      <c r="K978" s="292"/>
      <c r="L978" s="292"/>
      <c r="M978" s="292"/>
      <c r="N978" s="292"/>
      <c r="O978" s="292"/>
      <c r="P978" s="292"/>
      <c r="Q978" s="292"/>
      <c r="R978" s="292"/>
      <c r="S978" s="292"/>
      <c r="T978" s="292"/>
      <c r="U978" s="292"/>
      <c r="V978" s="292"/>
      <c r="W978" s="292"/>
      <c r="X978" s="292"/>
      <c r="Y978" s="292"/>
      <c r="Z978" s="292"/>
    </row>
    <row r="979" spans="1:26" ht="15.75" customHeight="1" x14ac:dyDescent="0.2">
      <c r="A979" s="292"/>
      <c r="B979" s="221"/>
      <c r="C979" s="295"/>
      <c r="D979" s="295"/>
      <c r="E979" s="296"/>
      <c r="F979" s="296"/>
      <c r="G979" s="292"/>
      <c r="H979" s="292"/>
      <c r="I979" s="292"/>
      <c r="J979" s="292"/>
      <c r="K979" s="292"/>
      <c r="L979" s="292"/>
      <c r="M979" s="292"/>
      <c r="N979" s="292"/>
      <c r="O979" s="292"/>
      <c r="P979" s="292"/>
      <c r="Q979" s="292"/>
      <c r="R979" s="292"/>
      <c r="S979" s="292"/>
      <c r="T979" s="292"/>
      <c r="U979" s="292"/>
      <c r="V979" s="292"/>
      <c r="W979" s="292"/>
      <c r="X979" s="292"/>
      <c r="Y979" s="292"/>
      <c r="Z979" s="292"/>
    </row>
    <row r="980" spans="1:26" ht="15.75" customHeight="1" x14ac:dyDescent="0.2">
      <c r="A980" s="292"/>
      <c r="B980" s="221"/>
      <c r="C980" s="295"/>
      <c r="D980" s="295"/>
      <c r="E980" s="296"/>
      <c r="F980" s="296"/>
      <c r="G980" s="292"/>
      <c r="H980" s="292"/>
      <c r="I980" s="292"/>
      <c r="J980" s="292"/>
      <c r="K980" s="292"/>
      <c r="L980" s="292"/>
      <c r="M980" s="292"/>
      <c r="N980" s="292"/>
      <c r="O980" s="292"/>
      <c r="P980" s="292"/>
      <c r="Q980" s="292"/>
      <c r="R980" s="292"/>
      <c r="S980" s="292"/>
      <c r="T980" s="292"/>
      <c r="U980" s="292"/>
      <c r="V980" s="292"/>
      <c r="W980" s="292"/>
      <c r="X980" s="292"/>
      <c r="Y980" s="292"/>
      <c r="Z980" s="292"/>
    </row>
    <row r="981" spans="1:26" ht="15.75" customHeight="1" x14ac:dyDescent="0.2">
      <c r="A981" s="292"/>
      <c r="B981" s="221"/>
      <c r="C981" s="295"/>
      <c r="D981" s="295"/>
      <c r="E981" s="296"/>
      <c r="F981" s="296"/>
      <c r="G981" s="292"/>
      <c r="H981" s="292"/>
      <c r="I981" s="292"/>
      <c r="J981" s="292"/>
      <c r="K981" s="292"/>
      <c r="L981" s="292"/>
      <c r="M981" s="292"/>
      <c r="N981" s="292"/>
      <c r="O981" s="292"/>
      <c r="P981" s="292"/>
      <c r="Q981" s="292"/>
      <c r="R981" s="292"/>
      <c r="S981" s="292"/>
      <c r="T981" s="292"/>
      <c r="U981" s="292"/>
      <c r="V981" s="292"/>
      <c r="W981" s="292"/>
      <c r="X981" s="292"/>
      <c r="Y981" s="292"/>
      <c r="Z981" s="292"/>
    </row>
    <row r="982" spans="1:26" ht="15.75" customHeight="1" x14ac:dyDescent="0.2">
      <c r="A982" s="292"/>
      <c r="B982" s="221"/>
      <c r="C982" s="295"/>
      <c r="D982" s="295"/>
      <c r="E982" s="296"/>
      <c r="F982" s="296"/>
      <c r="G982" s="292"/>
      <c r="H982" s="292"/>
      <c r="I982" s="292"/>
      <c r="J982" s="292"/>
      <c r="K982" s="292"/>
      <c r="L982" s="292"/>
      <c r="M982" s="292"/>
      <c r="N982" s="292"/>
      <c r="O982" s="292"/>
      <c r="P982" s="292"/>
      <c r="Q982" s="292"/>
      <c r="R982" s="292"/>
      <c r="S982" s="292"/>
      <c r="T982" s="292"/>
      <c r="U982" s="292"/>
      <c r="V982" s="292"/>
      <c r="W982" s="292"/>
      <c r="X982" s="292"/>
      <c r="Y982" s="292"/>
      <c r="Z982" s="292"/>
    </row>
    <row r="983" spans="1:26" ht="15.75" customHeight="1" x14ac:dyDescent="0.2">
      <c r="A983" s="292"/>
      <c r="B983" s="221"/>
      <c r="C983" s="295"/>
      <c r="D983" s="295"/>
      <c r="E983" s="296"/>
      <c r="F983" s="296"/>
      <c r="G983" s="292"/>
      <c r="H983" s="292"/>
      <c r="I983" s="292"/>
      <c r="J983" s="292"/>
      <c r="K983" s="292"/>
      <c r="L983" s="292"/>
      <c r="M983" s="292"/>
      <c r="N983" s="292"/>
      <c r="O983" s="292"/>
      <c r="P983" s="292"/>
      <c r="Q983" s="292"/>
      <c r="R983" s="292"/>
      <c r="S983" s="292"/>
      <c r="T983" s="292"/>
      <c r="U983" s="292"/>
      <c r="V983" s="292"/>
      <c r="W983" s="292"/>
      <c r="X983" s="292"/>
      <c r="Y983" s="292"/>
      <c r="Z983" s="292"/>
    </row>
    <row r="984" spans="1:26" ht="15.75" customHeight="1" x14ac:dyDescent="0.2">
      <c r="A984" s="292"/>
      <c r="B984" s="221"/>
      <c r="C984" s="295"/>
      <c r="D984" s="295"/>
      <c r="E984" s="296"/>
      <c r="F984" s="296"/>
      <c r="G984" s="292"/>
      <c r="H984" s="292"/>
      <c r="I984" s="292"/>
      <c r="J984" s="292"/>
      <c r="K984" s="292"/>
      <c r="L984" s="292"/>
      <c r="M984" s="292"/>
      <c r="N984" s="292"/>
      <c r="O984" s="292"/>
      <c r="P984" s="292"/>
      <c r="Q984" s="292"/>
      <c r="R984" s="292"/>
      <c r="S984" s="292"/>
      <c r="T984" s="292"/>
      <c r="U984" s="292"/>
      <c r="V984" s="292"/>
      <c r="W984" s="292"/>
      <c r="X984" s="292"/>
      <c r="Y984" s="292"/>
      <c r="Z984" s="292"/>
    </row>
    <row r="985" spans="1:26" ht="15.75" customHeight="1" x14ac:dyDescent="0.2">
      <c r="A985" s="292"/>
      <c r="B985" s="221"/>
      <c r="C985" s="295"/>
      <c r="D985" s="295"/>
      <c r="E985" s="296"/>
      <c r="F985" s="296"/>
      <c r="G985" s="292"/>
      <c r="H985" s="292"/>
      <c r="I985" s="292"/>
      <c r="J985" s="292"/>
      <c r="K985" s="292"/>
      <c r="L985" s="292"/>
      <c r="M985" s="292"/>
      <c r="N985" s="292"/>
      <c r="O985" s="292"/>
      <c r="P985" s="292"/>
      <c r="Q985" s="292"/>
      <c r="R985" s="292"/>
      <c r="S985" s="292"/>
      <c r="T985" s="292"/>
      <c r="U985" s="292"/>
      <c r="V985" s="292"/>
      <c r="W985" s="292"/>
      <c r="X985" s="292"/>
      <c r="Y985" s="292"/>
      <c r="Z985" s="292"/>
    </row>
    <row r="986" spans="1:26" ht="15.75" customHeight="1" x14ac:dyDescent="0.2">
      <c r="A986" s="292"/>
      <c r="B986" s="221"/>
      <c r="C986" s="295"/>
      <c r="D986" s="295"/>
      <c r="E986" s="296"/>
      <c r="F986" s="296"/>
      <c r="G986" s="292"/>
      <c r="H986" s="292"/>
      <c r="I986" s="292"/>
      <c r="J986" s="292"/>
      <c r="K986" s="292"/>
      <c r="L986" s="292"/>
      <c r="M986" s="292"/>
      <c r="N986" s="292"/>
      <c r="O986" s="292"/>
      <c r="P986" s="292"/>
      <c r="Q986" s="292"/>
      <c r="R986" s="292"/>
      <c r="S986" s="292"/>
      <c r="T986" s="292"/>
      <c r="U986" s="292"/>
      <c r="V986" s="292"/>
      <c r="W986" s="292"/>
      <c r="X986" s="292"/>
      <c r="Y986" s="292"/>
      <c r="Z986" s="292"/>
    </row>
    <row r="987" spans="1:26" ht="15.75" customHeight="1" x14ac:dyDescent="0.2">
      <c r="A987" s="292"/>
      <c r="B987" s="221"/>
      <c r="C987" s="295"/>
      <c r="D987" s="295"/>
      <c r="E987" s="296"/>
      <c r="F987" s="296"/>
      <c r="G987" s="292"/>
      <c r="H987" s="292"/>
      <c r="I987" s="292"/>
      <c r="J987" s="292"/>
      <c r="K987" s="292"/>
      <c r="L987" s="292"/>
      <c r="M987" s="292"/>
      <c r="N987" s="292"/>
      <c r="O987" s="292"/>
      <c r="P987" s="292"/>
      <c r="Q987" s="292"/>
      <c r="R987" s="292"/>
      <c r="S987" s="292"/>
      <c r="T987" s="292"/>
      <c r="U987" s="292"/>
      <c r="V987" s="292"/>
      <c r="W987" s="292"/>
      <c r="X987" s="292"/>
      <c r="Y987" s="292"/>
      <c r="Z987" s="292"/>
    </row>
    <row r="988" spans="1:26" ht="15.75" customHeight="1" x14ac:dyDescent="0.2">
      <c r="A988" s="292"/>
      <c r="B988" s="221"/>
      <c r="C988" s="295"/>
      <c r="D988" s="295"/>
      <c r="E988" s="296"/>
      <c r="F988" s="296"/>
      <c r="G988" s="292"/>
      <c r="H988" s="292"/>
      <c r="I988" s="292"/>
      <c r="J988" s="292"/>
      <c r="K988" s="292"/>
      <c r="L988" s="292"/>
      <c r="M988" s="292"/>
      <c r="N988" s="292"/>
      <c r="O988" s="292"/>
      <c r="P988" s="292"/>
      <c r="Q988" s="292"/>
      <c r="R988" s="292"/>
      <c r="S988" s="292"/>
      <c r="T988" s="292"/>
      <c r="U988" s="292"/>
      <c r="V988" s="292"/>
      <c r="W988" s="292"/>
      <c r="X988" s="292"/>
      <c r="Y988" s="292"/>
      <c r="Z988" s="292"/>
    </row>
    <row r="989" spans="1:26" ht="15.75" customHeight="1" x14ac:dyDescent="0.2">
      <c r="A989" s="292"/>
      <c r="B989" s="221"/>
      <c r="C989" s="295"/>
      <c r="D989" s="295"/>
      <c r="E989" s="296"/>
      <c r="F989" s="296"/>
      <c r="G989" s="292"/>
      <c r="H989" s="292"/>
      <c r="I989" s="292"/>
      <c r="J989" s="292"/>
      <c r="K989" s="292"/>
      <c r="L989" s="292"/>
      <c r="M989" s="292"/>
      <c r="N989" s="292"/>
      <c r="O989" s="292"/>
      <c r="P989" s="292"/>
      <c r="Q989" s="292"/>
      <c r="R989" s="292"/>
      <c r="S989" s="292"/>
      <c r="T989" s="292"/>
      <c r="U989" s="292"/>
      <c r="V989" s="292"/>
      <c r="W989" s="292"/>
      <c r="X989" s="292"/>
      <c r="Y989" s="292"/>
      <c r="Z989" s="292"/>
    </row>
    <row r="990" spans="1:26" ht="15.75" customHeight="1" x14ac:dyDescent="0.2">
      <c r="A990" s="292"/>
      <c r="B990" s="221"/>
      <c r="C990" s="295"/>
      <c r="D990" s="295"/>
      <c r="E990" s="296"/>
      <c r="F990" s="296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2"/>
      <c r="Y990" s="292"/>
      <c r="Z990" s="292"/>
    </row>
    <row r="991" spans="1:26" ht="15.75" customHeight="1" x14ac:dyDescent="0.2">
      <c r="A991" s="292"/>
      <c r="B991" s="221"/>
      <c r="C991" s="295"/>
      <c r="D991" s="295"/>
      <c r="E991" s="296"/>
      <c r="F991" s="296"/>
      <c r="G991" s="292"/>
      <c r="H991" s="292"/>
      <c r="I991" s="292"/>
      <c r="J991" s="292"/>
      <c r="K991" s="292"/>
      <c r="L991" s="292"/>
      <c r="M991" s="292"/>
      <c r="N991" s="292"/>
      <c r="O991" s="292"/>
      <c r="P991" s="292"/>
      <c r="Q991" s="292"/>
      <c r="R991" s="292"/>
      <c r="S991" s="292"/>
      <c r="T991" s="292"/>
      <c r="U991" s="292"/>
      <c r="V991" s="292"/>
      <c r="W991" s="292"/>
      <c r="X991" s="292"/>
      <c r="Y991" s="292"/>
      <c r="Z991" s="292"/>
    </row>
    <row r="992" spans="1:26" ht="15.75" customHeight="1" x14ac:dyDescent="0.2">
      <c r="A992" s="292"/>
      <c r="B992" s="221"/>
      <c r="C992" s="295"/>
      <c r="D992" s="295"/>
      <c r="E992" s="296"/>
      <c r="F992" s="296"/>
      <c r="G992" s="292"/>
      <c r="H992" s="292"/>
      <c r="I992" s="292"/>
      <c r="J992" s="292"/>
      <c r="K992" s="292"/>
      <c r="L992" s="292"/>
      <c r="M992" s="292"/>
      <c r="N992" s="292"/>
      <c r="O992" s="292"/>
      <c r="P992" s="292"/>
      <c r="Q992" s="292"/>
      <c r="R992" s="292"/>
      <c r="S992" s="292"/>
      <c r="T992" s="292"/>
      <c r="U992" s="292"/>
      <c r="V992" s="292"/>
      <c r="W992" s="292"/>
      <c r="X992" s="292"/>
      <c r="Y992" s="292"/>
      <c r="Z992" s="292"/>
    </row>
    <row r="993" spans="1:26" ht="15.75" customHeight="1" x14ac:dyDescent="0.2">
      <c r="A993" s="292"/>
      <c r="B993" s="221"/>
      <c r="C993" s="295"/>
      <c r="D993" s="295"/>
      <c r="E993" s="296"/>
      <c r="F993" s="296"/>
      <c r="G993" s="292"/>
      <c r="H993" s="292"/>
      <c r="I993" s="292"/>
      <c r="J993" s="292"/>
      <c r="K993" s="292"/>
      <c r="L993" s="292"/>
      <c r="M993" s="292"/>
      <c r="N993" s="292"/>
      <c r="O993" s="292"/>
      <c r="P993" s="292"/>
      <c r="Q993" s="292"/>
      <c r="R993" s="292"/>
      <c r="S993" s="292"/>
      <c r="T993" s="292"/>
      <c r="U993" s="292"/>
      <c r="V993" s="292"/>
      <c r="W993" s="292"/>
      <c r="X993" s="292"/>
      <c r="Y993" s="292"/>
      <c r="Z993" s="292"/>
    </row>
    <row r="994" spans="1:26" ht="15.75" customHeight="1" x14ac:dyDescent="0.2">
      <c r="A994" s="292"/>
      <c r="B994" s="221"/>
      <c r="C994" s="295"/>
      <c r="D994" s="295"/>
      <c r="E994" s="296"/>
      <c r="F994" s="296"/>
      <c r="G994" s="292"/>
      <c r="H994" s="292"/>
      <c r="I994" s="292"/>
      <c r="J994" s="292"/>
      <c r="K994" s="292"/>
      <c r="L994" s="292"/>
      <c r="M994" s="292"/>
      <c r="N994" s="292"/>
      <c r="O994" s="292"/>
      <c r="P994" s="292"/>
      <c r="Q994" s="292"/>
      <c r="R994" s="292"/>
      <c r="S994" s="292"/>
      <c r="T994" s="292"/>
      <c r="U994" s="292"/>
      <c r="V994" s="292"/>
      <c r="W994" s="292"/>
      <c r="X994" s="292"/>
      <c r="Y994" s="292"/>
      <c r="Z994" s="292"/>
    </row>
    <row r="995" spans="1:26" ht="15.75" customHeight="1" x14ac:dyDescent="0.2">
      <c r="A995" s="292"/>
      <c r="B995" s="221"/>
      <c r="C995" s="295"/>
      <c r="D995" s="295"/>
      <c r="E995" s="296"/>
      <c r="F995" s="296"/>
      <c r="G995" s="292"/>
      <c r="H995" s="292"/>
      <c r="I995" s="292"/>
      <c r="J995" s="292"/>
      <c r="K995" s="292"/>
      <c r="L995" s="292"/>
      <c r="M995" s="292"/>
      <c r="N995" s="292"/>
      <c r="O995" s="292"/>
      <c r="P995" s="292"/>
      <c r="Q995" s="292"/>
      <c r="R995" s="292"/>
      <c r="S995" s="292"/>
      <c r="T995" s="292"/>
      <c r="U995" s="292"/>
      <c r="V995" s="292"/>
      <c r="W995" s="292"/>
      <c r="X995" s="292"/>
      <c r="Y995" s="292"/>
      <c r="Z995" s="292"/>
    </row>
    <row r="996" spans="1:26" ht="15.75" customHeight="1" x14ac:dyDescent="0.2">
      <c r="A996" s="292"/>
      <c r="B996" s="221"/>
      <c r="C996" s="295"/>
      <c r="D996" s="295"/>
      <c r="E996" s="296"/>
      <c r="F996" s="296"/>
      <c r="G996" s="292"/>
      <c r="H996" s="292"/>
      <c r="I996" s="292"/>
      <c r="J996" s="292"/>
      <c r="K996" s="292"/>
      <c r="L996" s="292"/>
      <c r="M996" s="292"/>
      <c r="N996" s="292"/>
      <c r="O996" s="292"/>
      <c r="P996" s="292"/>
      <c r="Q996" s="292"/>
      <c r="R996" s="292"/>
      <c r="S996" s="292"/>
      <c r="T996" s="292"/>
      <c r="U996" s="292"/>
      <c r="V996" s="292"/>
      <c r="W996" s="292"/>
      <c r="X996" s="292"/>
      <c r="Y996" s="292"/>
      <c r="Z996" s="292"/>
    </row>
    <row r="997" spans="1:26" ht="15.75" customHeight="1" x14ac:dyDescent="0.2">
      <c r="A997" s="292"/>
      <c r="B997" s="221"/>
      <c r="C997" s="295"/>
      <c r="D997" s="295"/>
      <c r="E997" s="296"/>
      <c r="F997" s="296"/>
      <c r="G997" s="292"/>
      <c r="H997" s="292"/>
      <c r="I997" s="292"/>
      <c r="J997" s="292"/>
      <c r="K997" s="292"/>
      <c r="L997" s="292"/>
      <c r="M997" s="292"/>
      <c r="N997" s="292"/>
      <c r="O997" s="292"/>
      <c r="P997" s="292"/>
      <c r="Q997" s="292"/>
      <c r="R997" s="292"/>
      <c r="S997" s="292"/>
      <c r="T997" s="292"/>
      <c r="U997" s="292"/>
      <c r="V997" s="292"/>
      <c r="W997" s="292"/>
      <c r="X997" s="292"/>
      <c r="Y997" s="292"/>
      <c r="Z997" s="292"/>
    </row>
    <row r="998" spans="1:26" ht="15.75" customHeight="1" x14ac:dyDescent="0.2">
      <c r="A998" s="292"/>
      <c r="B998" s="221"/>
      <c r="C998" s="295"/>
      <c r="D998" s="295"/>
      <c r="E998" s="296"/>
      <c r="F998" s="296"/>
      <c r="G998" s="292"/>
      <c r="H998" s="292"/>
      <c r="I998" s="292"/>
      <c r="J998" s="292"/>
      <c r="K998" s="292"/>
      <c r="L998" s="292"/>
      <c r="M998" s="292"/>
      <c r="N998" s="292"/>
      <c r="O998" s="292"/>
      <c r="P998" s="292"/>
      <c r="Q998" s="292"/>
      <c r="R998" s="292"/>
      <c r="S998" s="292"/>
      <c r="T998" s="292"/>
      <c r="U998" s="292"/>
      <c r="V998" s="292"/>
      <c r="W998" s="292"/>
      <c r="X998" s="292"/>
      <c r="Y998" s="292"/>
      <c r="Z998" s="292"/>
    </row>
    <row r="999" spans="1:26" ht="15.75" customHeight="1" x14ac:dyDescent="0.2">
      <c r="A999" s="292"/>
      <c r="B999" s="221"/>
      <c r="C999" s="295"/>
      <c r="D999" s="295"/>
      <c r="E999" s="296"/>
      <c r="F999" s="296"/>
      <c r="G999" s="292"/>
      <c r="H999" s="292"/>
      <c r="I999" s="292"/>
      <c r="J999" s="292"/>
      <c r="K999" s="292"/>
      <c r="L999" s="292"/>
      <c r="M999" s="292"/>
      <c r="N999" s="292"/>
      <c r="O999" s="292"/>
      <c r="P999" s="292"/>
      <c r="Q999" s="292"/>
      <c r="R999" s="292"/>
      <c r="S999" s="292"/>
      <c r="T999" s="292"/>
      <c r="U999" s="292"/>
      <c r="V999" s="292"/>
      <c r="W999" s="292"/>
      <c r="X999" s="292"/>
      <c r="Y999" s="292"/>
      <c r="Z999" s="292"/>
    </row>
    <row r="1000" spans="1:26" ht="15.75" customHeight="1" x14ac:dyDescent="0.2">
      <c r="A1000" s="292"/>
      <c r="B1000" s="221"/>
      <c r="C1000" s="295"/>
      <c r="D1000" s="295"/>
      <c r="E1000" s="296"/>
      <c r="F1000" s="296"/>
      <c r="G1000" s="292"/>
      <c r="H1000" s="292"/>
      <c r="I1000" s="292"/>
      <c r="J1000" s="292"/>
      <c r="K1000" s="292"/>
      <c r="L1000" s="292"/>
      <c r="M1000" s="292"/>
      <c r="N1000" s="292"/>
      <c r="O1000" s="292"/>
      <c r="P1000" s="292"/>
      <c r="Q1000" s="292"/>
      <c r="R1000" s="292"/>
      <c r="S1000" s="292"/>
      <c r="T1000" s="292"/>
      <c r="U1000" s="292"/>
      <c r="V1000" s="292"/>
      <c r="W1000" s="292"/>
      <c r="X1000" s="292"/>
      <c r="Y1000" s="292"/>
      <c r="Z1000" s="292"/>
    </row>
  </sheetData>
  <mergeCells count="3">
    <mergeCell ref="B2:G2"/>
    <mergeCell ref="B3:G3"/>
    <mergeCell ref="B4:G4"/>
  </mergeCells>
  <pageMargins left="0.7" right="0.7" top="0.75" bottom="0.75" header="0" footer="0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>
    <tabColor rgb="FF00B0F0"/>
  </sheetPr>
  <dimension ref="A1:Z1000"/>
  <sheetViews>
    <sheetView workbookViewId="0">
      <pane ySplit="5" topLeftCell="A63" activePane="bottomLeft" state="frozen"/>
      <selection pane="bottomLeft" activeCell="A81" sqref="A81"/>
    </sheetView>
  </sheetViews>
  <sheetFormatPr baseColWidth="10" defaultColWidth="10.109375" defaultRowHeight="15" customHeight="1" x14ac:dyDescent="0.2"/>
  <cols>
    <col min="1" max="1" width="13.21875" customWidth="1"/>
    <col min="2" max="2" width="20" customWidth="1"/>
    <col min="3" max="7" width="12.21875" customWidth="1"/>
    <col min="8" max="8" width="11.5546875" customWidth="1"/>
    <col min="9" max="9" width="17.44140625" customWidth="1"/>
    <col min="10" max="10" width="14" customWidth="1"/>
    <col min="11" max="11" width="10.88671875" customWidth="1"/>
    <col min="12" max="12" width="13.44140625" customWidth="1"/>
    <col min="13" max="13" width="8.6640625" customWidth="1"/>
    <col min="14" max="14" width="14.109375" customWidth="1"/>
    <col min="15" max="15" width="3" customWidth="1"/>
    <col min="16" max="16" width="12.5546875" customWidth="1"/>
    <col min="17" max="17" width="78.33203125" customWidth="1"/>
    <col min="18" max="18" width="3.88671875" customWidth="1"/>
    <col min="19" max="19" width="11.5546875" customWidth="1"/>
    <col min="20" max="26" width="10.44140625" customWidth="1"/>
  </cols>
  <sheetData>
    <row r="1" spans="1:26" ht="20.25" x14ac:dyDescent="0.3">
      <c r="A1" s="371" t="s">
        <v>1425</v>
      </c>
      <c r="B1" s="1"/>
      <c r="C1" s="1"/>
      <c r="D1" s="1"/>
      <c r="E1" s="372" t="s">
        <v>1426</v>
      </c>
      <c r="F1" s="373" t="s">
        <v>1427</v>
      </c>
      <c r="G1" s="374" t="s">
        <v>1428</v>
      </c>
      <c r="H1" s="375">
        <v>793900</v>
      </c>
      <c r="I1" s="376"/>
      <c r="J1" s="377"/>
      <c r="K1" s="1"/>
      <c r="L1" s="1"/>
      <c r="M1" s="1"/>
      <c r="N1" s="1"/>
      <c r="O1" s="1"/>
      <c r="P1" s="378"/>
      <c r="Q1" s="1"/>
      <c r="R1" s="1"/>
      <c r="S1" s="1"/>
      <c r="T1" s="4"/>
      <c r="U1" s="4"/>
      <c r="V1" s="4"/>
      <c r="W1" s="4"/>
      <c r="X1" s="4"/>
      <c r="Y1" s="4"/>
      <c r="Z1" s="4"/>
    </row>
    <row r="2" spans="1:26" ht="15.75" x14ac:dyDescent="0.25">
      <c r="A2" s="208" t="s">
        <v>1429</v>
      </c>
      <c r="B2" s="1"/>
      <c r="C2" s="1"/>
      <c r="D2" s="1"/>
      <c r="E2" s="379"/>
      <c r="F2" s="380" t="s">
        <v>1430</v>
      </c>
      <c r="G2" s="208" t="s">
        <v>1431</v>
      </c>
      <c r="H2" s="381"/>
      <c r="I2" s="1"/>
      <c r="J2" s="382"/>
      <c r="K2" s="377"/>
      <c r="L2" s="1"/>
      <c r="M2" s="1"/>
      <c r="N2" s="1"/>
      <c r="O2" s="1"/>
      <c r="P2" s="383" t="s">
        <v>1432</v>
      </c>
      <c r="Q2" s="1"/>
      <c r="R2" s="1"/>
      <c r="S2" s="1"/>
      <c r="T2" s="4"/>
      <c r="U2" s="4"/>
      <c r="V2" s="4"/>
      <c r="W2" s="4"/>
      <c r="X2" s="4"/>
      <c r="Y2" s="4"/>
      <c r="Z2" s="4"/>
    </row>
    <row r="3" spans="1:26" ht="15.75" x14ac:dyDescent="0.25">
      <c r="A3" s="208" t="s">
        <v>1433</v>
      </c>
      <c r="B3" s="1"/>
      <c r="C3" s="1"/>
      <c r="D3" s="1"/>
      <c r="E3" s="384"/>
      <c r="F3" s="385" t="s">
        <v>1434</v>
      </c>
      <c r="G3" s="386"/>
      <c r="H3" s="387"/>
      <c r="I3" s="208" t="s">
        <v>1435</v>
      </c>
      <c r="J3" s="1"/>
      <c r="K3" s="1"/>
      <c r="L3" s="1"/>
      <c r="M3" s="1"/>
      <c r="N3" s="1"/>
      <c r="O3" s="1"/>
      <c r="P3" s="378"/>
      <c r="Q3" s="1"/>
      <c r="R3" s="1"/>
      <c r="S3" s="1"/>
      <c r="T3" s="4"/>
      <c r="U3" s="4"/>
      <c r="V3" s="4"/>
      <c r="W3" s="4"/>
      <c r="X3" s="4"/>
      <c r="Y3" s="4"/>
      <c r="Z3" s="4"/>
    </row>
    <row r="4" spans="1:26" ht="15.75" x14ac:dyDescent="0.25">
      <c r="A4" s="208"/>
      <c r="B4" s="118" t="s">
        <v>1436</v>
      </c>
      <c r="C4" s="119">
        <f t="shared" ref="C4:F4" si="0">SUBTOTAL(9,C5:C20120)</f>
        <v>105250.23</v>
      </c>
      <c r="D4" s="119">
        <f t="shared" si="0"/>
        <v>-20000</v>
      </c>
      <c r="E4" s="119">
        <f t="shared" si="0"/>
        <v>-6921.89</v>
      </c>
      <c r="F4" s="119">
        <f t="shared" si="0"/>
        <v>26254.579999999998</v>
      </c>
      <c r="G4" s="119">
        <f>SUM(C4:F4)</f>
        <v>104582.92</v>
      </c>
      <c r="H4" s="1"/>
      <c r="I4" s="1"/>
      <c r="J4" s="1"/>
      <c r="K4" s="1"/>
      <c r="L4" s="1"/>
      <c r="M4" s="1"/>
      <c r="N4" s="1"/>
      <c r="O4" s="1"/>
      <c r="P4" s="378"/>
      <c r="Q4" s="1"/>
      <c r="R4" s="1"/>
      <c r="S4" s="1"/>
      <c r="T4" s="4"/>
      <c r="U4" s="4"/>
      <c r="V4" s="4"/>
      <c r="W4" s="4"/>
      <c r="X4" s="4"/>
      <c r="Y4" s="4"/>
      <c r="Z4" s="4"/>
    </row>
    <row r="5" spans="1:26" ht="15.75" x14ac:dyDescent="0.25">
      <c r="A5" s="388" t="s">
        <v>1437</v>
      </c>
      <c r="B5" s="388" t="s">
        <v>1438</v>
      </c>
      <c r="C5" s="388" t="s">
        <v>1439</v>
      </c>
      <c r="D5" s="388" t="s">
        <v>1440</v>
      </c>
      <c r="E5" s="388" t="s">
        <v>1441</v>
      </c>
      <c r="F5" s="388" t="s">
        <v>1442</v>
      </c>
      <c r="G5" s="388" t="s">
        <v>1443</v>
      </c>
      <c r="H5" s="388" t="s">
        <v>1444</v>
      </c>
      <c r="I5" s="388" t="s">
        <v>1445</v>
      </c>
      <c r="J5" s="388" t="s">
        <v>1446</v>
      </c>
      <c r="K5" s="388" t="s">
        <v>1447</v>
      </c>
      <c r="L5" s="388" t="s">
        <v>1448</v>
      </c>
      <c r="M5" s="388" t="s">
        <v>1449</v>
      </c>
      <c r="N5" s="388" t="s">
        <v>1450</v>
      </c>
      <c r="O5" s="4"/>
      <c r="P5" s="389" t="s">
        <v>1063</v>
      </c>
      <c r="Q5" s="390" t="s">
        <v>627</v>
      </c>
      <c r="R5" s="390"/>
      <c r="S5" s="4"/>
      <c r="T5" s="4"/>
      <c r="U5" s="4"/>
      <c r="V5" s="4"/>
      <c r="W5" s="4"/>
      <c r="X5" s="4"/>
      <c r="Y5" s="4"/>
      <c r="Z5" s="4"/>
    </row>
    <row r="6" spans="1:26" ht="15.75" x14ac:dyDescent="0.25">
      <c r="A6" s="391">
        <v>41349</v>
      </c>
      <c r="B6" s="392" t="s">
        <v>1451</v>
      </c>
      <c r="C6" s="393">
        <v>80950.23</v>
      </c>
      <c r="D6" s="393"/>
      <c r="E6" s="393"/>
      <c r="F6" s="393"/>
      <c r="G6" s="393">
        <f>SUM(C6:F6)</f>
        <v>80950.23</v>
      </c>
      <c r="H6" s="394"/>
      <c r="I6" s="392"/>
      <c r="J6" s="392"/>
      <c r="K6" s="393"/>
      <c r="L6" s="393"/>
      <c r="M6" s="395"/>
      <c r="N6" s="396"/>
      <c r="O6" s="4"/>
      <c r="P6" s="397">
        <v>43160</v>
      </c>
      <c r="Q6" s="398" t="s">
        <v>1452</v>
      </c>
      <c r="R6" s="399"/>
      <c r="S6" s="4"/>
      <c r="T6" s="4"/>
      <c r="U6" s="4"/>
      <c r="V6" s="4"/>
      <c r="W6" s="4"/>
      <c r="X6" s="4"/>
      <c r="Y6" s="4"/>
      <c r="Z6" s="4"/>
    </row>
    <row r="7" spans="1:26" ht="15.75" x14ac:dyDescent="0.25">
      <c r="A7" s="391">
        <v>42094</v>
      </c>
      <c r="B7" s="392" t="s">
        <v>1453</v>
      </c>
      <c r="C7" s="393"/>
      <c r="D7" s="393"/>
      <c r="E7" s="393">
        <v>-412.36</v>
      </c>
      <c r="F7" s="393">
        <v>1353.34</v>
      </c>
      <c r="G7" s="393">
        <f t="shared" ref="G7:G82" si="1">SUM(C7:F7)+G6</f>
        <v>81891.209999999992</v>
      </c>
      <c r="H7" s="394"/>
      <c r="I7" s="392"/>
      <c r="J7" s="392"/>
      <c r="K7" s="393"/>
      <c r="L7" s="393"/>
      <c r="M7" s="395"/>
      <c r="N7" s="396"/>
      <c r="O7" s="4"/>
      <c r="P7" s="397">
        <v>43180</v>
      </c>
      <c r="Q7" s="398" t="s">
        <v>1454</v>
      </c>
      <c r="R7" s="399"/>
      <c r="S7" s="4"/>
      <c r="T7" s="4"/>
      <c r="U7" s="4"/>
      <c r="V7" s="4"/>
      <c r="W7" s="4"/>
      <c r="X7" s="4"/>
      <c r="Y7" s="4"/>
      <c r="Z7" s="4"/>
    </row>
    <row r="8" spans="1:26" ht="15.75" x14ac:dyDescent="0.25">
      <c r="A8" s="391">
        <v>42108</v>
      </c>
      <c r="B8" s="392" t="s">
        <v>1455</v>
      </c>
      <c r="C8" s="393">
        <v>600</v>
      </c>
      <c r="D8" s="393"/>
      <c r="E8" s="393"/>
      <c r="F8" s="393"/>
      <c r="G8" s="393">
        <f t="shared" si="1"/>
        <v>82491.209999999992</v>
      </c>
      <c r="H8" s="394"/>
      <c r="I8" s="392"/>
      <c r="J8" s="392"/>
      <c r="K8" s="393"/>
      <c r="L8" s="393"/>
      <c r="M8" s="395"/>
      <c r="N8" s="396"/>
      <c r="O8" s="4"/>
      <c r="P8" s="397">
        <v>43386</v>
      </c>
      <c r="Q8" s="398" t="s">
        <v>1456</v>
      </c>
      <c r="R8" s="399"/>
      <c r="S8" s="4"/>
      <c r="T8" s="4"/>
      <c r="U8" s="4"/>
      <c r="V8" s="4"/>
      <c r="W8" s="4"/>
      <c r="X8" s="4"/>
      <c r="Y8" s="4"/>
      <c r="Z8" s="4"/>
    </row>
    <row r="9" spans="1:26" ht="15.75" x14ac:dyDescent="0.25">
      <c r="A9" s="391">
        <v>42429</v>
      </c>
      <c r="B9" s="392" t="s">
        <v>1453</v>
      </c>
      <c r="C9" s="393"/>
      <c r="D9" s="393"/>
      <c r="E9" s="393">
        <v>-949.03</v>
      </c>
      <c r="F9" s="393">
        <v>524.89</v>
      </c>
      <c r="G9" s="393">
        <f t="shared" si="1"/>
        <v>82067.069999999992</v>
      </c>
      <c r="H9" s="394"/>
      <c r="I9" s="392"/>
      <c r="J9" s="392"/>
      <c r="K9" s="393"/>
      <c r="L9" s="393"/>
      <c r="M9" s="395"/>
      <c r="N9" s="396"/>
      <c r="O9" s="4"/>
      <c r="P9" s="397">
        <v>44140</v>
      </c>
      <c r="Q9" s="398" t="s">
        <v>1457</v>
      </c>
      <c r="R9" s="399"/>
      <c r="S9" s="4"/>
      <c r="T9" s="4"/>
      <c r="U9" s="4"/>
      <c r="V9" s="4"/>
      <c r="W9" s="4"/>
      <c r="X9" s="4"/>
      <c r="Y9" s="4"/>
      <c r="Z9" s="4"/>
    </row>
    <row r="10" spans="1:26" ht="15.75" x14ac:dyDescent="0.25">
      <c r="A10" s="391">
        <v>42430</v>
      </c>
      <c r="B10" s="392" t="s">
        <v>1455</v>
      </c>
      <c r="C10" s="393">
        <v>200</v>
      </c>
      <c r="D10" s="393"/>
      <c r="E10" s="393"/>
      <c r="F10" s="393"/>
      <c r="G10" s="393">
        <f t="shared" si="1"/>
        <v>82267.069999999992</v>
      </c>
      <c r="H10" s="394"/>
      <c r="I10" s="392"/>
      <c r="J10" s="392"/>
      <c r="K10" s="393"/>
      <c r="L10" s="393"/>
      <c r="M10" s="395"/>
      <c r="N10" s="396"/>
      <c r="O10" s="4"/>
      <c r="P10" s="397">
        <v>44154</v>
      </c>
      <c r="Q10" s="398" t="s">
        <v>1458</v>
      </c>
      <c r="R10" s="399"/>
      <c r="S10" s="4"/>
      <c r="T10" s="4"/>
      <c r="U10" s="4"/>
      <c r="V10" s="4"/>
      <c r="W10" s="4"/>
      <c r="X10" s="4"/>
      <c r="Y10" s="4"/>
      <c r="Z10" s="4"/>
    </row>
    <row r="11" spans="1:26" ht="15.75" x14ac:dyDescent="0.25">
      <c r="A11" s="391">
        <v>42643</v>
      </c>
      <c r="B11" s="392" t="s">
        <v>1453</v>
      </c>
      <c r="C11" s="393"/>
      <c r="D11" s="393"/>
      <c r="E11" s="393">
        <v>1327.66</v>
      </c>
      <c r="F11" s="393">
        <v>222.83</v>
      </c>
      <c r="G11" s="393">
        <f t="shared" si="1"/>
        <v>83817.56</v>
      </c>
      <c r="H11" s="394"/>
      <c r="I11" s="392"/>
      <c r="J11" s="392"/>
      <c r="K11" s="393"/>
      <c r="L11" s="393"/>
      <c r="M11" s="395"/>
      <c r="N11" s="396"/>
      <c r="O11" s="4"/>
      <c r="P11" s="397">
        <v>44154</v>
      </c>
      <c r="Q11" s="398" t="s">
        <v>1459</v>
      </c>
      <c r="R11" s="399"/>
      <c r="S11" s="4"/>
      <c r="T11" s="4"/>
      <c r="U11" s="4"/>
      <c r="V11" s="4"/>
      <c r="W11" s="4"/>
      <c r="X11" s="4"/>
      <c r="Y11" s="4"/>
      <c r="Z11" s="4"/>
    </row>
    <row r="12" spans="1:26" ht="15.75" x14ac:dyDescent="0.25">
      <c r="A12" s="391">
        <v>42657</v>
      </c>
      <c r="B12" s="392" t="s">
        <v>1460</v>
      </c>
      <c r="C12" s="393">
        <v>20000</v>
      </c>
      <c r="D12" s="393"/>
      <c r="E12" s="393"/>
      <c r="F12" s="393"/>
      <c r="G12" s="393">
        <f t="shared" si="1"/>
        <v>103817.56</v>
      </c>
      <c r="H12" s="394"/>
      <c r="I12" s="392"/>
      <c r="J12" s="392"/>
      <c r="K12" s="393"/>
      <c r="L12" s="393"/>
      <c r="M12" s="395"/>
      <c r="N12" s="396"/>
      <c r="O12" s="4"/>
      <c r="P12" s="397">
        <v>44154</v>
      </c>
      <c r="Q12" s="398" t="s">
        <v>1461</v>
      </c>
      <c r="R12" s="399"/>
      <c r="S12" s="4"/>
      <c r="T12" s="4"/>
      <c r="U12" s="4"/>
      <c r="V12" s="4"/>
      <c r="W12" s="4"/>
      <c r="X12" s="4"/>
      <c r="Y12" s="4"/>
      <c r="Z12" s="4"/>
    </row>
    <row r="13" spans="1:26" ht="15.75" x14ac:dyDescent="0.25">
      <c r="A13" s="391">
        <v>43100</v>
      </c>
      <c r="B13" s="392" t="s">
        <v>1462</v>
      </c>
      <c r="C13" s="393"/>
      <c r="D13" s="393"/>
      <c r="E13" s="393"/>
      <c r="F13" s="393">
        <v>4478</v>
      </c>
      <c r="G13" s="393">
        <f t="shared" si="1"/>
        <v>108295.56</v>
      </c>
      <c r="H13" s="394"/>
      <c r="I13" s="392"/>
      <c r="J13" s="392"/>
      <c r="K13" s="393"/>
      <c r="L13" s="393"/>
      <c r="M13" s="395"/>
      <c r="N13" s="396"/>
      <c r="O13" s="4"/>
      <c r="P13" s="397">
        <v>44154</v>
      </c>
      <c r="Q13" s="398" t="s">
        <v>1463</v>
      </c>
      <c r="R13" s="399"/>
      <c r="S13" s="4"/>
      <c r="T13" s="4"/>
      <c r="U13" s="4"/>
      <c r="V13" s="4"/>
      <c r="W13" s="4"/>
      <c r="X13" s="4"/>
      <c r="Y13" s="4"/>
      <c r="Z13" s="4"/>
    </row>
    <row r="14" spans="1:26" ht="15.75" x14ac:dyDescent="0.25">
      <c r="A14" s="400">
        <v>43131</v>
      </c>
      <c r="B14" s="401" t="s">
        <v>1464</v>
      </c>
      <c r="C14" s="402"/>
      <c r="D14" s="402"/>
      <c r="E14" s="402"/>
      <c r="F14" s="402">
        <v>437.19</v>
      </c>
      <c r="G14" s="402">
        <f t="shared" si="1"/>
        <v>108732.75</v>
      </c>
      <c r="H14" s="403">
        <f t="shared" ref="H14:H72" si="2">(+F14/G13)*12</f>
        <v>4.8444091336708538E-2</v>
      </c>
      <c r="I14" s="401" t="s">
        <v>1465</v>
      </c>
      <c r="J14" s="401" t="s">
        <v>1466</v>
      </c>
      <c r="K14" s="402">
        <v>9.73</v>
      </c>
      <c r="L14" s="402">
        <f t="shared" ref="L14:L65" si="3">G14-K14</f>
        <v>108723.02</v>
      </c>
      <c r="M14" s="404">
        <v>3023</v>
      </c>
      <c r="N14" s="405">
        <f t="shared" ref="N14:N65" si="4">L14/M14</f>
        <v>35.965272907707579</v>
      </c>
      <c r="O14" s="4"/>
      <c r="P14" s="397">
        <v>44154</v>
      </c>
      <c r="Q14" s="398" t="s">
        <v>1467</v>
      </c>
      <c r="R14" s="399"/>
      <c r="S14" s="4"/>
      <c r="T14" s="4"/>
      <c r="U14" s="4"/>
      <c r="V14" s="4"/>
      <c r="W14" s="4"/>
      <c r="X14" s="4"/>
      <c r="Y14" s="4"/>
      <c r="Z14" s="4"/>
    </row>
    <row r="15" spans="1:26" ht="15.75" x14ac:dyDescent="0.25">
      <c r="A15" s="400">
        <v>43159</v>
      </c>
      <c r="B15" s="401" t="s">
        <v>1464</v>
      </c>
      <c r="C15" s="402"/>
      <c r="D15" s="402"/>
      <c r="E15" s="402"/>
      <c r="F15" s="402">
        <v>411.54</v>
      </c>
      <c r="G15" s="402">
        <f t="shared" si="1"/>
        <v>109144.29</v>
      </c>
      <c r="H15" s="403">
        <f t="shared" si="2"/>
        <v>4.5418514660946221E-2</v>
      </c>
      <c r="I15" s="401" t="s">
        <v>1465</v>
      </c>
      <c r="J15" s="401" t="s">
        <v>1466</v>
      </c>
      <c r="K15" s="402">
        <v>9.74</v>
      </c>
      <c r="L15" s="402">
        <f t="shared" si="3"/>
        <v>109134.54999999999</v>
      </c>
      <c r="M15" s="404">
        <v>3023</v>
      </c>
      <c r="N15" s="405">
        <f t="shared" si="4"/>
        <v>36.101405888190534</v>
      </c>
      <c r="O15" s="4"/>
      <c r="P15" s="397">
        <v>44154</v>
      </c>
      <c r="Q15" s="398" t="s">
        <v>1468</v>
      </c>
      <c r="R15" s="399"/>
      <c r="S15" s="4"/>
      <c r="T15" s="4"/>
      <c r="U15" s="4"/>
      <c r="V15" s="4"/>
      <c r="W15" s="4"/>
      <c r="X15" s="4"/>
      <c r="Y15" s="4"/>
      <c r="Z15" s="4"/>
    </row>
    <row r="16" spans="1:26" ht="15.75" x14ac:dyDescent="0.25">
      <c r="A16" s="400">
        <v>43187</v>
      </c>
      <c r="B16" s="401" t="s">
        <v>1464</v>
      </c>
      <c r="C16" s="402"/>
      <c r="D16" s="402">
        <v>-20000</v>
      </c>
      <c r="E16" s="402"/>
      <c r="F16" s="402">
        <v>465.78</v>
      </c>
      <c r="G16" s="402">
        <f t="shared" si="1"/>
        <v>89610.069999999992</v>
      </c>
      <c r="H16" s="403">
        <f t="shared" si="2"/>
        <v>5.121074130401141E-2</v>
      </c>
      <c r="I16" s="401" t="s">
        <v>1465</v>
      </c>
      <c r="J16" s="401" t="s">
        <v>1466</v>
      </c>
      <c r="K16" s="402">
        <v>3616.13</v>
      </c>
      <c r="L16" s="402">
        <f t="shared" si="3"/>
        <v>85993.939999999988</v>
      </c>
      <c r="M16" s="404">
        <v>2433</v>
      </c>
      <c r="N16" s="405">
        <f t="shared" si="4"/>
        <v>35.344817098232632</v>
      </c>
      <c r="O16" s="4"/>
      <c r="P16" s="397">
        <v>44154</v>
      </c>
      <c r="Q16" s="398" t="s">
        <v>1469</v>
      </c>
      <c r="R16" s="399"/>
      <c r="S16" s="4"/>
      <c r="T16" s="4"/>
      <c r="U16" s="4"/>
      <c r="V16" s="4"/>
      <c r="W16" s="4"/>
      <c r="X16" s="4"/>
      <c r="Y16" s="4"/>
      <c r="Z16" s="4"/>
    </row>
    <row r="17" spans="1:26" ht="15.75" x14ac:dyDescent="0.25">
      <c r="A17" s="400">
        <v>43220</v>
      </c>
      <c r="B17" s="401" t="s">
        <v>1464</v>
      </c>
      <c r="C17" s="402"/>
      <c r="D17" s="402"/>
      <c r="E17" s="402">
        <v>-1450</v>
      </c>
      <c r="F17" s="402">
        <v>374.1</v>
      </c>
      <c r="G17" s="402">
        <f t="shared" si="1"/>
        <v>88534.17</v>
      </c>
      <c r="H17" s="403">
        <f t="shared" si="2"/>
        <v>5.0097048244689468E-2</v>
      </c>
      <c r="I17" s="401" t="s">
        <v>1465</v>
      </c>
      <c r="J17" s="401" t="s">
        <v>1466</v>
      </c>
      <c r="K17" s="402">
        <v>2167.52</v>
      </c>
      <c r="L17" s="402">
        <f t="shared" si="3"/>
        <v>86366.65</v>
      </c>
      <c r="M17" s="404">
        <v>2433</v>
      </c>
      <c r="N17" s="405">
        <f t="shared" si="4"/>
        <v>35.49800657624332</v>
      </c>
      <c r="O17" s="4"/>
      <c r="P17" s="397">
        <v>44154</v>
      </c>
      <c r="Q17" s="398" t="s">
        <v>1470</v>
      </c>
      <c r="R17" s="399"/>
      <c r="S17" s="4"/>
      <c r="T17" s="4"/>
      <c r="U17" s="4"/>
      <c r="V17" s="4"/>
      <c r="W17" s="4"/>
      <c r="X17" s="4"/>
      <c r="Y17" s="4"/>
      <c r="Z17" s="4"/>
    </row>
    <row r="18" spans="1:26" ht="15.75" x14ac:dyDescent="0.25">
      <c r="A18" s="400">
        <v>43251</v>
      </c>
      <c r="B18" s="401" t="s">
        <v>1464</v>
      </c>
      <c r="C18" s="402"/>
      <c r="D18" s="402"/>
      <c r="E18" s="402"/>
      <c r="F18" s="402">
        <v>226.59</v>
      </c>
      <c r="G18" s="402">
        <f t="shared" si="1"/>
        <v>88760.76</v>
      </c>
      <c r="H18" s="403">
        <f t="shared" si="2"/>
        <v>3.07122097603671E-2</v>
      </c>
      <c r="I18" s="401" t="s">
        <v>1465</v>
      </c>
      <c r="J18" s="401" t="s">
        <v>1466</v>
      </c>
      <c r="K18" s="402">
        <v>2168.58</v>
      </c>
      <c r="L18" s="402">
        <f t="shared" si="3"/>
        <v>86592.18</v>
      </c>
      <c r="M18" s="404">
        <v>2433</v>
      </c>
      <c r="N18" s="405">
        <f t="shared" si="4"/>
        <v>35.59070283600493</v>
      </c>
      <c r="O18" s="4"/>
      <c r="P18" s="397">
        <v>44154</v>
      </c>
      <c r="Q18" s="398" t="s">
        <v>1471</v>
      </c>
      <c r="R18" s="399"/>
      <c r="S18" s="4"/>
      <c r="T18" s="4"/>
      <c r="U18" s="4"/>
      <c r="V18" s="4"/>
      <c r="W18" s="4"/>
      <c r="X18" s="4"/>
      <c r="Y18" s="4"/>
      <c r="Z18" s="4"/>
    </row>
    <row r="19" spans="1:26" ht="15.75" x14ac:dyDescent="0.25">
      <c r="A19" s="400">
        <v>43280</v>
      </c>
      <c r="B19" s="401" t="s">
        <v>1464</v>
      </c>
      <c r="C19" s="402"/>
      <c r="D19" s="402"/>
      <c r="E19" s="402"/>
      <c r="F19" s="402">
        <v>749.64</v>
      </c>
      <c r="G19" s="402">
        <f t="shared" si="1"/>
        <v>89510.399999999994</v>
      </c>
      <c r="H19" s="403">
        <f t="shared" si="2"/>
        <v>0.10134748733561993</v>
      </c>
      <c r="I19" s="401" t="s">
        <v>1472</v>
      </c>
      <c r="J19" s="401" t="s">
        <v>1473</v>
      </c>
      <c r="K19" s="402">
        <v>2169.61</v>
      </c>
      <c r="L19" s="402">
        <f t="shared" si="3"/>
        <v>87340.79</v>
      </c>
      <c r="M19" s="404">
        <v>2433</v>
      </c>
      <c r="N19" s="405">
        <f t="shared" si="4"/>
        <v>35.898392930538428</v>
      </c>
      <c r="O19" s="4"/>
      <c r="P19" s="397">
        <v>44154</v>
      </c>
      <c r="Q19" s="398" t="s">
        <v>1474</v>
      </c>
      <c r="R19" s="399"/>
      <c r="S19" s="4"/>
      <c r="T19" s="4"/>
      <c r="U19" s="4"/>
      <c r="V19" s="4"/>
      <c r="W19" s="4"/>
      <c r="X19" s="4"/>
      <c r="Y19" s="4"/>
      <c r="Z19" s="4"/>
    </row>
    <row r="20" spans="1:26" ht="15.75" x14ac:dyDescent="0.25">
      <c r="A20" s="400">
        <v>43312</v>
      </c>
      <c r="B20" s="401" t="s">
        <v>1464</v>
      </c>
      <c r="C20" s="402"/>
      <c r="D20" s="402"/>
      <c r="E20" s="402"/>
      <c r="F20" s="402">
        <v>569.42999999999995</v>
      </c>
      <c r="G20" s="402">
        <f t="shared" si="1"/>
        <v>90079.829999999987</v>
      </c>
      <c r="H20" s="403">
        <f t="shared" si="2"/>
        <v>7.6339285714285721E-2</v>
      </c>
      <c r="I20" s="401" t="s">
        <v>1472</v>
      </c>
      <c r="J20" s="401" t="s">
        <v>1466</v>
      </c>
      <c r="K20" s="402">
        <v>2170.67</v>
      </c>
      <c r="L20" s="402">
        <f t="shared" si="3"/>
        <v>87909.159999999989</v>
      </c>
      <c r="M20" s="404">
        <v>2433</v>
      </c>
      <c r="N20" s="405">
        <f t="shared" si="4"/>
        <v>36.132001644060828</v>
      </c>
      <c r="O20" s="4"/>
      <c r="P20" s="397">
        <v>44154</v>
      </c>
      <c r="Q20" s="398" t="s">
        <v>1475</v>
      </c>
      <c r="R20" s="399"/>
      <c r="S20" s="4"/>
      <c r="T20" s="4"/>
      <c r="U20" s="4"/>
      <c r="V20" s="4"/>
      <c r="W20" s="4"/>
      <c r="X20" s="4"/>
      <c r="Y20" s="4"/>
      <c r="Z20" s="4"/>
    </row>
    <row r="21" spans="1:26" ht="15.75" customHeight="1" x14ac:dyDescent="0.25">
      <c r="A21" s="400">
        <v>43343</v>
      </c>
      <c r="B21" s="401" t="s">
        <v>1464</v>
      </c>
      <c r="C21" s="402"/>
      <c r="D21" s="402"/>
      <c r="E21" s="402"/>
      <c r="F21" s="402">
        <v>530.30999999999995</v>
      </c>
      <c r="G21" s="402">
        <f t="shared" si="1"/>
        <v>90610.139999999985</v>
      </c>
      <c r="H21" s="403">
        <f t="shared" si="2"/>
        <v>7.0645337585561616E-2</v>
      </c>
      <c r="I21" s="401" t="s">
        <v>1472</v>
      </c>
      <c r="J21" s="401" t="s">
        <v>1466</v>
      </c>
      <c r="K21" s="402">
        <v>2171.73</v>
      </c>
      <c r="L21" s="402">
        <f t="shared" si="3"/>
        <v>88438.409999999989</v>
      </c>
      <c r="M21" s="404">
        <v>2433</v>
      </c>
      <c r="N21" s="405">
        <f t="shared" si="4"/>
        <v>36.349531442663377</v>
      </c>
      <c r="O21" s="4"/>
      <c r="P21" s="397"/>
      <c r="Q21" s="398"/>
      <c r="R21" s="399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400">
        <v>43371</v>
      </c>
      <c r="B22" s="401" t="s">
        <v>1464</v>
      </c>
      <c r="C22" s="402"/>
      <c r="D22" s="402"/>
      <c r="E22" s="402"/>
      <c r="F22" s="402">
        <f>398.82+1.03</f>
        <v>399.84999999999997</v>
      </c>
      <c r="G22" s="402">
        <f t="shared" si="1"/>
        <v>91009.989999999991</v>
      </c>
      <c r="H22" s="403">
        <f t="shared" si="2"/>
        <v>5.295433822307305E-2</v>
      </c>
      <c r="I22" s="401" t="s">
        <v>1472</v>
      </c>
      <c r="J22" s="401" t="s">
        <v>1466</v>
      </c>
      <c r="K22" s="402">
        <v>2172.7600000000002</v>
      </c>
      <c r="L22" s="402">
        <f t="shared" si="3"/>
        <v>88837.23</v>
      </c>
      <c r="M22" s="404">
        <v>2433</v>
      </c>
      <c r="N22" s="405">
        <f t="shared" si="4"/>
        <v>36.513452527743524</v>
      </c>
      <c r="O22" s="4"/>
      <c r="P22" s="397"/>
      <c r="Q22" s="398"/>
      <c r="R22" s="399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400">
        <v>43404</v>
      </c>
      <c r="B23" s="401" t="s">
        <v>1464</v>
      </c>
      <c r="C23" s="402"/>
      <c r="D23" s="402"/>
      <c r="E23" s="402"/>
      <c r="F23" s="402">
        <v>305.45999999999998</v>
      </c>
      <c r="G23" s="402">
        <f t="shared" si="1"/>
        <v>91315.45</v>
      </c>
      <c r="H23" s="403">
        <f t="shared" si="2"/>
        <v>4.0276018050326129E-2</v>
      </c>
      <c r="I23" s="401" t="s">
        <v>1472</v>
      </c>
      <c r="J23" s="401" t="s">
        <v>1466</v>
      </c>
      <c r="K23" s="402">
        <v>2173.8200000000002</v>
      </c>
      <c r="L23" s="402">
        <f t="shared" si="3"/>
        <v>89141.62999999999</v>
      </c>
      <c r="M23" s="404">
        <v>2433</v>
      </c>
      <c r="N23" s="405">
        <f t="shared" si="4"/>
        <v>36.638565556925599</v>
      </c>
      <c r="O23" s="4"/>
      <c r="P23" s="406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400">
        <v>43434</v>
      </c>
      <c r="B24" s="401" t="s">
        <v>1464</v>
      </c>
      <c r="C24" s="402">
        <v>500</v>
      </c>
      <c r="D24" s="402"/>
      <c r="E24" s="402"/>
      <c r="F24" s="402">
        <v>325.47000000000003</v>
      </c>
      <c r="G24" s="402">
        <f t="shared" si="1"/>
        <v>92140.92</v>
      </c>
      <c r="H24" s="403">
        <f t="shared" si="2"/>
        <v>4.2770856410388386E-2</v>
      </c>
      <c r="I24" s="401" t="s">
        <v>1472</v>
      </c>
      <c r="J24" s="401" t="s">
        <v>1466</v>
      </c>
      <c r="K24" s="402">
        <v>2194.27</v>
      </c>
      <c r="L24" s="402">
        <f t="shared" si="3"/>
        <v>89946.65</v>
      </c>
      <c r="M24" s="404">
        <v>2446</v>
      </c>
      <c r="N24" s="405">
        <f t="shared" si="4"/>
        <v>36.772955846279636</v>
      </c>
      <c r="O24" s="4"/>
      <c r="P24" s="406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400">
        <v>43465</v>
      </c>
      <c r="B25" s="401" t="s">
        <v>1464</v>
      </c>
      <c r="C25" s="402"/>
      <c r="D25" s="402"/>
      <c r="E25" s="402"/>
      <c r="F25" s="402">
        <v>348.84</v>
      </c>
      <c r="G25" s="402">
        <f t="shared" si="1"/>
        <v>92489.76</v>
      </c>
      <c r="H25" s="403">
        <f t="shared" si="2"/>
        <v>4.543128069483135E-2</v>
      </c>
      <c r="I25" s="401" t="s">
        <v>1472</v>
      </c>
      <c r="J25" s="401" t="s">
        <v>1466</v>
      </c>
      <c r="K25" s="402">
        <v>2197.27</v>
      </c>
      <c r="L25" s="402">
        <f t="shared" si="3"/>
        <v>90292.489999999991</v>
      </c>
      <c r="M25" s="404">
        <v>2446</v>
      </c>
      <c r="N25" s="405">
        <f t="shared" si="4"/>
        <v>36.914345870809484</v>
      </c>
      <c r="O25" s="4"/>
      <c r="P25" s="406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407">
        <v>43496</v>
      </c>
      <c r="B26" s="408" t="s">
        <v>1464</v>
      </c>
      <c r="C26" s="409"/>
      <c r="D26" s="409"/>
      <c r="E26" s="409"/>
      <c r="F26" s="409">
        <v>583.41</v>
      </c>
      <c r="G26" s="409">
        <f t="shared" si="1"/>
        <v>93073.17</v>
      </c>
      <c r="H26" s="410">
        <f t="shared" si="2"/>
        <v>7.5694001152127544E-2</v>
      </c>
      <c r="I26" s="408" t="s">
        <v>1472</v>
      </c>
      <c r="J26" s="408" t="s">
        <v>1466</v>
      </c>
      <c r="K26" s="409">
        <v>2197.27</v>
      </c>
      <c r="L26" s="409">
        <f t="shared" si="3"/>
        <v>90875.9</v>
      </c>
      <c r="M26" s="411">
        <v>2446</v>
      </c>
      <c r="N26" s="412">
        <f t="shared" si="4"/>
        <v>37.152861815208503</v>
      </c>
      <c r="O26" s="4"/>
      <c r="P26" s="406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07">
        <v>43524</v>
      </c>
      <c r="B27" s="408" t="s">
        <v>1464</v>
      </c>
      <c r="C27" s="409"/>
      <c r="D27" s="409"/>
      <c r="E27" s="409">
        <v>-1519.6</v>
      </c>
      <c r="F27" s="409">
        <v>431.16</v>
      </c>
      <c r="G27" s="409">
        <f t="shared" si="1"/>
        <v>91984.73</v>
      </c>
      <c r="H27" s="410">
        <f t="shared" si="2"/>
        <v>5.5589811757781549E-2</v>
      </c>
      <c r="I27" s="408" t="s">
        <v>1472</v>
      </c>
      <c r="J27" s="408" t="s">
        <v>1466</v>
      </c>
      <c r="K27" s="409">
        <v>677.67</v>
      </c>
      <c r="L27" s="409">
        <f t="shared" si="3"/>
        <v>91307.06</v>
      </c>
      <c r="M27" s="411">
        <v>2446</v>
      </c>
      <c r="N27" s="412">
        <f t="shared" si="4"/>
        <v>37.329133278822567</v>
      </c>
      <c r="O27" s="4"/>
      <c r="P27" s="406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07">
        <v>43555</v>
      </c>
      <c r="B28" s="408" t="s">
        <v>1464</v>
      </c>
      <c r="C28" s="409"/>
      <c r="D28" s="409"/>
      <c r="E28" s="409"/>
      <c r="F28" s="409">
        <v>404.35</v>
      </c>
      <c r="G28" s="409">
        <f t="shared" si="1"/>
        <v>92389.08</v>
      </c>
      <c r="H28" s="410">
        <f t="shared" si="2"/>
        <v>5.2750059710997686E-2</v>
      </c>
      <c r="I28" s="408" t="s">
        <v>1472</v>
      </c>
      <c r="J28" s="408" t="s">
        <v>1466</v>
      </c>
      <c r="K28" s="409">
        <v>677.67</v>
      </c>
      <c r="L28" s="409">
        <f t="shared" si="3"/>
        <v>91711.41</v>
      </c>
      <c r="M28" s="411">
        <v>2446</v>
      </c>
      <c r="N28" s="412">
        <f t="shared" si="4"/>
        <v>37.494443990188067</v>
      </c>
      <c r="O28" s="4"/>
      <c r="P28" s="406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07">
        <v>43585</v>
      </c>
      <c r="B29" s="408" t="s">
        <v>1464</v>
      </c>
      <c r="C29" s="409"/>
      <c r="D29" s="409"/>
      <c r="E29" s="409"/>
      <c r="F29" s="409">
        <v>413.85</v>
      </c>
      <c r="G29" s="409">
        <f t="shared" si="1"/>
        <v>92802.930000000008</v>
      </c>
      <c r="H29" s="410">
        <f t="shared" si="2"/>
        <v>5.3753105886539844E-2</v>
      </c>
      <c r="I29" s="408" t="s">
        <v>1472</v>
      </c>
      <c r="J29" s="408" t="s">
        <v>1466</v>
      </c>
      <c r="K29" s="409">
        <v>677.67</v>
      </c>
      <c r="L29" s="409">
        <f t="shared" si="3"/>
        <v>92125.260000000009</v>
      </c>
      <c r="M29" s="411">
        <v>2446</v>
      </c>
      <c r="N29" s="412">
        <f t="shared" si="4"/>
        <v>37.663638593622245</v>
      </c>
      <c r="O29" s="4"/>
      <c r="P29" s="406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07">
        <v>43616</v>
      </c>
      <c r="B30" s="408" t="s">
        <v>1464</v>
      </c>
      <c r="C30" s="409"/>
      <c r="D30" s="409"/>
      <c r="E30" s="409"/>
      <c r="F30" s="409">
        <v>332.98</v>
      </c>
      <c r="G30" s="409">
        <f t="shared" si="1"/>
        <v>93135.91</v>
      </c>
      <c r="H30" s="410">
        <f t="shared" si="2"/>
        <v>4.3056399189120423E-2</v>
      </c>
      <c r="I30" s="408" t="s">
        <v>1472</v>
      </c>
      <c r="J30" s="408" t="s">
        <v>1466</v>
      </c>
      <c r="K30" s="409">
        <v>677.67</v>
      </c>
      <c r="L30" s="409">
        <f t="shared" si="3"/>
        <v>92458.240000000005</v>
      </c>
      <c r="M30" s="411">
        <v>2446</v>
      </c>
      <c r="N30" s="412">
        <f t="shared" si="4"/>
        <v>37.799771054783321</v>
      </c>
      <c r="O30" s="4"/>
      <c r="P30" s="406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07">
        <v>43646</v>
      </c>
      <c r="B31" s="408" t="s">
        <v>1464</v>
      </c>
      <c r="C31" s="409"/>
      <c r="D31" s="409"/>
      <c r="E31" s="409"/>
      <c r="F31" s="409">
        <v>410.04</v>
      </c>
      <c r="G31" s="409">
        <f t="shared" si="1"/>
        <v>93545.95</v>
      </c>
      <c r="H31" s="410">
        <f t="shared" si="2"/>
        <v>5.2831179724340482E-2</v>
      </c>
      <c r="I31" s="408" t="s">
        <v>1472</v>
      </c>
      <c r="J31" s="408" t="s">
        <v>1466</v>
      </c>
      <c r="K31" s="409">
        <v>677.67</v>
      </c>
      <c r="L31" s="409">
        <f t="shared" si="3"/>
        <v>92868.28</v>
      </c>
      <c r="M31" s="411">
        <v>2446</v>
      </c>
      <c r="N31" s="412">
        <f t="shared" si="4"/>
        <v>37.967408013082583</v>
      </c>
      <c r="O31" s="4"/>
      <c r="P31" s="406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07">
        <v>43677</v>
      </c>
      <c r="B32" s="408" t="s">
        <v>1464</v>
      </c>
      <c r="C32" s="409"/>
      <c r="D32" s="409"/>
      <c r="E32" s="409"/>
      <c r="F32" s="409">
        <v>188.93</v>
      </c>
      <c r="G32" s="409">
        <f t="shared" si="1"/>
        <v>93734.87999999999</v>
      </c>
      <c r="H32" s="410">
        <f t="shared" si="2"/>
        <v>2.4235790004805125E-2</v>
      </c>
      <c r="I32" s="408" t="s">
        <v>1472</v>
      </c>
      <c r="J32" s="408" t="s">
        <v>1466</v>
      </c>
      <c r="K32" s="409">
        <v>677.67</v>
      </c>
      <c r="L32" s="409">
        <f t="shared" si="3"/>
        <v>93057.209999999992</v>
      </c>
      <c r="M32" s="411">
        <v>2446</v>
      </c>
      <c r="N32" s="412">
        <f t="shared" si="4"/>
        <v>38.044648405560096</v>
      </c>
      <c r="O32" s="4"/>
      <c r="P32" s="406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07">
        <v>43708</v>
      </c>
      <c r="B33" s="408" t="s">
        <v>1464</v>
      </c>
      <c r="C33" s="409"/>
      <c r="D33" s="409"/>
      <c r="E33" s="409"/>
      <c r="F33" s="409">
        <v>470.53</v>
      </c>
      <c r="G33" s="409">
        <f t="shared" si="1"/>
        <v>94205.409999999989</v>
      </c>
      <c r="H33" s="410">
        <f t="shared" si="2"/>
        <v>6.0237555112888613E-2</v>
      </c>
      <c r="I33" s="408" t="s">
        <v>1472</v>
      </c>
      <c r="J33" s="408" t="s">
        <v>1466</v>
      </c>
      <c r="K33" s="409">
        <v>677.67</v>
      </c>
      <c r="L33" s="409">
        <f t="shared" si="3"/>
        <v>93527.739999999991</v>
      </c>
      <c r="M33" s="411">
        <v>2446</v>
      </c>
      <c r="N33" s="412">
        <f t="shared" si="4"/>
        <v>38.237015535568268</v>
      </c>
      <c r="O33" s="4"/>
      <c r="P33" s="406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07">
        <v>43738</v>
      </c>
      <c r="B34" s="408" t="s">
        <v>1464</v>
      </c>
      <c r="C34" s="409"/>
      <c r="D34" s="409"/>
      <c r="E34" s="409"/>
      <c r="F34" s="409">
        <v>439.65</v>
      </c>
      <c r="G34" s="409">
        <f t="shared" si="1"/>
        <v>94645.059999999983</v>
      </c>
      <c r="H34" s="410">
        <f t="shared" si="2"/>
        <v>5.6003153109784251E-2</v>
      </c>
      <c r="I34" s="408" t="s">
        <v>1472</v>
      </c>
      <c r="J34" s="408" t="s">
        <v>1466</v>
      </c>
      <c r="K34" s="409">
        <v>677.67</v>
      </c>
      <c r="L34" s="409">
        <f t="shared" si="3"/>
        <v>93967.389999999985</v>
      </c>
      <c r="M34" s="411">
        <v>2446</v>
      </c>
      <c r="N34" s="412">
        <f t="shared" si="4"/>
        <v>38.416757972199505</v>
      </c>
      <c r="O34" s="4"/>
      <c r="P34" s="406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07">
        <v>43769</v>
      </c>
      <c r="B35" s="408" t="s">
        <v>1464</v>
      </c>
      <c r="C35" s="409"/>
      <c r="D35" s="409"/>
      <c r="E35" s="409"/>
      <c r="F35" s="409">
        <v>310.20999999999998</v>
      </c>
      <c r="G35" s="409">
        <f t="shared" si="1"/>
        <v>94955.26999999999</v>
      </c>
      <c r="H35" s="410">
        <f t="shared" si="2"/>
        <v>3.9331371336232449E-2</v>
      </c>
      <c r="I35" s="408" t="s">
        <v>1472</v>
      </c>
      <c r="J35" s="408" t="s">
        <v>1466</v>
      </c>
      <c r="K35" s="409">
        <v>677.67</v>
      </c>
      <c r="L35" s="409">
        <f t="shared" si="3"/>
        <v>94277.599999999991</v>
      </c>
      <c r="M35" s="411">
        <v>2446</v>
      </c>
      <c r="N35" s="412">
        <f t="shared" si="4"/>
        <v>38.543581357318068</v>
      </c>
      <c r="O35" s="4"/>
      <c r="P35" s="406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07">
        <v>43799</v>
      </c>
      <c r="B36" s="408" t="s">
        <v>1464</v>
      </c>
      <c r="C36" s="409"/>
      <c r="D36" s="409"/>
      <c r="E36" s="409"/>
      <c r="F36" s="409">
        <v>375.22</v>
      </c>
      <c r="G36" s="409">
        <f t="shared" si="1"/>
        <v>95330.489999999991</v>
      </c>
      <c r="H36" s="410">
        <f t="shared" si="2"/>
        <v>4.7418537170185515E-2</v>
      </c>
      <c r="I36" s="408" t="s">
        <v>1472</v>
      </c>
      <c r="J36" s="408" t="s">
        <v>1466</v>
      </c>
      <c r="K36" s="409">
        <v>677.67</v>
      </c>
      <c r="L36" s="409">
        <f t="shared" si="3"/>
        <v>94652.819999999992</v>
      </c>
      <c r="M36" s="411">
        <v>2446</v>
      </c>
      <c r="N36" s="412">
        <f t="shared" si="4"/>
        <v>38.696982829108748</v>
      </c>
      <c r="O36" s="4"/>
      <c r="P36" s="406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07">
        <v>43830</v>
      </c>
      <c r="B37" s="408" t="s">
        <v>1464</v>
      </c>
      <c r="C37" s="409"/>
      <c r="D37" s="409"/>
      <c r="E37" s="409"/>
      <c r="F37" s="409">
        <v>351.85</v>
      </c>
      <c r="G37" s="409">
        <f t="shared" si="1"/>
        <v>95682.34</v>
      </c>
      <c r="H37" s="410">
        <f t="shared" si="2"/>
        <v>4.4290132149745594E-2</v>
      </c>
      <c r="I37" s="408" t="s">
        <v>1472</v>
      </c>
      <c r="J37" s="408" t="s">
        <v>1466</v>
      </c>
      <c r="K37" s="409">
        <v>677.67</v>
      </c>
      <c r="L37" s="409">
        <f t="shared" si="3"/>
        <v>95004.67</v>
      </c>
      <c r="M37" s="411">
        <v>2446</v>
      </c>
      <c r="N37" s="412">
        <f t="shared" si="4"/>
        <v>38.840829926410464</v>
      </c>
      <c r="O37" s="4"/>
      <c r="P37" s="406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13">
        <v>43861</v>
      </c>
      <c r="B38" s="414" t="s">
        <v>1464</v>
      </c>
      <c r="C38" s="415"/>
      <c r="D38" s="415"/>
      <c r="E38" s="415"/>
      <c r="F38" s="415">
        <v>444.5</v>
      </c>
      <c r="G38" s="415">
        <f t="shared" si="1"/>
        <v>96126.84</v>
      </c>
      <c r="H38" s="416">
        <f t="shared" si="2"/>
        <v>5.5746964382351022E-2</v>
      </c>
      <c r="I38" s="414" t="s">
        <v>1472</v>
      </c>
      <c r="J38" s="414" t="s">
        <v>1466</v>
      </c>
      <c r="K38" s="415">
        <v>677.67</v>
      </c>
      <c r="L38" s="415">
        <f t="shared" si="3"/>
        <v>95449.17</v>
      </c>
      <c r="M38" s="417">
        <v>2446</v>
      </c>
      <c r="N38" s="418">
        <f t="shared" si="4"/>
        <v>39.022555192150449</v>
      </c>
      <c r="O38" s="4"/>
      <c r="P38" s="406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13">
        <v>43890</v>
      </c>
      <c r="B39" s="414" t="s">
        <v>1464</v>
      </c>
      <c r="C39" s="415"/>
      <c r="D39" s="415"/>
      <c r="E39" s="415"/>
      <c r="F39" s="415">
        <v>-52.59</v>
      </c>
      <c r="G39" s="415">
        <f t="shared" si="1"/>
        <v>96074.25</v>
      </c>
      <c r="H39" s="416">
        <f t="shared" si="2"/>
        <v>-6.5650758934757466E-3</v>
      </c>
      <c r="I39" s="414" t="s">
        <v>1472</v>
      </c>
      <c r="J39" s="414" t="s">
        <v>1466</v>
      </c>
      <c r="K39" s="415">
        <v>677.67</v>
      </c>
      <c r="L39" s="415">
        <f t="shared" si="3"/>
        <v>95396.58</v>
      </c>
      <c r="M39" s="417">
        <v>2446</v>
      </c>
      <c r="N39" s="418">
        <f t="shared" si="4"/>
        <v>39.001054783319709</v>
      </c>
      <c r="O39" s="4"/>
      <c r="P39" s="406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13">
        <v>43921</v>
      </c>
      <c r="B40" s="414" t="s">
        <v>1464</v>
      </c>
      <c r="C40" s="415"/>
      <c r="D40" s="415"/>
      <c r="E40" s="415">
        <v>-698.96</v>
      </c>
      <c r="F40" s="415">
        <v>-481.96</v>
      </c>
      <c r="G40" s="415">
        <f t="shared" si="1"/>
        <v>94893.33</v>
      </c>
      <c r="H40" s="416">
        <f t="shared" si="2"/>
        <v>-6.0198440268854556E-2</v>
      </c>
      <c r="I40" s="414" t="s">
        <v>1472</v>
      </c>
      <c r="J40" s="414" t="s">
        <v>1466</v>
      </c>
      <c r="K40" s="415">
        <v>0</v>
      </c>
      <c r="L40" s="415">
        <f t="shared" si="3"/>
        <v>94893.33</v>
      </c>
      <c r="M40" s="417">
        <v>2339</v>
      </c>
      <c r="N40" s="418">
        <f t="shared" si="4"/>
        <v>40.570042753313381</v>
      </c>
      <c r="O40" s="4"/>
      <c r="P40" s="406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13">
        <v>43951</v>
      </c>
      <c r="B41" s="414" t="s">
        <v>1464</v>
      </c>
      <c r="C41" s="415"/>
      <c r="D41" s="415"/>
      <c r="E41" s="415"/>
      <c r="F41" s="415">
        <v>517.58000000000004</v>
      </c>
      <c r="G41" s="415">
        <f t="shared" si="1"/>
        <v>95410.91</v>
      </c>
      <c r="H41" s="416">
        <f t="shared" si="2"/>
        <v>6.545201859814595E-2</v>
      </c>
      <c r="I41" s="414" t="s">
        <v>1472</v>
      </c>
      <c r="J41" s="414" t="s">
        <v>1466</v>
      </c>
      <c r="K41" s="415">
        <v>0</v>
      </c>
      <c r="L41" s="415">
        <f t="shared" si="3"/>
        <v>95410.91</v>
      </c>
      <c r="M41" s="417">
        <v>2339</v>
      </c>
      <c r="N41" s="418">
        <f t="shared" si="4"/>
        <v>40.791325352714836</v>
      </c>
      <c r="O41" s="4"/>
      <c r="P41" s="406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13">
        <v>43982</v>
      </c>
      <c r="B42" s="414" t="s">
        <v>1464</v>
      </c>
      <c r="C42" s="415"/>
      <c r="D42" s="415"/>
      <c r="E42" s="415"/>
      <c r="F42" s="415">
        <v>-27.91</v>
      </c>
      <c r="G42" s="415">
        <f t="shared" si="1"/>
        <v>95383</v>
      </c>
      <c r="H42" s="416">
        <f t="shared" si="2"/>
        <v>-3.5102903850303914E-3</v>
      </c>
      <c r="I42" s="414" t="s">
        <v>1472</v>
      </c>
      <c r="J42" s="414" t="s">
        <v>1466</v>
      </c>
      <c r="K42" s="415">
        <v>0</v>
      </c>
      <c r="L42" s="415">
        <f t="shared" si="3"/>
        <v>95383</v>
      </c>
      <c r="M42" s="417">
        <v>2339</v>
      </c>
      <c r="N42" s="418">
        <f t="shared" si="4"/>
        <v>40.779392902949979</v>
      </c>
      <c r="O42" s="4"/>
      <c r="P42" s="406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13">
        <v>44012</v>
      </c>
      <c r="B43" s="414" t="s">
        <v>1464</v>
      </c>
      <c r="C43" s="415"/>
      <c r="D43" s="415"/>
      <c r="E43" s="415"/>
      <c r="F43" s="415">
        <v>491.17</v>
      </c>
      <c r="G43" s="415">
        <f t="shared" si="1"/>
        <v>95874.17</v>
      </c>
      <c r="H43" s="416">
        <f t="shared" si="2"/>
        <v>6.1793401339861408E-2</v>
      </c>
      <c r="I43" s="414" t="s">
        <v>1472</v>
      </c>
      <c r="J43" s="414" t="s">
        <v>1466</v>
      </c>
      <c r="K43" s="415">
        <v>0</v>
      </c>
      <c r="L43" s="415">
        <f t="shared" si="3"/>
        <v>95874.17</v>
      </c>
      <c r="M43" s="417">
        <v>2339</v>
      </c>
      <c r="N43" s="418">
        <f t="shared" si="4"/>
        <v>40.989384352287303</v>
      </c>
      <c r="O43" s="4"/>
      <c r="P43" s="406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13">
        <v>44043</v>
      </c>
      <c r="B44" s="414" t="s">
        <v>1464</v>
      </c>
      <c r="C44" s="415"/>
      <c r="D44" s="415"/>
      <c r="E44" s="415"/>
      <c r="F44" s="415">
        <v>-21.26</v>
      </c>
      <c r="G44" s="415">
        <f t="shared" si="1"/>
        <v>95852.91</v>
      </c>
      <c r="H44" s="416">
        <f t="shared" si="2"/>
        <v>-2.6609878343666496E-3</v>
      </c>
      <c r="I44" s="414" t="s">
        <v>1472</v>
      </c>
      <c r="J44" s="414" t="s">
        <v>1466</v>
      </c>
      <c r="K44" s="415">
        <v>0</v>
      </c>
      <c r="L44" s="415">
        <f t="shared" si="3"/>
        <v>95852.91</v>
      </c>
      <c r="M44" s="417">
        <v>2339</v>
      </c>
      <c r="N44" s="418">
        <f t="shared" si="4"/>
        <v>40.980294997862337</v>
      </c>
      <c r="O44" s="4"/>
      <c r="P44" s="406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13">
        <v>44074</v>
      </c>
      <c r="B45" s="414" t="s">
        <v>1464</v>
      </c>
      <c r="C45" s="415"/>
      <c r="D45" s="415"/>
      <c r="E45" s="415"/>
      <c r="F45" s="415">
        <v>44.63</v>
      </c>
      <c r="G45" s="415">
        <f t="shared" si="1"/>
        <v>95897.540000000008</v>
      </c>
      <c r="H45" s="416">
        <f t="shared" si="2"/>
        <v>5.5873108077782929E-3</v>
      </c>
      <c r="I45" s="414" t="s">
        <v>1472</v>
      </c>
      <c r="J45" s="414" t="s">
        <v>1466</v>
      </c>
      <c r="K45" s="415">
        <v>0</v>
      </c>
      <c r="L45" s="415">
        <f t="shared" si="3"/>
        <v>95897.540000000008</v>
      </c>
      <c r="M45" s="417">
        <v>2339</v>
      </c>
      <c r="N45" s="418">
        <f t="shared" si="4"/>
        <v>40.99937580162463</v>
      </c>
      <c r="O45" s="4"/>
      <c r="P45" s="406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13">
        <v>44104</v>
      </c>
      <c r="B46" s="414" t="s">
        <v>1464</v>
      </c>
      <c r="C46" s="415"/>
      <c r="D46" s="415"/>
      <c r="E46" s="415"/>
      <c r="F46" s="415">
        <v>146.97999999999999</v>
      </c>
      <c r="G46" s="415">
        <f t="shared" si="1"/>
        <v>96044.52</v>
      </c>
      <c r="H46" s="416">
        <f t="shared" si="2"/>
        <v>1.8392129766832389E-2</v>
      </c>
      <c r="I46" s="414" t="s">
        <v>1472</v>
      </c>
      <c r="J46" s="414" t="s">
        <v>1476</v>
      </c>
      <c r="K46" s="415">
        <v>0</v>
      </c>
      <c r="L46" s="415">
        <f t="shared" si="3"/>
        <v>96044.52</v>
      </c>
      <c r="M46" s="417">
        <v>2339</v>
      </c>
      <c r="N46" s="418">
        <f t="shared" si="4"/>
        <v>41.062214621633181</v>
      </c>
      <c r="O46" s="4"/>
      <c r="P46" s="406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13">
        <v>44135</v>
      </c>
      <c r="B47" s="414" t="s">
        <v>1464</v>
      </c>
      <c r="C47" s="415"/>
      <c r="D47" s="415"/>
      <c r="E47" s="415"/>
      <c r="F47" s="415">
        <v>-150.49</v>
      </c>
      <c r="G47" s="415">
        <f t="shared" si="1"/>
        <v>95894.03</v>
      </c>
      <c r="H47" s="416">
        <f t="shared" si="2"/>
        <v>-1.8802530326561057E-2</v>
      </c>
      <c r="I47" s="414" t="s">
        <v>1472</v>
      </c>
      <c r="J47" s="414" t="s">
        <v>1476</v>
      </c>
      <c r="K47" s="415">
        <v>0</v>
      </c>
      <c r="L47" s="415">
        <f t="shared" si="3"/>
        <v>95894.03</v>
      </c>
      <c r="M47" s="417">
        <v>2339</v>
      </c>
      <c r="N47" s="418">
        <f t="shared" si="4"/>
        <v>40.997875160324924</v>
      </c>
      <c r="O47" s="4"/>
      <c r="P47" s="406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13">
        <v>44165</v>
      </c>
      <c r="B48" s="414" t="s">
        <v>1464</v>
      </c>
      <c r="C48" s="415">
        <v>500</v>
      </c>
      <c r="D48" s="415"/>
      <c r="E48" s="415">
        <v>-84.04</v>
      </c>
      <c r="F48" s="415">
        <v>648.97</v>
      </c>
      <c r="G48" s="415">
        <f t="shared" si="1"/>
        <v>96958.959999999992</v>
      </c>
      <c r="H48" s="416">
        <f t="shared" si="2"/>
        <v>8.1210894984807713E-2</v>
      </c>
      <c r="I48" s="414" t="s">
        <v>1477</v>
      </c>
      <c r="J48" s="414" t="s">
        <v>1476</v>
      </c>
      <c r="K48" s="415">
        <v>0</v>
      </c>
      <c r="L48" s="415">
        <f t="shared" si="3"/>
        <v>96958.959999999992</v>
      </c>
      <c r="M48" s="417">
        <v>2339</v>
      </c>
      <c r="N48" s="418">
        <f t="shared" si="4"/>
        <v>41.453168020521588</v>
      </c>
      <c r="O48" s="4"/>
      <c r="P48" s="406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13">
        <v>44196</v>
      </c>
      <c r="B49" s="414" t="s">
        <v>1464</v>
      </c>
      <c r="C49" s="415"/>
      <c r="D49" s="415"/>
      <c r="E49" s="415"/>
      <c r="F49" s="415">
        <v>410.39</v>
      </c>
      <c r="G49" s="415">
        <f t="shared" si="1"/>
        <v>97369.349999999991</v>
      </c>
      <c r="H49" s="416">
        <f t="shared" si="2"/>
        <v>5.079138637625652E-2</v>
      </c>
      <c r="I49" s="414" t="s">
        <v>1477</v>
      </c>
      <c r="J49" s="414" t="s">
        <v>1476</v>
      </c>
      <c r="K49" s="415">
        <v>415.96</v>
      </c>
      <c r="L49" s="415">
        <f t="shared" si="3"/>
        <v>96953.389999999985</v>
      </c>
      <c r="M49" s="417">
        <v>2339</v>
      </c>
      <c r="N49" s="418">
        <f t="shared" si="4"/>
        <v>41.450786660966216</v>
      </c>
      <c r="O49" s="4"/>
      <c r="P49" s="406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311">
        <v>44225</v>
      </c>
      <c r="B50" s="419" t="s">
        <v>1464</v>
      </c>
      <c r="C50" s="420"/>
      <c r="D50" s="420"/>
      <c r="E50" s="420"/>
      <c r="F50" s="420">
        <v>177.52</v>
      </c>
      <c r="G50" s="420">
        <f t="shared" si="1"/>
        <v>97546.87</v>
      </c>
      <c r="H50" s="421">
        <f t="shared" si="2"/>
        <v>2.1877931813245134E-2</v>
      </c>
      <c r="I50" s="419" t="s">
        <v>1477</v>
      </c>
      <c r="J50" s="419" t="s">
        <v>1476</v>
      </c>
      <c r="K50" s="420">
        <v>415.96</v>
      </c>
      <c r="L50" s="420">
        <f t="shared" si="3"/>
        <v>97130.909999999989</v>
      </c>
      <c r="M50" s="294">
        <v>2339</v>
      </c>
      <c r="N50" s="422">
        <f t="shared" si="4"/>
        <v>41.526682342881571</v>
      </c>
      <c r="O50" s="4"/>
      <c r="P50" s="406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311">
        <v>44253</v>
      </c>
      <c r="B51" s="419" t="s">
        <v>1464</v>
      </c>
      <c r="C51" s="420">
        <v>500</v>
      </c>
      <c r="D51" s="420"/>
      <c r="E51" s="420"/>
      <c r="F51" s="420">
        <v>87.34</v>
      </c>
      <c r="G51" s="420">
        <f t="shared" si="1"/>
        <v>98134.209999999992</v>
      </c>
      <c r="H51" s="421">
        <f t="shared" si="2"/>
        <v>1.07443734483741E-2</v>
      </c>
      <c r="I51" s="419" t="s">
        <v>1477</v>
      </c>
      <c r="J51" s="419" t="s">
        <v>1476</v>
      </c>
      <c r="K51" s="420">
        <v>915.96</v>
      </c>
      <c r="L51" s="420">
        <f t="shared" si="3"/>
        <v>97218.249999999985</v>
      </c>
      <c r="M51" s="294">
        <v>2339</v>
      </c>
      <c r="N51" s="422">
        <f t="shared" si="4"/>
        <v>41.56402308678922</v>
      </c>
      <c r="O51" s="4"/>
      <c r="P51" s="406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311">
        <v>44286</v>
      </c>
      <c r="B52" s="419" t="s">
        <v>1464</v>
      </c>
      <c r="C52" s="420">
        <v>500</v>
      </c>
      <c r="D52" s="420"/>
      <c r="E52" s="420">
        <f>-1350-216</f>
        <v>-1566</v>
      </c>
      <c r="F52" s="420">
        <v>-334.55</v>
      </c>
      <c r="G52" s="420">
        <f t="shared" si="1"/>
        <v>96733.659999999989</v>
      </c>
      <c r="H52" s="421">
        <f t="shared" si="2"/>
        <v>-4.0909281279178797E-2</v>
      </c>
      <c r="I52" s="419" t="s">
        <v>1477</v>
      </c>
      <c r="J52" s="419" t="s">
        <v>1476</v>
      </c>
      <c r="K52" s="420">
        <v>517.47</v>
      </c>
      <c r="L52" s="420">
        <f t="shared" si="3"/>
        <v>96216.189999999988</v>
      </c>
      <c r="M52" s="294">
        <f t="shared" ref="M52:M65" si="5">2339-16</f>
        <v>2323</v>
      </c>
      <c r="N52" s="422">
        <f t="shared" si="4"/>
        <v>41.418936719758925</v>
      </c>
      <c r="O52" s="4"/>
      <c r="P52" s="406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311">
        <v>44316</v>
      </c>
      <c r="B53" s="419" t="s">
        <v>1464</v>
      </c>
      <c r="C53" s="420">
        <v>500</v>
      </c>
      <c r="D53" s="420"/>
      <c r="E53" s="420"/>
      <c r="F53" s="420">
        <v>728.83</v>
      </c>
      <c r="G53" s="420">
        <f t="shared" si="1"/>
        <v>97962.489999999991</v>
      </c>
      <c r="H53" s="421">
        <f t="shared" si="2"/>
        <v>9.0412789095336635E-2</v>
      </c>
      <c r="I53" s="419" t="s">
        <v>1477</v>
      </c>
      <c r="J53" s="419" t="s">
        <v>1476</v>
      </c>
      <c r="K53" s="420">
        <v>1017.46</v>
      </c>
      <c r="L53" s="420">
        <f t="shared" si="3"/>
        <v>96945.029999999984</v>
      </c>
      <c r="M53" s="294">
        <f t="shared" si="5"/>
        <v>2323</v>
      </c>
      <c r="N53" s="422">
        <f t="shared" si="4"/>
        <v>41.732686181661634</v>
      </c>
      <c r="O53" s="4"/>
      <c r="P53" s="406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311">
        <v>44347</v>
      </c>
      <c r="B54" s="419" t="s">
        <v>1464</v>
      </c>
      <c r="C54" s="420">
        <v>500</v>
      </c>
      <c r="D54" s="420"/>
      <c r="E54" s="420"/>
      <c r="F54" s="420">
        <v>422.63</v>
      </c>
      <c r="G54" s="420">
        <f t="shared" si="1"/>
        <v>98885.119999999995</v>
      </c>
      <c r="H54" s="421">
        <f t="shared" si="2"/>
        <v>5.1770427640212086E-2</v>
      </c>
      <c r="I54" s="419" t="s">
        <v>1477</v>
      </c>
      <c r="J54" s="419" t="s">
        <v>1476</v>
      </c>
      <c r="K54" s="420">
        <v>1517.46</v>
      </c>
      <c r="L54" s="420">
        <f t="shared" si="3"/>
        <v>97367.659999999989</v>
      </c>
      <c r="M54" s="294">
        <f t="shared" si="5"/>
        <v>2323</v>
      </c>
      <c r="N54" s="422">
        <f t="shared" si="4"/>
        <v>41.914619027120096</v>
      </c>
      <c r="O54" s="4"/>
      <c r="P54" s="406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311">
        <v>44377</v>
      </c>
      <c r="B55" s="419" t="s">
        <v>1464</v>
      </c>
      <c r="C55" s="420"/>
      <c r="D55" s="420"/>
      <c r="E55" s="420"/>
      <c r="F55" s="420">
        <v>145.66</v>
      </c>
      <c r="G55" s="420">
        <f t="shared" si="1"/>
        <v>99030.78</v>
      </c>
      <c r="H55" s="421">
        <f t="shared" si="2"/>
        <v>1.7676269189944856E-2</v>
      </c>
      <c r="I55" s="419" t="s">
        <v>1477</v>
      </c>
      <c r="J55" s="419" t="s">
        <v>1476</v>
      </c>
      <c r="K55" s="420">
        <v>1517.46</v>
      </c>
      <c r="L55" s="420">
        <f t="shared" si="3"/>
        <v>97513.319999999992</v>
      </c>
      <c r="M55" s="294">
        <f t="shared" si="5"/>
        <v>2323</v>
      </c>
      <c r="N55" s="422">
        <f t="shared" si="4"/>
        <v>41.977322427894961</v>
      </c>
      <c r="O55" s="4"/>
      <c r="P55" s="406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311">
        <v>44407</v>
      </c>
      <c r="B56" s="419" t="s">
        <v>1464</v>
      </c>
      <c r="C56" s="420"/>
      <c r="D56" s="420"/>
      <c r="E56" s="420"/>
      <c r="F56" s="420">
        <v>201.64</v>
      </c>
      <c r="G56" s="420">
        <f t="shared" si="1"/>
        <v>99232.42</v>
      </c>
      <c r="H56" s="421">
        <f t="shared" si="2"/>
        <v>2.4433615488033113E-2</v>
      </c>
      <c r="I56" s="419" t="s">
        <v>1478</v>
      </c>
      <c r="J56" s="419" t="s">
        <v>1476</v>
      </c>
      <c r="K56" s="420">
        <v>1517.46</v>
      </c>
      <c r="L56" s="420">
        <f t="shared" si="3"/>
        <v>97714.959999999992</v>
      </c>
      <c r="M56" s="294">
        <f t="shared" si="5"/>
        <v>2323</v>
      </c>
      <c r="N56" s="422">
        <f t="shared" si="4"/>
        <v>42.064123977615147</v>
      </c>
      <c r="O56" s="4"/>
      <c r="P56" s="406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311">
        <v>44439</v>
      </c>
      <c r="B57" s="419" t="s">
        <v>1464</v>
      </c>
      <c r="C57" s="420"/>
      <c r="D57" s="420"/>
      <c r="E57" s="420"/>
      <c r="F57" s="420">
        <v>647.49</v>
      </c>
      <c r="G57" s="420">
        <f t="shared" si="1"/>
        <v>99879.91</v>
      </c>
      <c r="H57" s="421">
        <f t="shared" si="2"/>
        <v>7.82998137100758E-2</v>
      </c>
      <c r="I57" s="419" t="s">
        <v>1478</v>
      </c>
      <c r="J57" s="419" t="s">
        <v>1476</v>
      </c>
      <c r="K57" s="420">
        <v>1517.46</v>
      </c>
      <c r="L57" s="420">
        <f t="shared" si="3"/>
        <v>98362.45</v>
      </c>
      <c r="M57" s="294">
        <f t="shared" si="5"/>
        <v>2323</v>
      </c>
      <c r="N57" s="422">
        <f t="shared" si="4"/>
        <v>42.342854068015498</v>
      </c>
      <c r="O57" s="4"/>
      <c r="P57" s="406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311">
        <v>44469</v>
      </c>
      <c r="B58" s="419" t="s">
        <v>1464</v>
      </c>
      <c r="C58" s="420"/>
      <c r="D58" s="420"/>
      <c r="E58" s="420"/>
      <c r="F58" s="420">
        <v>-143.38999999999999</v>
      </c>
      <c r="G58" s="420">
        <f t="shared" si="1"/>
        <v>99736.52</v>
      </c>
      <c r="H58" s="421">
        <f t="shared" si="2"/>
        <v>-1.7227488490928755E-2</v>
      </c>
      <c r="I58" s="419" t="s">
        <v>1478</v>
      </c>
      <c r="J58" s="419" t="s">
        <v>1476</v>
      </c>
      <c r="K58" s="420">
        <v>1517.46</v>
      </c>
      <c r="L58" s="420">
        <f t="shared" si="3"/>
        <v>98219.06</v>
      </c>
      <c r="M58" s="294">
        <f t="shared" si="5"/>
        <v>2323</v>
      </c>
      <c r="N58" s="422">
        <f t="shared" si="4"/>
        <v>42.281127851915628</v>
      </c>
      <c r="O58" s="4"/>
      <c r="P58" s="406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311">
        <v>44498</v>
      </c>
      <c r="B59" s="419" t="s">
        <v>1464</v>
      </c>
      <c r="C59" s="420"/>
      <c r="D59" s="420"/>
      <c r="E59" s="420"/>
      <c r="F59" s="420">
        <v>534.63</v>
      </c>
      <c r="G59" s="420">
        <f t="shared" si="1"/>
        <v>100271.15000000001</v>
      </c>
      <c r="H59" s="421">
        <f t="shared" si="2"/>
        <v>6.4325083730613408E-2</v>
      </c>
      <c r="I59" s="419" t="s">
        <v>1478</v>
      </c>
      <c r="J59" s="419" t="s">
        <v>1476</v>
      </c>
      <c r="K59" s="420">
        <v>1517.46</v>
      </c>
      <c r="L59" s="420">
        <f t="shared" si="3"/>
        <v>98753.69</v>
      </c>
      <c r="M59" s="294">
        <f t="shared" si="5"/>
        <v>2323</v>
      </c>
      <c r="N59" s="422">
        <f t="shared" si="4"/>
        <v>42.511274214377963</v>
      </c>
      <c r="O59" s="4"/>
      <c r="P59" s="406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311">
        <v>44530</v>
      </c>
      <c r="B60" s="419" t="s">
        <v>1464</v>
      </c>
      <c r="C60" s="420">
        <v>500</v>
      </c>
      <c r="D60" s="420"/>
      <c r="E60" s="420"/>
      <c r="F60" s="420">
        <v>278.82</v>
      </c>
      <c r="G60" s="420">
        <f t="shared" si="1"/>
        <v>101049.97000000002</v>
      </c>
      <c r="H60" s="421">
        <f t="shared" si="2"/>
        <v>3.3367922877118691E-2</v>
      </c>
      <c r="I60" s="419" t="s">
        <v>1479</v>
      </c>
      <c r="J60" s="419"/>
      <c r="K60" s="420">
        <v>2017.46</v>
      </c>
      <c r="L60" s="420">
        <f t="shared" si="3"/>
        <v>99032.510000000009</v>
      </c>
      <c r="M60" s="294">
        <f t="shared" si="5"/>
        <v>2323</v>
      </c>
      <c r="N60" s="422">
        <f t="shared" si="4"/>
        <v>42.631300043047787</v>
      </c>
      <c r="O60" s="4"/>
      <c r="P60" s="406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311">
        <v>44926</v>
      </c>
      <c r="B61" s="419" t="s">
        <v>1464</v>
      </c>
      <c r="C61" s="420"/>
      <c r="D61" s="420"/>
      <c r="E61" s="420"/>
      <c r="F61" s="420">
        <v>231.99</v>
      </c>
      <c r="G61" s="420">
        <f t="shared" si="1"/>
        <v>101281.96000000002</v>
      </c>
      <c r="H61" s="421">
        <f t="shared" si="2"/>
        <v>2.7549538114657525E-2</v>
      </c>
      <c r="I61" s="419" t="s">
        <v>1479</v>
      </c>
      <c r="J61" s="419"/>
      <c r="K61" s="420">
        <v>2017.46</v>
      </c>
      <c r="L61" s="420">
        <f t="shared" si="3"/>
        <v>99264.500000000015</v>
      </c>
      <c r="M61" s="294">
        <f t="shared" si="5"/>
        <v>2323</v>
      </c>
      <c r="N61" s="422">
        <f t="shared" si="4"/>
        <v>42.731166594920367</v>
      </c>
      <c r="O61" s="4"/>
      <c r="P61" s="406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23">
        <v>44592</v>
      </c>
      <c r="B62" s="424" t="s">
        <v>1464</v>
      </c>
      <c r="C62" s="425"/>
      <c r="D62" s="425"/>
      <c r="E62" s="425"/>
      <c r="F62" s="425">
        <v>-288.12</v>
      </c>
      <c r="G62" s="425">
        <f t="shared" si="1"/>
        <v>100993.84000000003</v>
      </c>
      <c r="H62" s="426">
        <f t="shared" si="2"/>
        <v>-3.4136780133401837E-2</v>
      </c>
      <c r="I62" s="424" t="s">
        <v>1479</v>
      </c>
      <c r="J62" s="424"/>
      <c r="K62" s="425">
        <v>2017.46</v>
      </c>
      <c r="L62" s="425">
        <f t="shared" si="3"/>
        <v>98976.380000000019</v>
      </c>
      <c r="M62" s="427">
        <f t="shared" si="5"/>
        <v>2323</v>
      </c>
      <c r="N62" s="428">
        <f t="shared" si="4"/>
        <v>42.607137322427903</v>
      </c>
      <c r="O62" s="4"/>
      <c r="P62" s="406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23">
        <v>44620</v>
      </c>
      <c r="B63" s="424" t="s">
        <v>1464</v>
      </c>
      <c r="C63" s="425"/>
      <c r="D63" s="425"/>
      <c r="E63" s="425"/>
      <c r="F63" s="425">
        <v>-102.29</v>
      </c>
      <c r="G63" s="425">
        <f t="shared" si="1"/>
        <v>100891.55000000003</v>
      </c>
      <c r="H63" s="426">
        <f t="shared" si="2"/>
        <v>-1.2154008600920608E-2</v>
      </c>
      <c r="I63" s="424" t="s">
        <v>1479</v>
      </c>
      <c r="J63" s="424"/>
      <c r="K63" s="425">
        <v>2017.46</v>
      </c>
      <c r="L63" s="425">
        <f t="shared" si="3"/>
        <v>98874.090000000026</v>
      </c>
      <c r="M63" s="427">
        <f t="shared" si="5"/>
        <v>2323</v>
      </c>
      <c r="N63" s="428">
        <f t="shared" si="4"/>
        <v>42.563103745157136</v>
      </c>
      <c r="O63" s="4"/>
      <c r="P63" s="406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23">
        <v>44651</v>
      </c>
      <c r="B64" s="424" t="s">
        <v>1464</v>
      </c>
      <c r="C64" s="425"/>
      <c r="D64" s="425"/>
      <c r="E64" s="425">
        <v>-1566</v>
      </c>
      <c r="F64" s="425">
        <v>125.57</v>
      </c>
      <c r="G64" s="425">
        <f t="shared" si="1"/>
        <v>99451.120000000039</v>
      </c>
      <c r="H64" s="426">
        <f t="shared" si="2"/>
        <v>1.4935244824764804E-2</v>
      </c>
      <c r="I64" s="424" t="s">
        <v>1480</v>
      </c>
      <c r="J64" s="424"/>
      <c r="K64" s="425">
        <v>2017.46</v>
      </c>
      <c r="L64" s="425">
        <f t="shared" si="3"/>
        <v>97433.660000000033</v>
      </c>
      <c r="M64" s="427">
        <f t="shared" si="5"/>
        <v>2323</v>
      </c>
      <c r="N64" s="428">
        <f t="shared" si="4"/>
        <v>41.943030563925973</v>
      </c>
      <c r="O64" s="4"/>
      <c r="P64" s="406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23">
        <v>44681</v>
      </c>
      <c r="B65" s="424" t="s">
        <v>1464</v>
      </c>
      <c r="C65" s="425"/>
      <c r="D65" s="425"/>
      <c r="E65" s="425"/>
      <c r="F65" s="425">
        <v>-1121.4000000000001</v>
      </c>
      <c r="G65" s="425">
        <f t="shared" si="1"/>
        <v>98329.720000000045</v>
      </c>
      <c r="H65" s="426">
        <f t="shared" si="2"/>
        <v>-0.13531069333356927</v>
      </c>
      <c r="I65" s="424" t="s">
        <v>1480</v>
      </c>
      <c r="J65" s="424"/>
      <c r="K65" s="425">
        <v>2017.46</v>
      </c>
      <c r="L65" s="425">
        <f t="shared" si="3"/>
        <v>96312.260000000038</v>
      </c>
      <c r="M65" s="427">
        <f t="shared" si="5"/>
        <v>2323</v>
      </c>
      <c r="N65" s="428">
        <f t="shared" si="4"/>
        <v>41.460292724924685</v>
      </c>
      <c r="O65" s="4"/>
      <c r="P65" s="406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23">
        <v>44712</v>
      </c>
      <c r="B66" s="424" t="s">
        <v>1464</v>
      </c>
      <c r="C66" s="425"/>
      <c r="D66" s="425"/>
      <c r="E66" s="425">
        <v>-3.56</v>
      </c>
      <c r="F66" s="425">
        <f t="shared" ref="F66:F68" si="6">1711.98/3</f>
        <v>570.66</v>
      </c>
      <c r="G66" s="425">
        <f t="shared" si="1"/>
        <v>98896.820000000051</v>
      </c>
      <c r="H66" s="426">
        <f t="shared" si="2"/>
        <v>6.9642423470747158E-2</v>
      </c>
      <c r="I66" s="424" t="s">
        <v>1481</v>
      </c>
      <c r="J66" s="424"/>
      <c r="K66" s="424" t="s">
        <v>1482</v>
      </c>
      <c r="L66" s="425"/>
      <c r="M66" s="427"/>
      <c r="N66" s="428"/>
      <c r="O66" s="4"/>
      <c r="P66" s="406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23">
        <v>44742</v>
      </c>
      <c r="B67" s="424" t="s">
        <v>1464</v>
      </c>
      <c r="C67" s="425"/>
      <c r="D67" s="425"/>
      <c r="E67" s="425"/>
      <c r="F67" s="425">
        <f t="shared" si="6"/>
        <v>570.66</v>
      </c>
      <c r="G67" s="425">
        <f t="shared" si="1"/>
        <v>99467.480000000054</v>
      </c>
      <c r="H67" s="426">
        <f t="shared" si="2"/>
        <v>6.9243075763204487E-2</v>
      </c>
      <c r="I67" s="424" t="s">
        <v>1481</v>
      </c>
      <c r="J67" s="424"/>
      <c r="K67" s="425"/>
      <c r="L67" s="425"/>
      <c r="M67" s="427"/>
      <c r="N67" s="428"/>
      <c r="O67" s="4"/>
      <c r="P67" s="406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23">
        <v>44773</v>
      </c>
      <c r="B68" s="424" t="s">
        <v>1464</v>
      </c>
      <c r="C68" s="425"/>
      <c r="D68" s="425"/>
      <c r="E68" s="425"/>
      <c r="F68" s="425">
        <f t="shared" si="6"/>
        <v>570.66</v>
      </c>
      <c r="G68" s="425">
        <f t="shared" si="1"/>
        <v>100038.14000000006</v>
      </c>
      <c r="H68" s="426">
        <f t="shared" si="2"/>
        <v>6.8845817748675209E-2</v>
      </c>
      <c r="I68" s="424" t="s">
        <v>1483</v>
      </c>
      <c r="J68" s="424"/>
      <c r="K68" s="425"/>
      <c r="L68" s="425"/>
      <c r="M68" s="427"/>
      <c r="N68" s="428"/>
      <c r="O68" s="4"/>
      <c r="P68" s="406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23">
        <v>44804</v>
      </c>
      <c r="B69" s="424" t="s">
        <v>1464</v>
      </c>
      <c r="C69" s="425"/>
      <c r="D69" s="425"/>
      <c r="E69" s="425"/>
      <c r="F69" s="425">
        <f t="shared" ref="F69:F71" si="7">2078.12/3</f>
        <v>692.70666666666659</v>
      </c>
      <c r="G69" s="425">
        <f t="shared" si="1"/>
        <v>100730.84666666672</v>
      </c>
      <c r="H69" s="426">
        <f t="shared" si="2"/>
        <v>8.309310828849871E-2</v>
      </c>
      <c r="I69" s="424" t="s">
        <v>1483</v>
      </c>
      <c r="J69" s="424"/>
      <c r="K69" s="425" t="s">
        <v>1484</v>
      </c>
      <c r="L69" s="425"/>
      <c r="M69" s="427"/>
      <c r="N69" s="428"/>
      <c r="O69" s="4"/>
      <c r="P69" s="406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23">
        <v>44834</v>
      </c>
      <c r="B70" s="424" t="s">
        <v>1464</v>
      </c>
      <c r="C70" s="425"/>
      <c r="D70" s="425"/>
      <c r="E70" s="425"/>
      <c r="F70" s="425">
        <f t="shared" si="7"/>
        <v>692.70666666666659</v>
      </c>
      <c r="G70" s="425">
        <f t="shared" si="1"/>
        <v>101423.55333333339</v>
      </c>
      <c r="H70" s="426">
        <f t="shared" si="2"/>
        <v>8.2521692957741394E-2</v>
      </c>
      <c r="I70" s="424" t="s">
        <v>1483</v>
      </c>
      <c r="J70" s="424"/>
      <c r="K70" s="425"/>
      <c r="L70" s="425"/>
      <c r="M70" s="427"/>
      <c r="N70" s="428"/>
      <c r="O70" s="4"/>
      <c r="P70" s="406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23">
        <v>44865</v>
      </c>
      <c r="B71" s="424" t="s">
        <v>1464</v>
      </c>
      <c r="C71" s="425"/>
      <c r="D71" s="425"/>
      <c r="E71" s="425"/>
      <c r="F71" s="425">
        <f t="shared" si="7"/>
        <v>692.70666666666659</v>
      </c>
      <c r="G71" s="425">
        <f t="shared" si="1"/>
        <v>102116.26000000005</v>
      </c>
      <c r="H71" s="426">
        <f t="shared" si="2"/>
        <v>8.1958082977832913E-2</v>
      </c>
      <c r="I71" s="424" t="s">
        <v>1485</v>
      </c>
      <c r="J71" s="424"/>
      <c r="K71" s="425"/>
      <c r="L71" s="425"/>
      <c r="M71" s="427"/>
      <c r="N71" s="428"/>
      <c r="O71" s="4"/>
      <c r="P71" s="406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534">
        <v>44895</v>
      </c>
      <c r="B72" s="535" t="s">
        <v>1464</v>
      </c>
      <c r="C72" s="536"/>
      <c r="D72" s="536"/>
      <c r="E72" s="536"/>
      <c r="F72" s="536">
        <v>828.41</v>
      </c>
      <c r="G72" s="536">
        <f t="shared" si="1"/>
        <v>102944.67000000006</v>
      </c>
      <c r="H72" s="426">
        <f t="shared" si="2"/>
        <v>9.7349041181100784E-2</v>
      </c>
      <c r="I72" s="424" t="s">
        <v>1485</v>
      </c>
      <c r="J72" s="537"/>
      <c r="K72" s="536" t="s">
        <v>1486</v>
      </c>
      <c r="L72" s="536"/>
      <c r="M72" s="538"/>
      <c r="N72" s="539"/>
      <c r="O72" s="4"/>
      <c r="P72" s="406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534">
        <v>44926</v>
      </c>
      <c r="B73" s="535" t="s">
        <v>1464</v>
      </c>
      <c r="C73" s="536"/>
      <c r="D73" s="536"/>
      <c r="E73" s="536"/>
      <c r="F73" s="536">
        <v>828.41</v>
      </c>
      <c r="G73" s="536">
        <f t="shared" si="1"/>
        <v>103773.08000000006</v>
      </c>
      <c r="H73" s="426">
        <f t="shared" ref="H73:H74" si="8">(+F73/G72)*12</f>
        <v>9.6565659980259233E-2</v>
      </c>
      <c r="I73" s="424" t="s">
        <v>1485</v>
      </c>
      <c r="J73" s="537"/>
      <c r="K73" s="536"/>
      <c r="L73" s="536"/>
      <c r="M73" s="538"/>
      <c r="N73" s="539"/>
      <c r="O73" s="4"/>
      <c r="P73" s="406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540">
        <v>44957</v>
      </c>
      <c r="B74" s="541" t="s">
        <v>1464</v>
      </c>
      <c r="C74" s="542"/>
      <c r="D74" s="542"/>
      <c r="E74" s="542"/>
      <c r="F74" s="542">
        <f>828.42-18.58</f>
        <v>809.83999999999992</v>
      </c>
      <c r="G74" s="542">
        <f t="shared" si="1"/>
        <v>104582.92000000006</v>
      </c>
      <c r="H74" s="543">
        <f t="shared" si="8"/>
        <v>9.3647408364481363E-2</v>
      </c>
      <c r="I74" s="544" t="s">
        <v>1485</v>
      </c>
      <c r="J74" s="545"/>
      <c r="K74" s="542"/>
      <c r="L74" s="542"/>
      <c r="M74" s="546"/>
      <c r="N74" s="547"/>
      <c r="O74" s="4"/>
      <c r="P74" s="406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306">
        <v>44985</v>
      </c>
      <c r="B75" s="533" t="s">
        <v>1464</v>
      </c>
      <c r="C75" s="430"/>
      <c r="D75" s="430"/>
      <c r="E75" s="430"/>
      <c r="F75" s="430"/>
      <c r="G75" s="430">
        <f t="shared" si="1"/>
        <v>104582.92000000006</v>
      </c>
      <c r="H75" s="431"/>
      <c r="I75" s="429"/>
      <c r="J75" s="429"/>
      <c r="K75" s="430"/>
      <c r="L75" s="430"/>
      <c r="M75" s="432"/>
      <c r="N75" s="433"/>
      <c r="O75" s="4"/>
      <c r="P75" s="406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306">
        <v>45016</v>
      </c>
      <c r="B76" s="533" t="s">
        <v>1464</v>
      </c>
      <c r="C76" s="430"/>
      <c r="D76" s="430"/>
      <c r="E76" s="430"/>
      <c r="F76" s="430"/>
      <c r="G76" s="430">
        <f t="shared" si="1"/>
        <v>104582.92000000006</v>
      </c>
      <c r="H76" s="431"/>
      <c r="I76" s="429"/>
      <c r="J76" s="429"/>
      <c r="K76" s="430"/>
      <c r="L76" s="430"/>
      <c r="M76" s="432"/>
      <c r="N76" s="433"/>
      <c r="O76" s="4"/>
      <c r="P76" s="406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306">
        <v>45046</v>
      </c>
      <c r="B77" s="533" t="s">
        <v>1464</v>
      </c>
      <c r="C77" s="430"/>
      <c r="D77" s="430"/>
      <c r="E77" s="430"/>
      <c r="F77" s="430"/>
      <c r="G77" s="430">
        <f t="shared" si="1"/>
        <v>104582.92000000006</v>
      </c>
      <c r="H77" s="431"/>
      <c r="I77" s="429"/>
      <c r="J77" s="429"/>
      <c r="K77" s="430"/>
      <c r="L77" s="430"/>
      <c r="M77" s="432"/>
      <c r="N77" s="433"/>
      <c r="O77" s="4"/>
      <c r="P77" s="406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306">
        <v>45077</v>
      </c>
      <c r="B78" s="533" t="s">
        <v>1464</v>
      </c>
      <c r="C78" s="430"/>
      <c r="D78" s="430"/>
      <c r="E78" s="430"/>
      <c r="F78" s="430"/>
      <c r="G78" s="430">
        <f t="shared" si="1"/>
        <v>104582.92000000006</v>
      </c>
      <c r="H78" s="431"/>
      <c r="I78" s="429"/>
      <c r="J78" s="429"/>
      <c r="K78" s="430"/>
      <c r="L78" s="430"/>
      <c r="M78" s="432"/>
      <c r="N78" s="433"/>
      <c r="O78" s="4"/>
      <c r="P78" s="406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306">
        <v>45137</v>
      </c>
      <c r="B79" s="533" t="s">
        <v>1464</v>
      </c>
      <c r="C79" s="430"/>
      <c r="D79" s="430"/>
      <c r="E79" s="430"/>
      <c r="F79" s="430"/>
      <c r="G79" s="430">
        <f t="shared" si="1"/>
        <v>104582.92000000006</v>
      </c>
      <c r="H79" s="431"/>
      <c r="I79" s="429"/>
      <c r="J79" s="429"/>
      <c r="K79" s="430"/>
      <c r="L79" s="430"/>
      <c r="M79" s="432"/>
      <c r="N79" s="433"/>
      <c r="O79" s="4"/>
      <c r="P79" s="406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306">
        <v>45138</v>
      </c>
      <c r="B80" s="533" t="s">
        <v>1464</v>
      </c>
      <c r="C80" s="430"/>
      <c r="D80" s="430"/>
      <c r="E80" s="430"/>
      <c r="F80" s="430"/>
      <c r="G80" s="430">
        <f t="shared" si="1"/>
        <v>104582.92000000006</v>
      </c>
      <c r="H80" s="431"/>
      <c r="I80" s="429"/>
      <c r="J80" s="429"/>
      <c r="K80" s="430"/>
      <c r="L80" s="430"/>
      <c r="M80" s="432"/>
      <c r="N80" s="433"/>
      <c r="O80" s="4"/>
      <c r="P80" s="406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306">
        <v>45169</v>
      </c>
      <c r="B81" s="533" t="s">
        <v>1464</v>
      </c>
      <c r="C81" s="430"/>
      <c r="D81" s="430"/>
      <c r="E81" s="430"/>
      <c r="F81" s="430"/>
      <c r="G81" s="430">
        <f t="shared" si="1"/>
        <v>104582.92000000006</v>
      </c>
      <c r="H81" s="431"/>
      <c r="I81" s="429"/>
      <c r="J81" s="429"/>
      <c r="K81" s="430"/>
      <c r="L81" s="430"/>
      <c r="M81" s="432"/>
      <c r="N81" s="433"/>
      <c r="O81" s="4"/>
      <c r="P81" s="406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306"/>
      <c r="B82" s="429"/>
      <c r="C82" s="430"/>
      <c r="D82" s="430"/>
      <c r="E82" s="430"/>
      <c r="F82" s="430"/>
      <c r="G82" s="430">
        <f t="shared" si="1"/>
        <v>104582.92000000006</v>
      </c>
      <c r="H82" s="431"/>
      <c r="I82" s="429"/>
      <c r="J82" s="429"/>
      <c r="K82" s="430"/>
      <c r="L82" s="430"/>
      <c r="M82" s="432"/>
      <c r="N82" s="433"/>
      <c r="O82" s="4"/>
      <c r="P82" s="406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06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06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06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06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06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06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06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06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06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06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06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06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06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06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06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06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06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06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06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06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06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06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06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06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06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06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06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06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06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06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06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06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06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06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06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06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06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06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06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06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06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06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06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06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06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06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06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06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06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06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06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06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06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06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06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06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06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06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06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06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06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06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06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06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06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06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06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06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06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06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06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06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06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06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06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06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06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06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06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06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06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06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06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06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06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06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06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06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06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06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06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06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06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06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06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06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06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06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06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06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06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06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06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06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06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06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06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06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06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06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06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06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06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06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06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06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06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06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06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06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06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06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06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06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06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06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06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06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06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06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06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06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06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06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06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06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06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06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06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06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06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06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06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06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06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06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06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06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06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06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06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06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06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06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06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06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06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06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06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06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06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06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06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06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06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06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06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06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06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06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06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06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06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06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06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06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06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06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06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06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06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06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06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06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06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06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06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06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06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06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06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06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06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06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06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06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06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06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06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06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06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06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06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06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06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06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06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06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06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06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06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06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06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06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06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06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06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06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06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06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06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06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06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06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06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06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06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06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06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06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06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06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06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06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06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06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06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06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06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06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06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06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06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06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06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06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06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06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06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06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06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06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06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06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06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06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06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06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06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06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06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06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06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06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06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06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06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06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06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06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06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06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06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06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06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06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06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06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06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06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06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06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06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06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06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06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06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06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06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06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06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06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06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06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06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06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06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06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06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06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06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06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06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06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06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06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06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06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06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06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06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06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06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06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06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06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06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06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06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06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06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06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06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06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06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06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06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06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06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06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06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06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06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06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06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06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06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06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06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06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06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06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06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06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06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06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06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06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06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06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06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06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06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06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06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06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06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06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06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06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06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06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06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06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06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06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06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06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06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06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06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06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06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06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06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06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06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06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06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06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06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06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06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06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06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06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06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06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06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06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06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06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06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06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06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06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06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06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06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06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06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06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06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06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06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06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06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06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06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06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06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06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06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06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06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06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06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06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06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06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06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06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06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06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06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06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06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06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06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06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06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06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06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06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06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06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06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06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06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06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06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06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06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06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06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06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06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06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06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06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06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06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06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06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06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06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06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06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06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06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06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06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06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06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06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06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06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06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06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06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06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06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06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06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06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06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06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06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06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06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06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06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06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06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06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06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06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06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06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06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06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06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06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06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06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06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06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06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06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06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06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06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06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06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06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06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06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06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06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06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06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06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06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06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06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06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06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06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06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06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06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06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06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06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06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06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06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06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06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06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06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06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06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06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06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06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06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06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06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06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06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06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06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06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06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06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06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06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06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06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06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06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06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06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06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06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06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06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06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06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06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06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06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06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06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06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06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06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06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06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06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06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06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06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06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06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06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06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06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06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06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06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06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06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06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06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06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06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06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06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06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06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06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06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06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06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06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06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06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06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06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06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06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06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06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06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06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06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06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06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06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06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06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06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06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06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06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06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06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06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06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06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06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06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06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06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06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06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06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06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06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06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06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06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06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06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06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06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06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06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06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06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06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06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06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06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06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06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06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06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06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06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06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06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06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06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06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06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06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06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06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06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06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06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06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06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06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06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06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06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06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06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06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06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06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06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06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06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06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06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06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06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06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06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06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06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06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06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06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06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06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06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06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06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06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06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06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06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06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06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06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06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06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06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06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06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06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06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06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06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06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06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06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06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06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06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06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06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06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06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06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06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06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06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06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06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06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06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06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06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06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06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06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06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06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06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06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06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06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06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06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06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06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06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06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06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06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06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06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06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06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06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06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06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06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06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06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06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06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06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06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06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06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06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06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06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06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06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06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06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06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06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06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06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06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06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06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06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06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06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06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06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06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06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06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06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06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06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06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06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06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06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06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06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06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06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06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06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06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06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06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06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06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06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06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06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06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06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06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06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06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06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06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06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06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06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06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06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06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06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06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06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06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06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06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06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06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06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06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06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06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06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06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06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06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06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06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06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06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06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06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06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06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06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06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06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06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06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06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06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06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06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06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06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06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06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06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06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06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06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06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06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06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06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06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06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06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06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06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06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06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06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06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06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06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06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06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06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06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06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06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06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06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06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06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06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06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06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06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06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06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06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06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06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06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06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06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06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06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06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06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06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06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06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06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06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06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06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06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06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06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06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06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06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06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06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06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06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0866141732283472" right="0.70866141732283472" top="0.74803149606299213" bottom="0.74803149606299213" header="0" footer="0"/>
  <pageSetup paperSize="9" orientation="portrait"/>
  <headerFooter>
    <oddHeader>&amp;L&amp;D&amp;C&amp;F&amp;R&amp;T</oddHeader>
    <oddFooter>&amp;L&amp;A&amp;C&amp;P de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2"/>
  <dimension ref="A1:AC1002"/>
  <sheetViews>
    <sheetView workbookViewId="0">
      <pane ySplit="6" topLeftCell="A57" activePane="bottomLeft" state="frozen"/>
      <selection pane="bottomLeft" activeCell="B64" sqref="B64"/>
    </sheetView>
  </sheetViews>
  <sheetFormatPr baseColWidth="10" defaultColWidth="10.109375" defaultRowHeight="15" customHeight="1" x14ac:dyDescent="0.2"/>
  <cols>
    <col min="1" max="1" width="2.5546875" customWidth="1"/>
    <col min="2" max="2" width="7.5546875" customWidth="1"/>
    <col min="3" max="3" width="13.88671875" customWidth="1"/>
    <col min="4" max="4" width="11.21875" customWidth="1"/>
    <col min="5" max="5" width="6.21875" customWidth="1"/>
    <col min="6" max="6" width="14.33203125" customWidth="1"/>
    <col min="7" max="8" width="11.6640625" customWidth="1"/>
    <col min="9" max="9" width="9.77734375" customWidth="1"/>
    <col min="10" max="12" width="11.5546875" customWidth="1"/>
    <col min="13" max="13" width="9.88671875" customWidth="1"/>
    <col min="14" max="14" width="10" customWidth="1"/>
    <col min="15" max="15" width="11.6640625" customWidth="1"/>
    <col min="16" max="18" width="11.5546875" customWidth="1"/>
    <col min="19" max="29" width="10.44140625" customWidth="1"/>
  </cols>
  <sheetData>
    <row r="1" spans="1:29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1" x14ac:dyDescent="0.35">
      <c r="A2" s="1"/>
      <c r="B2" s="371" t="s">
        <v>1487</v>
      </c>
      <c r="C2" s="1"/>
      <c r="D2" s="1"/>
      <c r="E2" s="1"/>
      <c r="F2" s="1"/>
      <c r="G2" s="434" t="s">
        <v>1488</v>
      </c>
      <c r="H2" s="1"/>
      <c r="I2" s="1"/>
      <c r="J2" s="1"/>
      <c r="K2" s="1"/>
      <c r="L2" s="1"/>
      <c r="M2" s="1"/>
      <c r="N2" s="1"/>
      <c r="O2" s="1"/>
      <c r="P2" s="1"/>
      <c r="Q2" s="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x14ac:dyDescent="0.25">
      <c r="A3" s="1"/>
      <c r="B3" s="208" t="s">
        <v>1489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spans="1:29" ht="18" x14ac:dyDescent="0.25">
      <c r="A4" s="1"/>
      <c r="B4" s="95" t="s">
        <v>60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spans="1:29" ht="15.75" x14ac:dyDescent="0.25">
      <c r="A5" s="1"/>
      <c r="B5" s="1"/>
      <c r="C5" s="1"/>
      <c r="D5" s="1"/>
      <c r="E5" s="1"/>
      <c r="F5" s="429" t="s">
        <v>1490</v>
      </c>
      <c r="G5" s="429"/>
      <c r="H5" s="430">
        <v>1532.43</v>
      </c>
      <c r="I5" s="435">
        <v>0.13420000000000001</v>
      </c>
      <c r="J5" s="1"/>
      <c r="K5" s="1"/>
      <c r="L5" s="436">
        <f t="shared" ref="L5:N5" si="0">SUBTOTAL(9,L6:L123)</f>
        <v>3360</v>
      </c>
      <c r="M5" s="436">
        <f t="shared" si="0"/>
        <v>91716.149374666667</v>
      </c>
      <c r="N5" s="436">
        <f t="shared" si="0"/>
        <v>88857.5</v>
      </c>
      <c r="O5" s="437">
        <f>M5-N5</f>
        <v>2858.6493746666674</v>
      </c>
      <c r="P5" s="1"/>
      <c r="Q5" s="1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ht="31.5" x14ac:dyDescent="0.25">
      <c r="A6" s="1"/>
      <c r="B6" s="438" t="s">
        <v>1223</v>
      </c>
      <c r="C6" s="438" t="s">
        <v>1437</v>
      </c>
      <c r="D6" s="438" t="s">
        <v>1438</v>
      </c>
      <c r="E6" s="438" t="s">
        <v>1491</v>
      </c>
      <c r="F6" s="438" t="s">
        <v>1492</v>
      </c>
      <c r="G6" s="438" t="s">
        <v>1493</v>
      </c>
      <c r="H6" s="438" t="s">
        <v>1494</v>
      </c>
      <c r="I6" s="438" t="s">
        <v>1495</v>
      </c>
      <c r="J6" s="438" t="s">
        <v>1496</v>
      </c>
      <c r="K6" s="438" t="s">
        <v>1497</v>
      </c>
      <c r="L6" s="438" t="s">
        <v>1498</v>
      </c>
      <c r="M6" s="438" t="s">
        <v>1499</v>
      </c>
      <c r="N6" s="438" t="s">
        <v>624</v>
      </c>
      <c r="O6" s="438" t="s">
        <v>1500</v>
      </c>
      <c r="P6" s="439" t="s">
        <v>1501</v>
      </c>
      <c r="Q6" s="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ht="15.75" x14ac:dyDescent="0.25">
      <c r="A7" s="1"/>
      <c r="B7" s="440">
        <v>129</v>
      </c>
      <c r="C7" s="441">
        <v>43466</v>
      </c>
      <c r="D7" s="442" t="s">
        <v>1502</v>
      </c>
      <c r="E7" s="443">
        <v>30</v>
      </c>
      <c r="F7" s="444">
        <v>90943.84</v>
      </c>
      <c r="G7" s="444">
        <v>0</v>
      </c>
      <c r="H7" s="444">
        <v>410.96</v>
      </c>
      <c r="I7" s="444">
        <v>1017.06</v>
      </c>
      <c r="J7" s="444">
        <v>15.36</v>
      </c>
      <c r="K7" s="444">
        <v>59.05</v>
      </c>
      <c r="L7" s="444">
        <v>30</v>
      </c>
      <c r="M7" s="444">
        <v>1532.43</v>
      </c>
      <c r="N7" s="444">
        <v>1532.5</v>
      </c>
      <c r="O7" s="444">
        <f t="shared" ref="O7:O120" si="1">+F7-H7-G7</f>
        <v>90532.87999999999</v>
      </c>
      <c r="P7" s="1"/>
      <c r="Q7" s="1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29" ht="15.75" x14ac:dyDescent="0.25">
      <c r="A8" s="1"/>
      <c r="B8" s="440">
        <v>130</v>
      </c>
      <c r="C8" s="441">
        <v>43497</v>
      </c>
      <c r="D8" s="442" t="s">
        <v>1502</v>
      </c>
      <c r="E8" s="443">
        <v>30</v>
      </c>
      <c r="F8" s="444">
        <f t="shared" ref="F8:F120" si="2">O7</f>
        <v>90532.87999999999</v>
      </c>
      <c r="G8" s="444">
        <v>0</v>
      </c>
      <c r="H8" s="444">
        <v>415.56</v>
      </c>
      <c r="I8" s="444">
        <f>(F8*$I$5)/12</f>
        <v>1012.4593746666666</v>
      </c>
      <c r="J8" s="444">
        <v>15.36</v>
      </c>
      <c r="K8" s="444">
        <v>59.05</v>
      </c>
      <c r="L8" s="444">
        <v>30</v>
      </c>
      <c r="M8" s="444">
        <f>SUM(H8:L8)</f>
        <v>1532.4293746666665</v>
      </c>
      <c r="N8" s="444">
        <v>1532.5</v>
      </c>
      <c r="O8" s="444">
        <f t="shared" si="1"/>
        <v>90117.319999999992</v>
      </c>
      <c r="P8" s="1"/>
      <c r="Q8" s="1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ht="15.75" x14ac:dyDescent="0.25">
      <c r="A9" s="1"/>
      <c r="B9" s="440">
        <v>131</v>
      </c>
      <c r="C9" s="441">
        <v>43525</v>
      </c>
      <c r="D9" s="442" t="s">
        <v>1502</v>
      </c>
      <c r="E9" s="443">
        <v>30</v>
      </c>
      <c r="F9" s="444">
        <f t="shared" si="2"/>
        <v>90117.319999999992</v>
      </c>
      <c r="G9" s="444">
        <v>0</v>
      </c>
      <c r="H9" s="444">
        <v>420.21</v>
      </c>
      <c r="I9" s="444">
        <v>1007.81</v>
      </c>
      <c r="J9" s="444">
        <v>15.36</v>
      </c>
      <c r="K9" s="444">
        <v>59.05</v>
      </c>
      <c r="L9" s="444">
        <v>30</v>
      </c>
      <c r="M9" s="444">
        <v>1532.43</v>
      </c>
      <c r="N9" s="444">
        <v>1532.5</v>
      </c>
      <c r="O9" s="444">
        <f t="shared" si="1"/>
        <v>89697.109999999986</v>
      </c>
      <c r="P9" s="1"/>
      <c r="Q9" s="1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ht="15.75" x14ac:dyDescent="0.25">
      <c r="A10" s="1"/>
      <c r="B10" s="440">
        <v>132</v>
      </c>
      <c r="C10" s="441">
        <v>43556</v>
      </c>
      <c r="D10" s="442" t="s">
        <v>1502</v>
      </c>
      <c r="E10" s="443">
        <v>30</v>
      </c>
      <c r="F10" s="444">
        <f t="shared" si="2"/>
        <v>89697.109999999986</v>
      </c>
      <c r="G10" s="444">
        <v>0</v>
      </c>
      <c r="H10" s="444">
        <v>424.91</v>
      </c>
      <c r="I10" s="444">
        <v>1003.11</v>
      </c>
      <c r="J10" s="444">
        <v>15.36</v>
      </c>
      <c r="K10" s="444">
        <v>59.05</v>
      </c>
      <c r="L10" s="444">
        <v>30</v>
      </c>
      <c r="M10" s="444">
        <v>1532.43</v>
      </c>
      <c r="N10" s="444">
        <v>1532.5</v>
      </c>
      <c r="O10" s="444">
        <f t="shared" si="1"/>
        <v>89272.199999999983</v>
      </c>
      <c r="P10" s="1"/>
      <c r="Q10" s="1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29" ht="15.75" x14ac:dyDescent="0.25">
      <c r="A11" s="1"/>
      <c r="B11" s="440">
        <v>133</v>
      </c>
      <c r="C11" s="441">
        <v>43586</v>
      </c>
      <c r="D11" s="442" t="s">
        <v>1502</v>
      </c>
      <c r="E11" s="443">
        <v>30</v>
      </c>
      <c r="F11" s="444">
        <f t="shared" si="2"/>
        <v>89272.199999999983</v>
      </c>
      <c r="G11" s="444">
        <v>0</v>
      </c>
      <c r="H11" s="444">
        <v>429.66</v>
      </c>
      <c r="I11" s="444">
        <v>998.36</v>
      </c>
      <c r="J11" s="444">
        <v>15.36</v>
      </c>
      <c r="K11" s="444">
        <v>59.05</v>
      </c>
      <c r="L11" s="444">
        <v>30</v>
      </c>
      <c r="M11" s="444">
        <v>1532.43</v>
      </c>
      <c r="N11" s="444">
        <v>1532.5</v>
      </c>
      <c r="O11" s="444">
        <f t="shared" si="1"/>
        <v>88842.539999999979</v>
      </c>
      <c r="P11" s="1"/>
      <c r="Q11" s="1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29" ht="15.75" x14ac:dyDescent="0.25">
      <c r="A12" s="1"/>
      <c r="B12" s="440">
        <v>134</v>
      </c>
      <c r="C12" s="441">
        <v>43617</v>
      </c>
      <c r="D12" s="442" t="s">
        <v>1502</v>
      </c>
      <c r="E12" s="443">
        <v>30</v>
      </c>
      <c r="F12" s="444">
        <f t="shared" si="2"/>
        <v>88842.539999999979</v>
      </c>
      <c r="G12" s="444">
        <v>0</v>
      </c>
      <c r="H12" s="444">
        <v>434.46</v>
      </c>
      <c r="I12" s="444">
        <v>993.56</v>
      </c>
      <c r="J12" s="444">
        <v>15.36</v>
      </c>
      <c r="K12" s="444">
        <v>59.05</v>
      </c>
      <c r="L12" s="444">
        <v>30</v>
      </c>
      <c r="M12" s="444">
        <v>1532.43</v>
      </c>
      <c r="N12" s="444">
        <v>1532.5</v>
      </c>
      <c r="O12" s="444">
        <f t="shared" si="1"/>
        <v>88408.079999999973</v>
      </c>
      <c r="P12" s="1"/>
      <c r="Q12" s="1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29" ht="15.75" x14ac:dyDescent="0.25">
      <c r="A13" s="1"/>
      <c r="B13" s="440">
        <v>135</v>
      </c>
      <c r="C13" s="441">
        <v>43647</v>
      </c>
      <c r="D13" s="442" t="s">
        <v>1502</v>
      </c>
      <c r="E13" s="443">
        <v>30</v>
      </c>
      <c r="F13" s="444">
        <f t="shared" si="2"/>
        <v>88408.079999999973</v>
      </c>
      <c r="G13" s="444">
        <v>0</v>
      </c>
      <c r="H13" s="444">
        <v>439.32</v>
      </c>
      <c r="I13" s="444">
        <v>988.7</v>
      </c>
      <c r="J13" s="444">
        <v>15.36</v>
      </c>
      <c r="K13" s="444">
        <v>59.05</v>
      </c>
      <c r="L13" s="444">
        <v>30</v>
      </c>
      <c r="M13" s="444">
        <v>1532.43</v>
      </c>
      <c r="N13" s="444">
        <v>1532.5</v>
      </c>
      <c r="O13" s="444">
        <f t="shared" si="1"/>
        <v>87968.759999999966</v>
      </c>
      <c r="P13" s="1"/>
      <c r="Q13" s="1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ht="15.75" x14ac:dyDescent="0.25">
      <c r="A14" s="1"/>
      <c r="B14" s="440">
        <v>136</v>
      </c>
      <c r="C14" s="441">
        <v>43678</v>
      </c>
      <c r="D14" s="442" t="s">
        <v>1502</v>
      </c>
      <c r="E14" s="443">
        <v>30</v>
      </c>
      <c r="F14" s="444">
        <f t="shared" si="2"/>
        <v>87968.759999999966</v>
      </c>
      <c r="G14" s="444">
        <v>0</v>
      </c>
      <c r="H14" s="444">
        <v>444.24</v>
      </c>
      <c r="I14" s="444">
        <v>983.78</v>
      </c>
      <c r="J14" s="444">
        <v>15.36</v>
      </c>
      <c r="K14" s="444">
        <v>59.05</v>
      </c>
      <c r="L14" s="444">
        <v>30</v>
      </c>
      <c r="M14" s="444">
        <v>1532.43</v>
      </c>
      <c r="N14" s="444">
        <v>1532.5</v>
      </c>
      <c r="O14" s="444">
        <f t="shared" si="1"/>
        <v>87524.51999999996</v>
      </c>
      <c r="P14" s="1"/>
      <c r="Q14" s="1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spans="1:29" ht="15.75" x14ac:dyDescent="0.25">
      <c r="A15" s="1"/>
      <c r="B15" s="440">
        <v>137</v>
      </c>
      <c r="C15" s="441">
        <v>43709</v>
      </c>
      <c r="D15" s="442" t="s">
        <v>1502</v>
      </c>
      <c r="E15" s="443">
        <v>30</v>
      </c>
      <c r="F15" s="444">
        <f t="shared" si="2"/>
        <v>87524.51999999996</v>
      </c>
      <c r="G15" s="444">
        <v>0</v>
      </c>
      <c r="H15" s="444">
        <f t="shared" ref="H15:H17" si="3">$H$5-SUM(I15:L15)</f>
        <v>449.20411800000034</v>
      </c>
      <c r="I15" s="444">
        <f t="shared" ref="I15:I17" si="4">(F15*$I$5)/12</f>
        <v>978.81588199999976</v>
      </c>
      <c r="J15" s="444">
        <v>15.36</v>
      </c>
      <c r="K15" s="444">
        <v>59.05</v>
      </c>
      <c r="L15" s="444">
        <v>30</v>
      </c>
      <c r="M15" s="444">
        <f>SUM(H15:L15)</f>
        <v>1532.4299999999998</v>
      </c>
      <c r="N15" s="444">
        <v>1532.5</v>
      </c>
      <c r="O15" s="444">
        <f t="shared" si="1"/>
        <v>87075.315881999966</v>
      </c>
      <c r="P15" s="1"/>
      <c r="Q15" s="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spans="1:29" ht="15.75" x14ac:dyDescent="0.25">
      <c r="A16" s="1"/>
      <c r="B16" s="440">
        <f t="shared" ref="B16:B120" si="5">B15+1</f>
        <v>138</v>
      </c>
      <c r="C16" s="441">
        <v>43739</v>
      </c>
      <c r="D16" s="442" t="s">
        <v>1502</v>
      </c>
      <c r="E16" s="443">
        <v>30</v>
      </c>
      <c r="F16" s="444">
        <f t="shared" si="2"/>
        <v>87075.315881999966</v>
      </c>
      <c r="G16" s="444">
        <v>0</v>
      </c>
      <c r="H16" s="444">
        <f t="shared" si="3"/>
        <v>454.22771738630036</v>
      </c>
      <c r="I16" s="444">
        <f t="shared" si="4"/>
        <v>973.79228261369974</v>
      </c>
      <c r="J16" s="444">
        <v>15.36</v>
      </c>
      <c r="K16" s="444">
        <v>59.05</v>
      </c>
      <c r="L16" s="444">
        <v>30</v>
      </c>
      <c r="M16" s="444">
        <f t="shared" ref="M16:M63" si="6">SUM(G16:L16)</f>
        <v>1532.4299999999998</v>
      </c>
      <c r="N16" s="444">
        <v>1532.5</v>
      </c>
      <c r="O16" s="444">
        <f t="shared" si="1"/>
        <v>86621.08816461367</v>
      </c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spans="1:29" ht="15.75" x14ac:dyDescent="0.25">
      <c r="A17" s="1"/>
      <c r="B17" s="440">
        <f t="shared" si="5"/>
        <v>139</v>
      </c>
      <c r="C17" s="441">
        <v>43770</v>
      </c>
      <c r="D17" s="442" t="s">
        <v>1502</v>
      </c>
      <c r="E17" s="443">
        <v>30</v>
      </c>
      <c r="F17" s="444">
        <f t="shared" si="2"/>
        <v>86621.08816461367</v>
      </c>
      <c r="G17" s="444">
        <v>0</v>
      </c>
      <c r="H17" s="444">
        <f t="shared" si="3"/>
        <v>459.30749735907057</v>
      </c>
      <c r="I17" s="444">
        <f t="shared" si="4"/>
        <v>968.71250264092953</v>
      </c>
      <c r="J17" s="444">
        <v>15.36</v>
      </c>
      <c r="K17" s="444">
        <v>59.05</v>
      </c>
      <c r="L17" s="444">
        <v>30</v>
      </c>
      <c r="M17" s="444">
        <f t="shared" si="6"/>
        <v>1532.4299999999998</v>
      </c>
      <c r="N17" s="444">
        <v>1532.5</v>
      </c>
      <c r="O17" s="444">
        <f t="shared" si="1"/>
        <v>86161.780667254599</v>
      </c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spans="1:29" ht="15.75" x14ac:dyDescent="0.25">
      <c r="A18" s="1"/>
      <c r="B18" s="440">
        <f t="shared" si="5"/>
        <v>140</v>
      </c>
      <c r="C18" s="441">
        <v>43800</v>
      </c>
      <c r="D18" s="442" t="s">
        <v>1502</v>
      </c>
      <c r="E18" s="443">
        <v>30</v>
      </c>
      <c r="F18" s="444">
        <f t="shared" si="2"/>
        <v>86161.780667254599</v>
      </c>
      <c r="G18" s="444">
        <f>77.26</f>
        <v>77.260000000000005</v>
      </c>
      <c r="H18" s="444">
        <v>465.31</v>
      </c>
      <c r="I18" s="444">
        <v>962.71</v>
      </c>
      <c r="J18" s="444">
        <v>15.36</v>
      </c>
      <c r="K18" s="444">
        <v>59.05</v>
      </c>
      <c r="L18" s="444">
        <v>30</v>
      </c>
      <c r="M18" s="444">
        <f t="shared" si="6"/>
        <v>1609.69</v>
      </c>
      <c r="N18" s="444">
        <v>1600</v>
      </c>
      <c r="O18" s="444">
        <f t="shared" si="1"/>
        <v>85619.210667254607</v>
      </c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spans="1:29" ht="15.75" x14ac:dyDescent="0.25">
      <c r="A19" s="1"/>
      <c r="B19" s="445">
        <f t="shared" si="5"/>
        <v>141</v>
      </c>
      <c r="C19" s="446">
        <v>43831</v>
      </c>
      <c r="D19" s="447" t="s">
        <v>1502</v>
      </c>
      <c r="E19" s="448">
        <v>30</v>
      </c>
      <c r="F19" s="449">
        <f t="shared" si="2"/>
        <v>85619.210667254607</v>
      </c>
      <c r="G19" s="449">
        <v>67.569999999999993</v>
      </c>
      <c r="H19" s="449">
        <v>471.27</v>
      </c>
      <c r="I19" s="449">
        <v>956.75</v>
      </c>
      <c r="J19" s="449">
        <v>15.36</v>
      </c>
      <c r="K19" s="449">
        <v>59.05</v>
      </c>
      <c r="L19" s="449">
        <v>30</v>
      </c>
      <c r="M19" s="449">
        <f t="shared" si="6"/>
        <v>1599.9999999999998</v>
      </c>
      <c r="N19" s="449">
        <v>1600</v>
      </c>
      <c r="O19" s="449">
        <f t="shared" si="1"/>
        <v>85080.370667254596</v>
      </c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spans="1:29" ht="15.75" x14ac:dyDescent="0.25">
      <c r="A20" s="1"/>
      <c r="B20" s="445">
        <f t="shared" si="5"/>
        <v>142</v>
      </c>
      <c r="C20" s="446">
        <v>43862</v>
      </c>
      <c r="D20" s="447" t="s">
        <v>1502</v>
      </c>
      <c r="E20" s="448">
        <v>30</v>
      </c>
      <c r="F20" s="449">
        <f t="shared" si="2"/>
        <v>85080.370667254596</v>
      </c>
      <c r="G20" s="449">
        <v>67.569999999999993</v>
      </c>
      <c r="H20" s="449">
        <v>477.29</v>
      </c>
      <c r="I20" s="449">
        <v>950.73</v>
      </c>
      <c r="J20" s="449">
        <v>15.36</v>
      </c>
      <c r="K20" s="449">
        <v>59.05</v>
      </c>
      <c r="L20" s="449">
        <v>30</v>
      </c>
      <c r="M20" s="449">
        <f t="shared" si="6"/>
        <v>1600</v>
      </c>
      <c r="N20" s="449">
        <v>1600</v>
      </c>
      <c r="O20" s="449">
        <f t="shared" si="1"/>
        <v>84535.510667254595</v>
      </c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spans="1:29" ht="15.75" customHeight="1" x14ac:dyDescent="0.25">
      <c r="A21" s="1"/>
      <c r="B21" s="445">
        <f t="shared" si="5"/>
        <v>143</v>
      </c>
      <c r="C21" s="446">
        <v>43891</v>
      </c>
      <c r="D21" s="447" t="s">
        <v>1502</v>
      </c>
      <c r="E21" s="448">
        <v>30</v>
      </c>
      <c r="F21" s="449">
        <f t="shared" si="2"/>
        <v>84535.510667254595</v>
      </c>
      <c r="G21" s="449">
        <v>67.569999999999993</v>
      </c>
      <c r="H21" s="449">
        <v>483.39</v>
      </c>
      <c r="I21" s="449">
        <v>944.63</v>
      </c>
      <c r="J21" s="449">
        <v>15.36</v>
      </c>
      <c r="K21" s="449">
        <v>59.05</v>
      </c>
      <c r="L21" s="449">
        <v>30</v>
      </c>
      <c r="M21" s="449">
        <f t="shared" si="6"/>
        <v>1600</v>
      </c>
      <c r="N21" s="449">
        <v>1600</v>
      </c>
      <c r="O21" s="449">
        <f t="shared" si="1"/>
        <v>83984.550667254589</v>
      </c>
      <c r="P21" s="1"/>
      <c r="Q21" s="1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spans="1:29" ht="15.75" customHeight="1" x14ac:dyDescent="0.25">
      <c r="A22" s="1"/>
      <c r="B22" s="445">
        <f t="shared" si="5"/>
        <v>144</v>
      </c>
      <c r="C22" s="446">
        <v>43922</v>
      </c>
      <c r="D22" s="447" t="s">
        <v>1502</v>
      </c>
      <c r="E22" s="448">
        <v>30</v>
      </c>
      <c r="F22" s="449">
        <f t="shared" si="2"/>
        <v>83984.550667254589</v>
      </c>
      <c r="G22" s="449">
        <v>67.569999999999993</v>
      </c>
      <c r="H22" s="449">
        <v>489.55</v>
      </c>
      <c r="I22" s="449">
        <v>938.47</v>
      </c>
      <c r="J22" s="449">
        <v>15.36</v>
      </c>
      <c r="K22" s="449">
        <v>59.05</v>
      </c>
      <c r="L22" s="449">
        <v>30</v>
      </c>
      <c r="M22" s="449">
        <f t="shared" si="6"/>
        <v>1600</v>
      </c>
      <c r="N22" s="449">
        <v>1600</v>
      </c>
      <c r="O22" s="449">
        <f t="shared" si="1"/>
        <v>83427.430667254579</v>
      </c>
      <c r="P22" s="1"/>
      <c r="Q22" s="1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spans="1:29" ht="15.75" customHeight="1" x14ac:dyDescent="0.25">
      <c r="A23" s="1"/>
      <c r="B23" s="445">
        <f t="shared" si="5"/>
        <v>145</v>
      </c>
      <c r="C23" s="446">
        <v>43952</v>
      </c>
      <c r="D23" s="447" t="s">
        <v>1502</v>
      </c>
      <c r="E23" s="448">
        <v>30</v>
      </c>
      <c r="F23" s="449">
        <f t="shared" si="2"/>
        <v>83427.430667254579</v>
      </c>
      <c r="G23" s="449">
        <v>67.569999999999993</v>
      </c>
      <c r="H23" s="449">
        <v>495.78</v>
      </c>
      <c r="I23" s="449">
        <v>932.24</v>
      </c>
      <c r="J23" s="449">
        <v>15.36</v>
      </c>
      <c r="K23" s="449">
        <v>59.05</v>
      </c>
      <c r="L23" s="449">
        <v>30</v>
      </c>
      <c r="M23" s="449">
        <f t="shared" si="6"/>
        <v>1599.9999999999998</v>
      </c>
      <c r="N23" s="449">
        <v>1600</v>
      </c>
      <c r="O23" s="449">
        <f t="shared" si="1"/>
        <v>82864.080667254573</v>
      </c>
      <c r="P23" s="1"/>
      <c r="Q23" s="1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spans="1:29" ht="15.75" customHeight="1" x14ac:dyDescent="0.25">
      <c r="A24" s="1"/>
      <c r="B24" s="445">
        <f t="shared" si="5"/>
        <v>146</v>
      </c>
      <c r="C24" s="446">
        <v>43983</v>
      </c>
      <c r="D24" s="447" t="s">
        <v>1502</v>
      </c>
      <c r="E24" s="448">
        <v>30</v>
      </c>
      <c r="F24" s="449">
        <f t="shared" si="2"/>
        <v>82864.080667254573</v>
      </c>
      <c r="G24" s="449">
        <v>0</v>
      </c>
      <c r="H24" s="449">
        <v>501.32336453786979</v>
      </c>
      <c r="I24" s="449">
        <v>926.69663546213042</v>
      </c>
      <c r="J24" s="449">
        <v>15.36</v>
      </c>
      <c r="K24" s="449">
        <v>59.05</v>
      </c>
      <c r="L24" s="449">
        <v>30</v>
      </c>
      <c r="M24" s="449">
        <f t="shared" si="6"/>
        <v>1532.43</v>
      </c>
      <c r="N24" s="449">
        <v>1600</v>
      </c>
      <c r="O24" s="449">
        <f t="shared" si="1"/>
        <v>82362.757302716709</v>
      </c>
      <c r="P24" s="1"/>
      <c r="Q24" s="1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spans="1:29" ht="15.75" customHeight="1" x14ac:dyDescent="0.25">
      <c r="A25" s="1"/>
      <c r="B25" s="445">
        <f t="shared" si="5"/>
        <v>147</v>
      </c>
      <c r="C25" s="446">
        <v>44013</v>
      </c>
      <c r="D25" s="447" t="s">
        <v>1502</v>
      </c>
      <c r="E25" s="448">
        <v>30</v>
      </c>
      <c r="F25" s="449">
        <f t="shared" si="2"/>
        <v>82362.757302716709</v>
      </c>
      <c r="G25" s="449">
        <v>135.13999999999999</v>
      </c>
      <c r="H25" s="449">
        <v>508.44</v>
      </c>
      <c r="I25" s="449">
        <v>919.58</v>
      </c>
      <c r="J25" s="449">
        <v>15.36</v>
      </c>
      <c r="K25" s="449">
        <v>59.05</v>
      </c>
      <c r="L25" s="449">
        <v>30</v>
      </c>
      <c r="M25" s="449">
        <f t="shared" si="6"/>
        <v>1667.5699999999997</v>
      </c>
      <c r="N25" s="449">
        <v>1600</v>
      </c>
      <c r="O25" s="449">
        <f t="shared" si="1"/>
        <v>81719.177302716707</v>
      </c>
      <c r="P25" s="1"/>
      <c r="Q25" s="1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spans="1:29" ht="15.75" customHeight="1" x14ac:dyDescent="0.25">
      <c r="A26" s="1"/>
      <c r="B26" s="445">
        <f t="shared" si="5"/>
        <v>148</v>
      </c>
      <c r="C26" s="446">
        <v>44044</v>
      </c>
      <c r="D26" s="447" t="s">
        <v>1502</v>
      </c>
      <c r="E26" s="448">
        <v>30</v>
      </c>
      <c r="F26" s="449">
        <f t="shared" si="2"/>
        <v>81719.177302716707</v>
      </c>
      <c r="G26" s="449">
        <v>67.569999999999993</v>
      </c>
      <c r="H26" s="449">
        <v>514.88</v>
      </c>
      <c r="I26" s="449">
        <v>913.14</v>
      </c>
      <c r="J26" s="449">
        <v>15.36</v>
      </c>
      <c r="K26" s="449">
        <v>59.05</v>
      </c>
      <c r="L26" s="449">
        <v>30</v>
      </c>
      <c r="M26" s="449">
        <f t="shared" si="6"/>
        <v>1600</v>
      </c>
      <c r="N26" s="449">
        <v>1600</v>
      </c>
      <c r="O26" s="449">
        <f t="shared" si="1"/>
        <v>81136.727302716696</v>
      </c>
      <c r="P26" s="1"/>
      <c r="Q26" s="1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spans="1:29" ht="15.75" customHeight="1" x14ac:dyDescent="0.25">
      <c r="A27" s="1"/>
      <c r="B27" s="445">
        <f t="shared" si="5"/>
        <v>149</v>
      </c>
      <c r="C27" s="446">
        <v>44075</v>
      </c>
      <c r="D27" s="447" t="s">
        <v>1502</v>
      </c>
      <c r="E27" s="448">
        <v>30</v>
      </c>
      <c r="F27" s="449">
        <f t="shared" si="2"/>
        <v>81136.727302716696</v>
      </c>
      <c r="G27" s="449">
        <v>67.569999999999993</v>
      </c>
      <c r="H27" s="449">
        <v>521.4</v>
      </c>
      <c r="I27" s="449">
        <v>906.62</v>
      </c>
      <c r="J27" s="449">
        <v>15.36</v>
      </c>
      <c r="K27" s="449">
        <v>59.05</v>
      </c>
      <c r="L27" s="449">
        <v>30</v>
      </c>
      <c r="M27" s="449">
        <f t="shared" si="6"/>
        <v>1600</v>
      </c>
      <c r="N27" s="449">
        <v>1600</v>
      </c>
      <c r="O27" s="449">
        <f t="shared" si="1"/>
        <v>80547.757302716695</v>
      </c>
      <c r="P27" s="1"/>
      <c r="Q27" s="1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spans="1:29" ht="15.75" customHeight="1" x14ac:dyDescent="0.25">
      <c r="A28" s="1"/>
      <c r="B28" s="445">
        <f t="shared" si="5"/>
        <v>150</v>
      </c>
      <c r="C28" s="446">
        <v>44105</v>
      </c>
      <c r="D28" s="447" t="s">
        <v>1502</v>
      </c>
      <c r="E28" s="448">
        <v>30</v>
      </c>
      <c r="F28" s="449">
        <f t="shared" si="2"/>
        <v>80547.757302716695</v>
      </c>
      <c r="G28" s="449">
        <v>67.569999999999993</v>
      </c>
      <c r="H28" s="449">
        <v>527.98</v>
      </c>
      <c r="I28" s="449">
        <v>900.04</v>
      </c>
      <c r="J28" s="449">
        <v>15.36</v>
      </c>
      <c r="K28" s="449">
        <v>59.05</v>
      </c>
      <c r="L28" s="449">
        <v>30</v>
      </c>
      <c r="M28" s="449">
        <f t="shared" si="6"/>
        <v>1599.9999999999998</v>
      </c>
      <c r="N28" s="449">
        <v>1600</v>
      </c>
      <c r="O28" s="449">
        <f t="shared" si="1"/>
        <v>79952.207302716692</v>
      </c>
      <c r="P28" s="1"/>
      <c r="Q28" s="1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spans="1:29" ht="15.75" customHeight="1" x14ac:dyDescent="0.25">
      <c r="A29" s="1"/>
      <c r="B29" s="445">
        <f t="shared" si="5"/>
        <v>151</v>
      </c>
      <c r="C29" s="446">
        <v>44136</v>
      </c>
      <c r="D29" s="447" t="s">
        <v>1502</v>
      </c>
      <c r="E29" s="448">
        <v>30</v>
      </c>
      <c r="F29" s="449">
        <f t="shared" si="2"/>
        <v>79952.207302716692</v>
      </c>
      <c r="G29" s="449">
        <v>67.569999999999993</v>
      </c>
      <c r="H29" s="449">
        <v>534.64</v>
      </c>
      <c r="I29" s="449">
        <v>893.38</v>
      </c>
      <c r="J29" s="449">
        <v>15.36</v>
      </c>
      <c r="K29" s="449">
        <v>59.05</v>
      </c>
      <c r="L29" s="449">
        <v>30</v>
      </c>
      <c r="M29" s="449">
        <f t="shared" si="6"/>
        <v>1600</v>
      </c>
      <c r="N29" s="449">
        <v>1600</v>
      </c>
      <c r="O29" s="449">
        <f t="shared" si="1"/>
        <v>79349.997302716685</v>
      </c>
      <c r="P29" s="1"/>
      <c r="Q29" s="1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</row>
    <row r="30" spans="1:29" ht="15.75" customHeight="1" x14ac:dyDescent="0.25">
      <c r="A30" s="1"/>
      <c r="B30" s="445">
        <f t="shared" si="5"/>
        <v>152</v>
      </c>
      <c r="C30" s="446">
        <v>44166</v>
      </c>
      <c r="D30" s="447" t="s">
        <v>1502</v>
      </c>
      <c r="E30" s="448">
        <v>30</v>
      </c>
      <c r="F30" s="449">
        <f t="shared" si="2"/>
        <v>79349.997302716685</v>
      </c>
      <c r="G30" s="449">
        <v>67.569999999999993</v>
      </c>
      <c r="H30" s="449">
        <v>541.38</v>
      </c>
      <c r="I30" s="449">
        <v>886.64</v>
      </c>
      <c r="J30" s="449">
        <v>15.36</v>
      </c>
      <c r="K30" s="449">
        <v>59.05</v>
      </c>
      <c r="L30" s="449">
        <v>30</v>
      </c>
      <c r="M30" s="449">
        <f t="shared" si="6"/>
        <v>1600</v>
      </c>
      <c r="N30" s="449">
        <v>1600</v>
      </c>
      <c r="O30" s="449">
        <f t="shared" si="1"/>
        <v>78741.047302716674</v>
      </c>
      <c r="P30" s="1"/>
      <c r="Q30" s="1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</row>
    <row r="31" spans="1:29" ht="15.75" customHeight="1" x14ac:dyDescent="0.25">
      <c r="A31" s="1"/>
      <c r="B31" s="450">
        <f t="shared" si="5"/>
        <v>153</v>
      </c>
      <c r="C31" s="311">
        <v>44197</v>
      </c>
      <c r="D31" s="419" t="s">
        <v>1502</v>
      </c>
      <c r="E31" s="451">
        <v>30</v>
      </c>
      <c r="F31" s="420">
        <f t="shared" si="2"/>
        <v>78741.047302716674</v>
      </c>
      <c r="G31" s="420">
        <v>67.569999999999993</v>
      </c>
      <c r="H31" s="420">
        <v>548.19000000000005</v>
      </c>
      <c r="I31" s="420">
        <v>879.83</v>
      </c>
      <c r="J31" s="420">
        <v>15.36</v>
      </c>
      <c r="K31" s="420">
        <v>59.05</v>
      </c>
      <c r="L31" s="420">
        <v>30</v>
      </c>
      <c r="M31" s="420">
        <f t="shared" si="6"/>
        <v>1600</v>
      </c>
      <c r="N31" s="420">
        <v>1600</v>
      </c>
      <c r="O31" s="420">
        <f t="shared" si="1"/>
        <v>78125.287302716664</v>
      </c>
      <c r="P31" s="1"/>
      <c r="Q31" s="1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</row>
    <row r="32" spans="1:29" ht="15.75" customHeight="1" x14ac:dyDescent="0.25">
      <c r="A32" s="1"/>
      <c r="B32" s="450">
        <f t="shared" si="5"/>
        <v>154</v>
      </c>
      <c r="C32" s="311">
        <v>44228</v>
      </c>
      <c r="D32" s="419" t="s">
        <v>1502</v>
      </c>
      <c r="E32" s="451">
        <v>30</v>
      </c>
      <c r="F32" s="420">
        <f t="shared" si="2"/>
        <v>78125.287302716664</v>
      </c>
      <c r="G32" s="420">
        <v>67.569999999999993</v>
      </c>
      <c r="H32" s="420">
        <v>555.07000000000005</v>
      </c>
      <c r="I32" s="420">
        <v>872.95</v>
      </c>
      <c r="J32" s="420">
        <v>15.36</v>
      </c>
      <c r="K32" s="420">
        <v>59.05</v>
      </c>
      <c r="L32" s="420">
        <v>30</v>
      </c>
      <c r="M32" s="420">
        <f t="shared" si="6"/>
        <v>1600</v>
      </c>
      <c r="N32" s="420">
        <v>1600</v>
      </c>
      <c r="O32" s="420">
        <f t="shared" si="1"/>
        <v>77502.64730271665</v>
      </c>
      <c r="P32" s="1"/>
      <c r="Q32" s="1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</row>
    <row r="33" spans="1:29" ht="15.75" customHeight="1" x14ac:dyDescent="0.25">
      <c r="A33" s="1"/>
      <c r="B33" s="450">
        <f t="shared" si="5"/>
        <v>155</v>
      </c>
      <c r="C33" s="311">
        <v>44256</v>
      </c>
      <c r="D33" s="419" t="s">
        <v>1502</v>
      </c>
      <c r="E33" s="451">
        <v>30</v>
      </c>
      <c r="F33" s="420">
        <f t="shared" si="2"/>
        <v>77502.64730271665</v>
      </c>
      <c r="G33" s="420">
        <v>67.569999999999993</v>
      </c>
      <c r="H33" s="420">
        <v>562.04</v>
      </c>
      <c r="I33" s="420">
        <v>865.98</v>
      </c>
      <c r="J33" s="420">
        <v>15.36</v>
      </c>
      <c r="K33" s="420">
        <v>59.05</v>
      </c>
      <c r="L33" s="420">
        <v>30</v>
      </c>
      <c r="M33" s="420">
        <f t="shared" si="6"/>
        <v>1599.9999999999998</v>
      </c>
      <c r="N33" s="420">
        <v>1600</v>
      </c>
      <c r="O33" s="420">
        <f t="shared" si="1"/>
        <v>76873.03730271665</v>
      </c>
      <c r="P33" s="1"/>
      <c r="Q33" s="1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spans="1:29" ht="15.75" customHeight="1" x14ac:dyDescent="0.25">
      <c r="A34" s="1"/>
      <c r="B34" s="450">
        <f t="shared" si="5"/>
        <v>156</v>
      </c>
      <c r="C34" s="311">
        <v>44287</v>
      </c>
      <c r="D34" s="419" t="s">
        <v>1502</v>
      </c>
      <c r="E34" s="451">
        <v>30</v>
      </c>
      <c r="F34" s="420">
        <f t="shared" si="2"/>
        <v>76873.03730271665</v>
      </c>
      <c r="G34" s="420">
        <v>67.569999999999993</v>
      </c>
      <c r="H34" s="420">
        <v>569.08000000000004</v>
      </c>
      <c r="I34" s="420">
        <v>858.94</v>
      </c>
      <c r="J34" s="420">
        <v>15.36</v>
      </c>
      <c r="K34" s="420">
        <v>59.05</v>
      </c>
      <c r="L34" s="420">
        <v>30</v>
      </c>
      <c r="M34" s="420">
        <f t="shared" si="6"/>
        <v>1600</v>
      </c>
      <c r="N34" s="420">
        <v>1600</v>
      </c>
      <c r="O34" s="420">
        <f t="shared" si="1"/>
        <v>76236.387302716641</v>
      </c>
      <c r="P34" s="1"/>
      <c r="Q34" s="1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spans="1:29" ht="15.75" customHeight="1" x14ac:dyDescent="0.25">
      <c r="A35" s="1"/>
      <c r="B35" s="450">
        <f t="shared" si="5"/>
        <v>157</v>
      </c>
      <c r="C35" s="311">
        <v>44317</v>
      </c>
      <c r="D35" s="419" t="s">
        <v>1502</v>
      </c>
      <c r="E35" s="451">
        <v>30</v>
      </c>
      <c r="F35" s="420">
        <f t="shared" si="2"/>
        <v>76236.387302716641</v>
      </c>
      <c r="G35" s="420">
        <v>67.569999999999993</v>
      </c>
      <c r="H35" s="420">
        <v>576.20000000000005</v>
      </c>
      <c r="I35" s="420">
        <v>851.82</v>
      </c>
      <c r="J35" s="420">
        <v>15.36</v>
      </c>
      <c r="K35" s="420">
        <v>59.05</v>
      </c>
      <c r="L35" s="420">
        <v>30</v>
      </c>
      <c r="M35" s="420">
        <f t="shared" si="6"/>
        <v>1600</v>
      </c>
      <c r="N35" s="420">
        <v>1600</v>
      </c>
      <c r="O35" s="420">
        <f t="shared" si="1"/>
        <v>75592.617302716637</v>
      </c>
      <c r="P35" s="1"/>
      <c r="Q35" s="1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spans="1:29" ht="15.75" customHeight="1" x14ac:dyDescent="0.25">
      <c r="A36" s="1"/>
      <c r="B36" s="450">
        <f t="shared" si="5"/>
        <v>158</v>
      </c>
      <c r="C36" s="311">
        <v>44348</v>
      </c>
      <c r="D36" s="419" t="s">
        <v>1502</v>
      </c>
      <c r="E36" s="451">
        <v>30</v>
      </c>
      <c r="F36" s="420">
        <f t="shared" si="2"/>
        <v>75592.617302716637</v>
      </c>
      <c r="G36" s="420">
        <v>67.569999999999993</v>
      </c>
      <c r="H36" s="420">
        <v>583.4</v>
      </c>
      <c r="I36" s="420">
        <v>844.62</v>
      </c>
      <c r="J36" s="420">
        <v>15.36</v>
      </c>
      <c r="K36" s="420">
        <v>59.05</v>
      </c>
      <c r="L36" s="420">
        <v>30</v>
      </c>
      <c r="M36" s="420">
        <f t="shared" si="6"/>
        <v>1600</v>
      </c>
      <c r="N36" s="420">
        <v>1600</v>
      </c>
      <c r="O36" s="420">
        <f t="shared" si="1"/>
        <v>74941.647302716636</v>
      </c>
      <c r="P36" s="1"/>
      <c r="Q36" s="1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spans="1:29" ht="15.75" customHeight="1" x14ac:dyDescent="0.25">
      <c r="A37" s="1"/>
      <c r="B37" s="450">
        <f t="shared" si="5"/>
        <v>159</v>
      </c>
      <c r="C37" s="311">
        <v>44378</v>
      </c>
      <c r="D37" s="419" t="s">
        <v>1502</v>
      </c>
      <c r="E37" s="451">
        <v>30</v>
      </c>
      <c r="F37" s="420">
        <f t="shared" si="2"/>
        <v>74941.647302716636</v>
      </c>
      <c r="G37" s="420">
        <v>67.569999999999993</v>
      </c>
      <c r="H37" s="420">
        <v>590.67999999999995</v>
      </c>
      <c r="I37" s="420">
        <v>837.34</v>
      </c>
      <c r="J37" s="420">
        <v>15.36</v>
      </c>
      <c r="K37" s="420">
        <v>59.05</v>
      </c>
      <c r="L37" s="420">
        <v>30</v>
      </c>
      <c r="M37" s="420">
        <f t="shared" si="6"/>
        <v>1600</v>
      </c>
      <c r="N37" s="420">
        <v>1600</v>
      </c>
      <c r="O37" s="420">
        <f t="shared" si="1"/>
        <v>74283.397302716636</v>
      </c>
      <c r="P37" s="1"/>
      <c r="Q37" s="1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spans="1:29" ht="15.75" customHeight="1" x14ac:dyDescent="0.25">
      <c r="A38" s="1"/>
      <c r="B38" s="450">
        <f t="shared" si="5"/>
        <v>160</v>
      </c>
      <c r="C38" s="311">
        <v>44409</v>
      </c>
      <c r="D38" s="419" t="s">
        <v>1502</v>
      </c>
      <c r="E38" s="451">
        <v>30</v>
      </c>
      <c r="F38" s="420">
        <f t="shared" si="2"/>
        <v>74283.397302716636</v>
      </c>
      <c r="G38" s="420">
        <v>67.569999999999993</v>
      </c>
      <c r="H38" s="420">
        <v>598.04</v>
      </c>
      <c r="I38" s="420">
        <v>829.98</v>
      </c>
      <c r="J38" s="420">
        <v>15.36</v>
      </c>
      <c r="K38" s="420">
        <v>59.05</v>
      </c>
      <c r="L38" s="420">
        <v>30</v>
      </c>
      <c r="M38" s="420">
        <f t="shared" si="6"/>
        <v>1599.9999999999998</v>
      </c>
      <c r="N38" s="420">
        <v>1600</v>
      </c>
      <c r="O38" s="420">
        <f t="shared" si="1"/>
        <v>73617.787302716635</v>
      </c>
      <c r="P38" s="1"/>
      <c r="Q38" s="1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</row>
    <row r="39" spans="1:29" ht="15.75" customHeight="1" x14ac:dyDescent="0.25">
      <c r="A39" s="1"/>
      <c r="B39" s="450">
        <f t="shared" si="5"/>
        <v>161</v>
      </c>
      <c r="C39" s="311">
        <v>44440</v>
      </c>
      <c r="D39" s="419" t="s">
        <v>1502</v>
      </c>
      <c r="E39" s="451">
        <v>30</v>
      </c>
      <c r="F39" s="420">
        <f t="shared" si="2"/>
        <v>73617.787302716635</v>
      </c>
      <c r="G39" s="420">
        <v>67.569999999999993</v>
      </c>
      <c r="H39" s="420">
        <v>605.48</v>
      </c>
      <c r="I39" s="420">
        <v>822.54</v>
      </c>
      <c r="J39" s="420">
        <v>15.36</v>
      </c>
      <c r="K39" s="420">
        <v>59.05</v>
      </c>
      <c r="L39" s="420">
        <v>30</v>
      </c>
      <c r="M39" s="420">
        <f t="shared" si="6"/>
        <v>1599.9999999999998</v>
      </c>
      <c r="N39" s="420">
        <v>1600</v>
      </c>
      <c r="O39" s="420">
        <f t="shared" si="1"/>
        <v>72944.737302716632</v>
      </c>
      <c r="P39" s="1"/>
      <c r="Q39" s="1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</row>
    <row r="40" spans="1:29" ht="15.75" customHeight="1" x14ac:dyDescent="0.25">
      <c r="A40" s="1"/>
      <c r="B40" s="452">
        <f t="shared" si="5"/>
        <v>162</v>
      </c>
      <c r="C40" s="453">
        <v>44470</v>
      </c>
      <c r="D40" s="454" t="s">
        <v>1502</v>
      </c>
      <c r="E40" s="455">
        <v>30</v>
      </c>
      <c r="F40" s="456">
        <f t="shared" si="2"/>
        <v>72944.737302716632</v>
      </c>
      <c r="G40" s="456">
        <f>67.57+2850</f>
        <v>2917.57</v>
      </c>
      <c r="H40" s="456">
        <v>644.88</v>
      </c>
      <c r="I40" s="456">
        <v>783.14</v>
      </c>
      <c r="J40" s="456">
        <v>15.36</v>
      </c>
      <c r="K40" s="456">
        <v>59.05</v>
      </c>
      <c r="L40" s="456">
        <v>30</v>
      </c>
      <c r="M40" s="456">
        <f t="shared" si="6"/>
        <v>4450</v>
      </c>
      <c r="N40" s="456">
        <v>1600</v>
      </c>
      <c r="O40" s="456">
        <f t="shared" si="1"/>
        <v>69382.287302716621</v>
      </c>
      <c r="P40" s="1"/>
      <c r="Q40" s="1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</row>
    <row r="41" spans="1:29" ht="15.75" customHeight="1" x14ac:dyDescent="0.25">
      <c r="A41" s="1"/>
      <c r="B41" s="450">
        <f t="shared" si="5"/>
        <v>163</v>
      </c>
      <c r="C41" s="311">
        <v>44501</v>
      </c>
      <c r="D41" s="419" t="s">
        <v>1502</v>
      </c>
      <c r="E41" s="451">
        <v>30</v>
      </c>
      <c r="F41" s="420">
        <f t="shared" si="2"/>
        <v>69382.287302716621</v>
      </c>
      <c r="G41" s="420">
        <v>67.569999999999993</v>
      </c>
      <c r="H41" s="420">
        <v>652.85</v>
      </c>
      <c r="I41" s="420">
        <v>775.17</v>
      </c>
      <c r="J41" s="420">
        <v>15.36</v>
      </c>
      <c r="K41" s="420">
        <v>59.05</v>
      </c>
      <c r="L41" s="420">
        <v>30</v>
      </c>
      <c r="M41" s="420">
        <f t="shared" si="6"/>
        <v>1600</v>
      </c>
      <c r="N41" s="420">
        <v>1600</v>
      </c>
      <c r="O41" s="420">
        <f t="shared" si="1"/>
        <v>68661.867302716608</v>
      </c>
      <c r="P41" s="1"/>
      <c r="Q41" s="1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</row>
    <row r="42" spans="1:29" ht="15.75" customHeight="1" x14ac:dyDescent="0.25">
      <c r="A42" s="1"/>
      <c r="B42" s="450">
        <f t="shared" si="5"/>
        <v>164</v>
      </c>
      <c r="C42" s="311">
        <v>44531</v>
      </c>
      <c r="D42" s="419" t="s">
        <v>1502</v>
      </c>
      <c r="E42" s="451">
        <v>30</v>
      </c>
      <c r="F42" s="420">
        <f t="shared" si="2"/>
        <v>68661.867302716608</v>
      </c>
      <c r="G42" s="420">
        <v>67.569999999999993</v>
      </c>
      <c r="H42" s="420">
        <v>660.91</v>
      </c>
      <c r="I42" s="420">
        <v>767.11</v>
      </c>
      <c r="J42" s="420">
        <v>15.36</v>
      </c>
      <c r="K42" s="420">
        <v>59.05</v>
      </c>
      <c r="L42" s="420">
        <v>30</v>
      </c>
      <c r="M42" s="420">
        <f t="shared" si="6"/>
        <v>1600</v>
      </c>
      <c r="N42" s="420">
        <v>1600</v>
      </c>
      <c r="O42" s="420">
        <f t="shared" si="1"/>
        <v>67933.387302716597</v>
      </c>
      <c r="P42" s="1"/>
      <c r="Q42" s="1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</row>
    <row r="43" spans="1:29" ht="15.75" customHeight="1" x14ac:dyDescent="0.25">
      <c r="A43" s="1"/>
      <c r="B43" s="457">
        <f t="shared" si="5"/>
        <v>165</v>
      </c>
      <c r="C43" s="458">
        <v>44562</v>
      </c>
      <c r="D43" s="459" t="s">
        <v>1502</v>
      </c>
      <c r="E43" s="460">
        <v>30</v>
      </c>
      <c r="F43" s="461">
        <f t="shared" si="2"/>
        <v>67933.387302716597</v>
      </c>
      <c r="G43" s="461">
        <v>67.569999999999993</v>
      </c>
      <c r="H43" s="461">
        <v>669.05</v>
      </c>
      <c r="I43" s="461">
        <v>758.97</v>
      </c>
      <c r="J43" s="461">
        <v>15.36</v>
      </c>
      <c r="K43" s="461">
        <v>59.05</v>
      </c>
      <c r="L43" s="461">
        <v>30</v>
      </c>
      <c r="M43" s="461">
        <f t="shared" si="6"/>
        <v>1599.9999999999998</v>
      </c>
      <c r="N43" s="461">
        <v>1600</v>
      </c>
      <c r="O43" s="461">
        <f t="shared" si="1"/>
        <v>67196.767302716587</v>
      </c>
      <c r="P43" s="462">
        <v>44543</v>
      </c>
      <c r="Q43" s="1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</row>
    <row r="44" spans="1:29" ht="15.75" customHeight="1" x14ac:dyDescent="0.25">
      <c r="A44" s="1"/>
      <c r="B44" s="457">
        <f t="shared" si="5"/>
        <v>166</v>
      </c>
      <c r="C44" s="458">
        <v>44593</v>
      </c>
      <c r="D44" s="459" t="s">
        <v>1502</v>
      </c>
      <c r="E44" s="460">
        <v>30</v>
      </c>
      <c r="F44" s="461">
        <f t="shared" si="2"/>
        <v>67196.767302716587</v>
      </c>
      <c r="G44" s="461">
        <v>67.569999999999993</v>
      </c>
      <c r="H44" s="461">
        <v>677.29</v>
      </c>
      <c r="I44" s="461">
        <v>750.73</v>
      </c>
      <c r="J44" s="461">
        <v>15.36</v>
      </c>
      <c r="K44" s="461">
        <v>59.05</v>
      </c>
      <c r="L44" s="461">
        <v>30</v>
      </c>
      <c r="M44" s="461">
        <f t="shared" si="6"/>
        <v>1599.9999999999998</v>
      </c>
      <c r="N44" s="461">
        <v>1600</v>
      </c>
      <c r="O44" s="461">
        <f t="shared" si="1"/>
        <v>66451.907302716587</v>
      </c>
      <c r="P44" s="462">
        <v>44571</v>
      </c>
      <c r="Q44" s="1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</row>
    <row r="45" spans="1:29" ht="15.75" customHeight="1" x14ac:dyDescent="0.25">
      <c r="A45" s="1"/>
      <c r="B45" s="457">
        <f t="shared" si="5"/>
        <v>167</v>
      </c>
      <c r="C45" s="458">
        <v>44621</v>
      </c>
      <c r="D45" s="459" t="s">
        <v>1502</v>
      </c>
      <c r="E45" s="460">
        <v>30</v>
      </c>
      <c r="F45" s="461">
        <f t="shared" si="2"/>
        <v>66451.907302716587</v>
      </c>
      <c r="G45" s="461">
        <v>67.569999999999993</v>
      </c>
      <c r="H45" s="461">
        <f>$H$5-SUM(I45:L45)</f>
        <v>685.62000000000012</v>
      </c>
      <c r="I45" s="461">
        <v>742.4</v>
      </c>
      <c r="J45" s="461">
        <v>15.36</v>
      </c>
      <c r="K45" s="461">
        <v>59.05</v>
      </c>
      <c r="L45" s="461">
        <v>30</v>
      </c>
      <c r="M45" s="461">
        <f t="shared" si="6"/>
        <v>1600</v>
      </c>
      <c r="N45" s="461">
        <v>1600</v>
      </c>
      <c r="O45" s="461">
        <f t="shared" si="1"/>
        <v>65698.717302716585</v>
      </c>
      <c r="P45" s="462">
        <v>44600</v>
      </c>
      <c r="Q45" s="1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</row>
    <row r="46" spans="1:29" ht="15.75" customHeight="1" x14ac:dyDescent="0.25">
      <c r="A46" s="1"/>
      <c r="B46" s="457">
        <f t="shared" si="5"/>
        <v>168</v>
      </c>
      <c r="C46" s="458">
        <v>44652</v>
      </c>
      <c r="D46" s="459" t="s">
        <v>1502</v>
      </c>
      <c r="E46" s="460">
        <v>30</v>
      </c>
      <c r="F46" s="461">
        <f t="shared" si="2"/>
        <v>65698.717302716585</v>
      </c>
      <c r="G46" s="461">
        <v>67.569999999999993</v>
      </c>
      <c r="H46" s="461">
        <v>694.04</v>
      </c>
      <c r="I46" s="461">
        <v>733.98</v>
      </c>
      <c r="J46" s="461">
        <v>15.36</v>
      </c>
      <c r="K46" s="461">
        <v>59.05</v>
      </c>
      <c r="L46" s="461">
        <v>30</v>
      </c>
      <c r="M46" s="461">
        <f t="shared" si="6"/>
        <v>1599.9999999999998</v>
      </c>
      <c r="N46" s="461">
        <v>1600</v>
      </c>
      <c r="O46" s="461">
        <f t="shared" si="1"/>
        <v>64937.107302716584</v>
      </c>
      <c r="P46" s="462">
        <v>44631</v>
      </c>
      <c r="Q46" s="1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spans="1:29" ht="15.75" customHeight="1" x14ac:dyDescent="0.25">
      <c r="A47" s="1"/>
      <c r="B47" s="457">
        <f t="shared" si="5"/>
        <v>169</v>
      </c>
      <c r="C47" s="458">
        <v>44682</v>
      </c>
      <c r="D47" s="459" t="s">
        <v>1502</v>
      </c>
      <c r="E47" s="460">
        <v>30</v>
      </c>
      <c r="F47" s="461">
        <f t="shared" si="2"/>
        <v>64937.107302716584</v>
      </c>
      <c r="G47" s="461">
        <v>67.569999999999993</v>
      </c>
      <c r="H47" s="461">
        <v>702.56</v>
      </c>
      <c r="I47" s="461">
        <v>725.46</v>
      </c>
      <c r="J47" s="461">
        <v>15.36</v>
      </c>
      <c r="K47" s="461">
        <v>59.05</v>
      </c>
      <c r="L47" s="461">
        <v>30</v>
      </c>
      <c r="M47" s="461">
        <f t="shared" si="6"/>
        <v>1599.9999999999998</v>
      </c>
      <c r="N47" s="461">
        <v>1600</v>
      </c>
      <c r="O47" s="461">
        <f t="shared" si="1"/>
        <v>64166.977302716587</v>
      </c>
      <c r="P47" s="462">
        <v>44662</v>
      </c>
      <c r="Q47" s="1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</row>
    <row r="48" spans="1:29" ht="15.75" customHeight="1" x14ac:dyDescent="0.25">
      <c r="A48" s="1"/>
      <c r="B48" s="457">
        <f t="shared" si="5"/>
        <v>170</v>
      </c>
      <c r="C48" s="458">
        <v>44713</v>
      </c>
      <c r="D48" s="459" t="s">
        <v>1502</v>
      </c>
      <c r="E48" s="460">
        <v>30</v>
      </c>
      <c r="F48" s="461">
        <f t="shared" si="2"/>
        <v>64166.977302716587</v>
      </c>
      <c r="G48" s="461">
        <v>67.569999999999993</v>
      </c>
      <c r="H48" s="461">
        <v>711.17</v>
      </c>
      <c r="I48" s="461">
        <v>716.85</v>
      </c>
      <c r="J48" s="461">
        <v>15.36</v>
      </c>
      <c r="K48" s="461">
        <v>59.05</v>
      </c>
      <c r="L48" s="461">
        <v>30</v>
      </c>
      <c r="M48" s="461">
        <f t="shared" si="6"/>
        <v>1600</v>
      </c>
      <c r="N48" s="461">
        <v>1600</v>
      </c>
      <c r="O48" s="461">
        <f t="shared" si="1"/>
        <v>63388.237302716589</v>
      </c>
      <c r="P48" s="462">
        <v>44697</v>
      </c>
      <c r="Q48" s="1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</row>
    <row r="49" spans="1:29" ht="15.75" customHeight="1" x14ac:dyDescent="0.25">
      <c r="A49" s="1"/>
      <c r="B49" s="457">
        <f t="shared" si="5"/>
        <v>171</v>
      </c>
      <c r="C49" s="458">
        <v>44743</v>
      </c>
      <c r="D49" s="459" t="s">
        <v>1502</v>
      </c>
      <c r="E49" s="460">
        <v>30</v>
      </c>
      <c r="F49" s="461">
        <f t="shared" si="2"/>
        <v>63388.237302716589</v>
      </c>
      <c r="G49" s="461">
        <v>67.569999999999993</v>
      </c>
      <c r="H49" s="461">
        <v>719.88</v>
      </c>
      <c r="I49" s="461">
        <v>708.14</v>
      </c>
      <c r="J49" s="461">
        <v>15.36</v>
      </c>
      <c r="K49" s="461">
        <v>59.05</v>
      </c>
      <c r="L49" s="461">
        <v>30</v>
      </c>
      <c r="M49" s="461">
        <f t="shared" si="6"/>
        <v>1600</v>
      </c>
      <c r="N49" s="461">
        <v>1600</v>
      </c>
      <c r="O49" s="461">
        <f t="shared" si="1"/>
        <v>62600.787302716592</v>
      </c>
      <c r="P49" s="462">
        <v>44725</v>
      </c>
      <c r="Q49" s="1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</row>
    <row r="50" spans="1:29" ht="15.75" customHeight="1" x14ac:dyDescent="0.25">
      <c r="A50" s="1"/>
      <c r="B50" s="463">
        <f t="shared" si="5"/>
        <v>172</v>
      </c>
      <c r="C50" s="464">
        <v>44774</v>
      </c>
      <c r="D50" s="465" t="s">
        <v>1502</v>
      </c>
      <c r="E50" s="466">
        <v>30</v>
      </c>
      <c r="F50" s="467">
        <f t="shared" si="2"/>
        <v>62600.787302716592</v>
      </c>
      <c r="G50" s="467">
        <v>67.569999999999993</v>
      </c>
      <c r="H50" s="467">
        <v>728.69</v>
      </c>
      <c r="I50" s="467">
        <v>699.33</v>
      </c>
      <c r="J50" s="467">
        <v>15.36</v>
      </c>
      <c r="K50" s="467">
        <v>59.05</v>
      </c>
      <c r="L50" s="467">
        <v>30</v>
      </c>
      <c r="M50" s="467">
        <f t="shared" si="6"/>
        <v>1600</v>
      </c>
      <c r="N50" s="467">
        <v>1600</v>
      </c>
      <c r="O50" s="467">
        <f t="shared" si="1"/>
        <v>61804.527302716589</v>
      </c>
      <c r="P50" s="462">
        <v>44754</v>
      </c>
      <c r="Q50" s="1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spans="1:29" ht="15.75" customHeight="1" x14ac:dyDescent="0.25">
      <c r="A51" s="1"/>
      <c r="B51" s="463">
        <f t="shared" si="5"/>
        <v>173</v>
      </c>
      <c r="C51" s="464">
        <v>44805</v>
      </c>
      <c r="D51" s="465" t="s">
        <v>1502</v>
      </c>
      <c r="E51" s="466">
        <v>30</v>
      </c>
      <c r="F51" s="467">
        <f t="shared" si="2"/>
        <v>61804.527302716589</v>
      </c>
      <c r="G51" s="467">
        <v>67.569999999999993</v>
      </c>
      <c r="H51" s="467">
        <v>737.59</v>
      </c>
      <c r="I51" s="467">
        <v>690.43</v>
      </c>
      <c r="J51" s="467">
        <v>15.36</v>
      </c>
      <c r="K51" s="467">
        <v>59.05</v>
      </c>
      <c r="L51" s="467">
        <v>30</v>
      </c>
      <c r="M51" s="467">
        <f t="shared" si="6"/>
        <v>1600</v>
      </c>
      <c r="N51" s="467">
        <v>1600</v>
      </c>
      <c r="O51" s="467">
        <f t="shared" si="1"/>
        <v>60999.367302716593</v>
      </c>
      <c r="P51" s="462">
        <v>44782</v>
      </c>
      <c r="Q51" s="1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1:29" ht="15.75" customHeight="1" x14ac:dyDescent="0.25">
      <c r="A52" s="1"/>
      <c r="B52" s="463">
        <f t="shared" si="5"/>
        <v>174</v>
      </c>
      <c r="C52" s="464">
        <v>44835</v>
      </c>
      <c r="D52" s="465" t="s">
        <v>1502</v>
      </c>
      <c r="E52" s="466">
        <v>30</v>
      </c>
      <c r="F52" s="467">
        <f t="shared" si="2"/>
        <v>60999.367302716593</v>
      </c>
      <c r="G52" s="467">
        <v>67.569999999999993</v>
      </c>
      <c r="H52" s="467">
        <v>746.57</v>
      </c>
      <c r="I52" s="467">
        <v>681.45</v>
      </c>
      <c r="J52" s="467">
        <v>15.36</v>
      </c>
      <c r="K52" s="467">
        <v>59.05</v>
      </c>
      <c r="L52" s="467">
        <v>30</v>
      </c>
      <c r="M52" s="467">
        <f t="shared" si="6"/>
        <v>1600</v>
      </c>
      <c r="N52" s="467">
        <v>1600</v>
      </c>
      <c r="O52" s="467">
        <f t="shared" si="1"/>
        <v>60185.227302716594</v>
      </c>
      <c r="P52" s="462">
        <v>44816</v>
      </c>
      <c r="Q52" s="1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</row>
    <row r="53" spans="1:29" ht="15.75" customHeight="1" x14ac:dyDescent="0.25">
      <c r="A53" s="1"/>
      <c r="B53" s="463">
        <f t="shared" si="5"/>
        <v>175</v>
      </c>
      <c r="C53" s="464">
        <v>44866</v>
      </c>
      <c r="D53" s="465" t="s">
        <v>1502</v>
      </c>
      <c r="E53" s="466">
        <v>30</v>
      </c>
      <c r="F53" s="467">
        <f t="shared" si="2"/>
        <v>60185.227302716594</v>
      </c>
      <c r="G53" s="467">
        <v>67.569999999999993</v>
      </c>
      <c r="H53" s="467">
        <v>755.7</v>
      </c>
      <c r="I53" s="467">
        <v>672.32</v>
      </c>
      <c r="J53" s="467">
        <v>15.36</v>
      </c>
      <c r="K53" s="467">
        <v>59.05</v>
      </c>
      <c r="L53" s="467">
        <v>30</v>
      </c>
      <c r="M53" s="467">
        <f t="shared" si="6"/>
        <v>1600</v>
      </c>
      <c r="N53" s="467">
        <v>1600</v>
      </c>
      <c r="O53" s="467">
        <f t="shared" si="1"/>
        <v>59361.957302716597</v>
      </c>
      <c r="P53" s="462">
        <v>44844</v>
      </c>
      <c r="Q53" s="1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</row>
    <row r="54" spans="1:29" ht="15.75" customHeight="1" x14ac:dyDescent="0.25">
      <c r="A54" s="1"/>
      <c r="B54" s="463">
        <f t="shared" si="5"/>
        <v>176</v>
      </c>
      <c r="C54" s="464">
        <v>44896</v>
      </c>
      <c r="D54" s="465" t="s">
        <v>1502</v>
      </c>
      <c r="E54" s="466">
        <v>30</v>
      </c>
      <c r="F54" s="467">
        <f t="shared" si="2"/>
        <v>59361.957302716597</v>
      </c>
      <c r="G54" s="467">
        <v>0</v>
      </c>
      <c r="H54" s="467">
        <f>$H$5-SUM(I54:L54)</f>
        <v>764.15544416461944</v>
      </c>
      <c r="I54" s="467">
        <f>(F54*$I$5)/12</f>
        <v>663.86455583538066</v>
      </c>
      <c r="J54" s="467">
        <v>15.36</v>
      </c>
      <c r="K54" s="467">
        <v>59.05</v>
      </c>
      <c r="L54" s="467">
        <v>30</v>
      </c>
      <c r="M54" s="467">
        <f t="shared" si="6"/>
        <v>1532.4299999999998</v>
      </c>
      <c r="N54" s="467">
        <v>1600</v>
      </c>
      <c r="O54" s="467">
        <f t="shared" si="1"/>
        <v>58597.801858551975</v>
      </c>
      <c r="P54" s="462">
        <v>44892</v>
      </c>
      <c r="Q54" s="1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</row>
    <row r="55" spans="1:29" ht="15.75" customHeight="1" x14ac:dyDescent="0.25">
      <c r="A55" s="1"/>
      <c r="B55" s="463">
        <f t="shared" si="5"/>
        <v>177</v>
      </c>
      <c r="C55" s="464">
        <v>44927</v>
      </c>
      <c r="D55" s="465" t="s">
        <v>1502</v>
      </c>
      <c r="E55" s="466">
        <v>30</v>
      </c>
      <c r="F55" s="467">
        <f t="shared" si="2"/>
        <v>58597.801858551975</v>
      </c>
      <c r="G55" s="467">
        <v>135.13999999999999</v>
      </c>
      <c r="H55" s="467">
        <v>774.21</v>
      </c>
      <c r="I55" s="467">
        <v>653.51</v>
      </c>
      <c r="J55" s="467">
        <v>15.36</v>
      </c>
      <c r="K55" s="467">
        <v>59.05</v>
      </c>
      <c r="L55" s="467">
        <v>30</v>
      </c>
      <c r="M55" s="467">
        <f t="shared" si="6"/>
        <v>1667.27</v>
      </c>
      <c r="N55" s="467">
        <v>1600</v>
      </c>
      <c r="O55" s="467">
        <f t="shared" si="1"/>
        <v>57688.451858551976</v>
      </c>
      <c r="P55" s="462">
        <v>44900</v>
      </c>
      <c r="Q55" s="1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</row>
    <row r="56" spans="1:29" ht="15.75" customHeight="1" x14ac:dyDescent="0.25">
      <c r="A56" s="1"/>
      <c r="B56" s="463">
        <f t="shared" si="5"/>
        <v>178</v>
      </c>
      <c r="C56" s="464">
        <v>44958</v>
      </c>
      <c r="D56" s="465" t="s">
        <v>1502</v>
      </c>
      <c r="E56" s="466">
        <v>30</v>
      </c>
      <c r="F56" s="467">
        <f t="shared" si="2"/>
        <v>57688.451858551976</v>
      </c>
      <c r="G56" s="467">
        <v>67.569999999999993</v>
      </c>
      <c r="H56" s="467">
        <v>783.63</v>
      </c>
      <c r="I56" s="467">
        <v>644.39</v>
      </c>
      <c r="J56" s="467">
        <v>15.36</v>
      </c>
      <c r="K56" s="467">
        <v>59.05</v>
      </c>
      <c r="L56" s="467">
        <v>30</v>
      </c>
      <c r="M56" s="467">
        <f t="shared" si="6"/>
        <v>1600</v>
      </c>
      <c r="N56" s="467">
        <v>1600</v>
      </c>
      <c r="O56" s="467">
        <f t="shared" si="1"/>
        <v>56837.251858551979</v>
      </c>
      <c r="P56" s="462">
        <v>44936</v>
      </c>
      <c r="Q56" s="1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</row>
    <row r="57" spans="1:29" ht="15.75" customHeight="1" x14ac:dyDescent="0.25">
      <c r="A57" s="1"/>
      <c r="B57" s="463">
        <f t="shared" si="5"/>
        <v>179</v>
      </c>
      <c r="C57" s="464">
        <v>44986</v>
      </c>
      <c r="D57" s="465" t="s">
        <v>1502</v>
      </c>
      <c r="E57" s="466">
        <v>30</v>
      </c>
      <c r="F57" s="467">
        <f t="shared" si="2"/>
        <v>56837.251858551979</v>
      </c>
      <c r="G57" s="467">
        <v>67.569999999999993</v>
      </c>
      <c r="H57" s="467">
        <v>793.15</v>
      </c>
      <c r="I57" s="467">
        <v>634.87</v>
      </c>
      <c r="J57" s="467">
        <v>15.36</v>
      </c>
      <c r="K57" s="467">
        <v>59.05</v>
      </c>
      <c r="L57" s="467">
        <v>30</v>
      </c>
      <c r="M57" s="467">
        <f t="shared" si="6"/>
        <v>1600</v>
      </c>
      <c r="N57" s="467">
        <v>1600</v>
      </c>
      <c r="O57" s="467">
        <f t="shared" si="1"/>
        <v>55976.531858551978</v>
      </c>
      <c r="P57" s="462">
        <v>44971</v>
      </c>
      <c r="Q57" s="1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</row>
    <row r="58" spans="1:29" ht="15.75" customHeight="1" x14ac:dyDescent="0.25">
      <c r="A58" s="1"/>
      <c r="B58" s="463">
        <f t="shared" si="5"/>
        <v>180</v>
      </c>
      <c r="C58" s="464">
        <v>45017</v>
      </c>
      <c r="D58" s="465" t="s">
        <v>1502</v>
      </c>
      <c r="E58" s="466">
        <v>30</v>
      </c>
      <c r="F58" s="467">
        <f t="shared" si="2"/>
        <v>55976.531858551978</v>
      </c>
      <c r="G58" s="467">
        <v>67.569999999999993</v>
      </c>
      <c r="H58" s="467">
        <v>802.77</v>
      </c>
      <c r="I58" s="467">
        <v>625.25</v>
      </c>
      <c r="J58" s="467">
        <v>15.36</v>
      </c>
      <c r="K58" s="467">
        <v>59.05</v>
      </c>
      <c r="L58" s="467">
        <v>30</v>
      </c>
      <c r="M58" s="467">
        <f t="shared" si="6"/>
        <v>1599.9999999999998</v>
      </c>
      <c r="N58" s="467">
        <v>1600</v>
      </c>
      <c r="O58" s="467">
        <f t="shared" si="1"/>
        <v>55106.191858551982</v>
      </c>
      <c r="P58" s="462">
        <v>44991</v>
      </c>
      <c r="Q58" s="1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</row>
    <row r="59" spans="1:29" ht="15.75" customHeight="1" x14ac:dyDescent="0.25">
      <c r="A59" s="514"/>
      <c r="B59" s="515"/>
      <c r="C59" s="516">
        <v>45047</v>
      </c>
      <c r="D59" s="517" t="s">
        <v>1678</v>
      </c>
      <c r="E59" s="518"/>
      <c r="F59" s="519">
        <f>O58</f>
        <v>55106.191858551982</v>
      </c>
      <c r="G59" s="519">
        <v>1600</v>
      </c>
      <c r="H59" s="519"/>
      <c r="I59" s="519"/>
      <c r="J59" s="519"/>
      <c r="K59" s="519"/>
      <c r="L59" s="519"/>
      <c r="M59" s="519"/>
      <c r="N59" s="519"/>
      <c r="O59" s="519">
        <f t="shared" si="1"/>
        <v>53506.191858551982</v>
      </c>
      <c r="P59" s="520"/>
      <c r="Q59" s="51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</row>
    <row r="60" spans="1:29" ht="15.75" customHeight="1" x14ac:dyDescent="0.25">
      <c r="A60" s="1"/>
      <c r="B60" s="521">
        <f>B58+1</f>
        <v>181</v>
      </c>
      <c r="C60" s="522">
        <v>45047</v>
      </c>
      <c r="D60" s="523" t="s">
        <v>1502</v>
      </c>
      <c r="E60" s="524">
        <v>30</v>
      </c>
      <c r="F60" s="525">
        <f>O59</f>
        <v>53506.191858551982</v>
      </c>
      <c r="G60" s="525">
        <v>67.569999999999993</v>
      </c>
      <c r="H60" s="525">
        <v>830.4</v>
      </c>
      <c r="I60" s="525">
        <v>597.62</v>
      </c>
      <c r="J60" s="525">
        <v>15.36</v>
      </c>
      <c r="K60" s="525">
        <v>59.05</v>
      </c>
      <c r="L60" s="525">
        <v>30</v>
      </c>
      <c r="M60" s="467">
        <f t="shared" si="6"/>
        <v>1600</v>
      </c>
      <c r="N60" s="525">
        <v>1600</v>
      </c>
      <c r="O60" s="525">
        <f t="shared" si="1"/>
        <v>52608.22185855198</v>
      </c>
      <c r="P60" s="526">
        <v>45019</v>
      </c>
      <c r="Q60" s="1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</row>
    <row r="61" spans="1:29" ht="15.75" customHeight="1" x14ac:dyDescent="0.25">
      <c r="A61" s="514"/>
      <c r="B61" s="515"/>
      <c r="C61" s="516">
        <v>45047</v>
      </c>
      <c r="D61" s="517" t="s">
        <v>1678</v>
      </c>
      <c r="E61" s="518"/>
      <c r="F61" s="519">
        <f>O60</f>
        <v>52608.22185855198</v>
      </c>
      <c r="G61" s="519">
        <v>-1600</v>
      </c>
      <c r="H61" s="519"/>
      <c r="I61" s="519"/>
      <c r="J61" s="519"/>
      <c r="K61" s="519"/>
      <c r="L61" s="519"/>
      <c r="M61" s="519"/>
      <c r="N61" s="519"/>
      <c r="O61" s="519">
        <f t="shared" ref="O61" si="7">+F61-H61-G61</f>
        <v>54208.22185855198</v>
      </c>
      <c r="P61" s="520"/>
      <c r="Q61" s="51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</row>
    <row r="62" spans="1:29" ht="15.75" customHeight="1" x14ac:dyDescent="0.25">
      <c r="A62" s="1"/>
      <c r="B62" s="521">
        <f>B60+1</f>
        <v>182</v>
      </c>
      <c r="C62" s="522">
        <v>45078</v>
      </c>
      <c r="D62" s="523" t="s">
        <v>1502</v>
      </c>
      <c r="E62" s="524">
        <v>30</v>
      </c>
      <c r="F62" s="525">
        <f>O61</f>
        <v>54208.22185855198</v>
      </c>
      <c r="G62" s="525">
        <v>1667.57</v>
      </c>
      <c r="H62" s="525">
        <v>840.44</v>
      </c>
      <c r="I62" s="525">
        <v>587.58000000000004</v>
      </c>
      <c r="J62" s="525">
        <v>15.36</v>
      </c>
      <c r="K62" s="525">
        <v>59.05</v>
      </c>
      <c r="L62" s="525">
        <v>30</v>
      </c>
      <c r="M62" s="467">
        <f t="shared" si="6"/>
        <v>3200.0000000000005</v>
      </c>
      <c r="N62" s="525">
        <v>3200</v>
      </c>
      <c r="O62" s="525">
        <f t="shared" si="1"/>
        <v>51700.211858551978</v>
      </c>
      <c r="P62" s="526">
        <v>45048</v>
      </c>
      <c r="Q62" s="527">
        <v>45068</v>
      </c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</row>
    <row r="63" spans="1:29" ht="15.75" customHeight="1" x14ac:dyDescent="0.25">
      <c r="A63" s="1"/>
      <c r="B63" s="521">
        <f t="shared" si="5"/>
        <v>183</v>
      </c>
      <c r="C63" s="522">
        <v>45108</v>
      </c>
      <c r="D63" s="523" t="s">
        <v>1502</v>
      </c>
      <c r="E63" s="524">
        <v>30</v>
      </c>
      <c r="F63" s="525">
        <f t="shared" si="2"/>
        <v>51700.211858551978</v>
      </c>
      <c r="G63" s="525">
        <v>67.569999999999993</v>
      </c>
      <c r="H63" s="525">
        <v>850.59</v>
      </c>
      <c r="I63" s="525">
        <v>577.46</v>
      </c>
      <c r="J63" s="525">
        <v>15.36</v>
      </c>
      <c r="K63" s="525">
        <v>59.05</v>
      </c>
      <c r="L63" s="525">
        <v>30</v>
      </c>
      <c r="M63" s="467">
        <f t="shared" si="6"/>
        <v>1600.03</v>
      </c>
      <c r="N63" s="525">
        <v>1600</v>
      </c>
      <c r="O63" s="525">
        <f t="shared" si="1"/>
        <v>50782.051858551982</v>
      </c>
      <c r="P63" s="526">
        <v>45091</v>
      </c>
      <c r="Q63" s="1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</row>
    <row r="64" spans="1:29" ht="15.75" customHeight="1" x14ac:dyDescent="0.25">
      <c r="A64" s="1"/>
      <c r="B64" s="468">
        <f t="shared" si="5"/>
        <v>184</v>
      </c>
      <c r="C64" s="306">
        <v>45139</v>
      </c>
      <c r="D64" s="429" t="s">
        <v>1502</v>
      </c>
      <c r="E64" s="469">
        <v>30</v>
      </c>
      <c r="F64" s="430">
        <f t="shared" si="2"/>
        <v>50782.051858551982</v>
      </c>
      <c r="G64" s="430">
        <v>0</v>
      </c>
      <c r="H64" s="430">
        <f t="shared" ref="H64:H119" si="8">$H$5-SUM(I64:L64)</f>
        <v>860.10738671519368</v>
      </c>
      <c r="I64" s="430">
        <f t="shared" ref="I64:I120" si="9">(F64*$I$5)/12</f>
        <v>567.91261328480641</v>
      </c>
      <c r="J64" s="430">
        <v>15.36</v>
      </c>
      <c r="K64" s="430">
        <v>59.05</v>
      </c>
      <c r="L64" s="430">
        <v>30</v>
      </c>
      <c r="M64" s="430"/>
      <c r="N64" s="430"/>
      <c r="O64" s="430">
        <f t="shared" si="1"/>
        <v>49921.944471836789</v>
      </c>
      <c r="P64" s="470"/>
      <c r="Q64" s="1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</row>
    <row r="65" spans="1:29" ht="15.75" customHeight="1" x14ac:dyDescent="0.25">
      <c r="A65" s="1"/>
      <c r="B65" s="468">
        <f t="shared" si="5"/>
        <v>185</v>
      </c>
      <c r="C65" s="306">
        <v>45170</v>
      </c>
      <c r="D65" s="429" t="s">
        <v>1502</v>
      </c>
      <c r="E65" s="469">
        <v>30</v>
      </c>
      <c r="F65" s="430">
        <f t="shared" si="2"/>
        <v>49921.944471836789</v>
      </c>
      <c r="G65" s="430">
        <v>0</v>
      </c>
      <c r="H65" s="430">
        <f t="shared" si="8"/>
        <v>869.72625432329198</v>
      </c>
      <c r="I65" s="430">
        <f t="shared" si="9"/>
        <v>558.29374567670811</v>
      </c>
      <c r="J65" s="430">
        <v>15.36</v>
      </c>
      <c r="K65" s="430">
        <v>59.05</v>
      </c>
      <c r="L65" s="430">
        <v>30</v>
      </c>
      <c r="M65" s="430"/>
      <c r="N65" s="430"/>
      <c r="O65" s="430">
        <f t="shared" si="1"/>
        <v>49052.218217513495</v>
      </c>
      <c r="P65" s="470"/>
      <c r="Q65" s="1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</row>
    <row r="66" spans="1:29" ht="15.75" customHeight="1" x14ac:dyDescent="0.25">
      <c r="A66" s="1"/>
      <c r="B66" s="468">
        <f t="shared" si="5"/>
        <v>186</v>
      </c>
      <c r="C66" s="306">
        <v>45200</v>
      </c>
      <c r="D66" s="429" t="s">
        <v>1502</v>
      </c>
      <c r="E66" s="469">
        <v>30</v>
      </c>
      <c r="F66" s="430">
        <f t="shared" si="2"/>
        <v>49052.218217513495</v>
      </c>
      <c r="G66" s="430">
        <v>0</v>
      </c>
      <c r="H66" s="430">
        <f t="shared" si="8"/>
        <v>879.45269293414071</v>
      </c>
      <c r="I66" s="430">
        <f t="shared" si="9"/>
        <v>548.56730706585938</v>
      </c>
      <c r="J66" s="430">
        <v>15.36</v>
      </c>
      <c r="K66" s="430">
        <v>59.05</v>
      </c>
      <c r="L66" s="430">
        <v>30</v>
      </c>
      <c r="M66" s="430"/>
      <c r="N66" s="430"/>
      <c r="O66" s="430">
        <f t="shared" si="1"/>
        <v>48172.765524579358</v>
      </c>
      <c r="P66" s="470"/>
      <c r="Q66" s="1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</row>
    <row r="67" spans="1:29" ht="15.75" customHeight="1" x14ac:dyDescent="0.25">
      <c r="A67" s="1"/>
      <c r="B67" s="468">
        <f t="shared" si="5"/>
        <v>187</v>
      </c>
      <c r="C67" s="306">
        <v>45231</v>
      </c>
      <c r="D67" s="429" t="s">
        <v>1502</v>
      </c>
      <c r="E67" s="469">
        <v>30</v>
      </c>
      <c r="F67" s="430">
        <f t="shared" si="2"/>
        <v>48172.765524579358</v>
      </c>
      <c r="G67" s="430">
        <v>0</v>
      </c>
      <c r="H67" s="430">
        <f t="shared" si="8"/>
        <v>889.28790555012085</v>
      </c>
      <c r="I67" s="430">
        <f t="shared" si="9"/>
        <v>538.73209444987924</v>
      </c>
      <c r="J67" s="430">
        <v>15.36</v>
      </c>
      <c r="K67" s="430">
        <v>59.05</v>
      </c>
      <c r="L67" s="430">
        <v>30</v>
      </c>
      <c r="M67" s="430"/>
      <c r="N67" s="430"/>
      <c r="O67" s="430">
        <f t="shared" si="1"/>
        <v>47283.47761902924</v>
      </c>
      <c r="P67" s="470"/>
      <c r="Q67" s="1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</row>
    <row r="68" spans="1:29" ht="15.75" customHeight="1" x14ac:dyDescent="0.25">
      <c r="A68" s="1"/>
      <c r="B68" s="468">
        <f t="shared" si="5"/>
        <v>188</v>
      </c>
      <c r="C68" s="306">
        <v>45261</v>
      </c>
      <c r="D68" s="429" t="s">
        <v>1502</v>
      </c>
      <c r="E68" s="469">
        <v>30</v>
      </c>
      <c r="F68" s="430">
        <f t="shared" si="2"/>
        <v>47283.47761902924</v>
      </c>
      <c r="G68" s="430">
        <v>0</v>
      </c>
      <c r="H68" s="430">
        <f t="shared" si="8"/>
        <v>899.23310862718972</v>
      </c>
      <c r="I68" s="430">
        <f t="shared" si="9"/>
        <v>528.78689137281037</v>
      </c>
      <c r="J68" s="430">
        <v>15.36</v>
      </c>
      <c r="K68" s="430">
        <v>59.05</v>
      </c>
      <c r="L68" s="430">
        <v>30</v>
      </c>
      <c r="M68" s="430"/>
      <c r="N68" s="430"/>
      <c r="O68" s="430">
        <f t="shared" si="1"/>
        <v>46384.244510402052</v>
      </c>
      <c r="P68" s="1"/>
      <c r="Q68" s="1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</row>
    <row r="69" spans="1:29" ht="15.75" customHeight="1" x14ac:dyDescent="0.25">
      <c r="A69" s="1"/>
      <c r="B69" s="468">
        <f t="shared" si="5"/>
        <v>189</v>
      </c>
      <c r="C69" s="306">
        <v>45292</v>
      </c>
      <c r="D69" s="429" t="s">
        <v>1502</v>
      </c>
      <c r="E69" s="469">
        <v>30</v>
      </c>
      <c r="F69" s="430">
        <f t="shared" si="2"/>
        <v>46384.244510402052</v>
      </c>
      <c r="G69" s="430">
        <v>0</v>
      </c>
      <c r="H69" s="430">
        <f t="shared" si="8"/>
        <v>909.2895322253371</v>
      </c>
      <c r="I69" s="430">
        <f t="shared" si="9"/>
        <v>518.730467774663</v>
      </c>
      <c r="J69" s="430">
        <v>15.36</v>
      </c>
      <c r="K69" s="430">
        <v>59.05</v>
      </c>
      <c r="L69" s="430">
        <v>30</v>
      </c>
      <c r="M69" s="430"/>
      <c r="N69" s="430"/>
      <c r="O69" s="430">
        <f t="shared" si="1"/>
        <v>45474.954978176713</v>
      </c>
      <c r="P69" s="1"/>
      <c r="Q69" s="1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</row>
    <row r="70" spans="1:29" ht="15.75" customHeight="1" x14ac:dyDescent="0.25">
      <c r="A70" s="1"/>
      <c r="B70" s="468">
        <f t="shared" si="5"/>
        <v>190</v>
      </c>
      <c r="C70" s="306">
        <v>45323</v>
      </c>
      <c r="D70" s="429" t="s">
        <v>1502</v>
      </c>
      <c r="E70" s="469">
        <v>30</v>
      </c>
      <c r="F70" s="430">
        <f t="shared" si="2"/>
        <v>45474.954978176713</v>
      </c>
      <c r="G70" s="430">
        <v>0</v>
      </c>
      <c r="H70" s="430">
        <f t="shared" si="8"/>
        <v>919.4584201607239</v>
      </c>
      <c r="I70" s="430">
        <f t="shared" si="9"/>
        <v>508.56157983927625</v>
      </c>
      <c r="J70" s="430">
        <v>15.36</v>
      </c>
      <c r="K70" s="430">
        <v>59.05</v>
      </c>
      <c r="L70" s="430">
        <v>30</v>
      </c>
      <c r="M70" s="430"/>
      <c r="N70" s="430"/>
      <c r="O70" s="430">
        <f t="shared" si="1"/>
        <v>44555.496558015991</v>
      </c>
      <c r="P70" s="1"/>
      <c r="Q70" s="1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</row>
    <row r="71" spans="1:29" ht="15.75" customHeight="1" x14ac:dyDescent="0.25">
      <c r="A71" s="1"/>
      <c r="B71" s="468">
        <f t="shared" si="5"/>
        <v>191</v>
      </c>
      <c r="C71" s="306">
        <v>45352</v>
      </c>
      <c r="D71" s="429" t="s">
        <v>1502</v>
      </c>
      <c r="E71" s="469">
        <v>30</v>
      </c>
      <c r="F71" s="430">
        <f t="shared" si="2"/>
        <v>44555.496558015991</v>
      </c>
      <c r="G71" s="430">
        <v>0</v>
      </c>
      <c r="H71" s="430">
        <f t="shared" si="8"/>
        <v>929.7410301595213</v>
      </c>
      <c r="I71" s="430">
        <f t="shared" si="9"/>
        <v>498.27896984047885</v>
      </c>
      <c r="J71" s="430">
        <v>15.36</v>
      </c>
      <c r="K71" s="430">
        <v>59.05</v>
      </c>
      <c r="L71" s="430">
        <v>30</v>
      </c>
      <c r="M71" s="430"/>
      <c r="N71" s="430"/>
      <c r="O71" s="430">
        <f t="shared" si="1"/>
        <v>43625.755527856469</v>
      </c>
      <c r="P71" s="1"/>
      <c r="Q71" s="1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</row>
    <row r="72" spans="1:29" ht="15.75" customHeight="1" x14ac:dyDescent="0.25">
      <c r="A72" s="1"/>
      <c r="B72" s="468">
        <f t="shared" si="5"/>
        <v>192</v>
      </c>
      <c r="C72" s="306">
        <v>45383</v>
      </c>
      <c r="D72" s="429" t="s">
        <v>1502</v>
      </c>
      <c r="E72" s="469">
        <v>30</v>
      </c>
      <c r="F72" s="430">
        <f t="shared" si="2"/>
        <v>43625.755527856469</v>
      </c>
      <c r="G72" s="430">
        <v>0</v>
      </c>
      <c r="H72" s="430">
        <f t="shared" si="8"/>
        <v>940.1386340134718</v>
      </c>
      <c r="I72" s="430">
        <f t="shared" si="9"/>
        <v>487.88136598652824</v>
      </c>
      <c r="J72" s="430">
        <v>15.36</v>
      </c>
      <c r="K72" s="430">
        <v>59.05</v>
      </c>
      <c r="L72" s="430">
        <v>30</v>
      </c>
      <c r="M72" s="430"/>
      <c r="N72" s="430"/>
      <c r="O72" s="430">
        <f t="shared" si="1"/>
        <v>42685.616893842998</v>
      </c>
      <c r="P72" s="1"/>
      <c r="Q72" s="1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</row>
    <row r="73" spans="1:29" ht="15.75" customHeight="1" x14ac:dyDescent="0.25">
      <c r="A73" s="1"/>
      <c r="B73" s="468">
        <f t="shared" si="5"/>
        <v>193</v>
      </c>
      <c r="C73" s="306">
        <v>45413</v>
      </c>
      <c r="D73" s="429" t="s">
        <v>1502</v>
      </c>
      <c r="E73" s="469">
        <v>30</v>
      </c>
      <c r="F73" s="430">
        <f t="shared" si="2"/>
        <v>42685.616893842998</v>
      </c>
      <c r="G73" s="430">
        <v>0</v>
      </c>
      <c r="H73" s="430">
        <f t="shared" si="8"/>
        <v>950.65251773718921</v>
      </c>
      <c r="I73" s="430">
        <f t="shared" si="9"/>
        <v>477.36748226281088</v>
      </c>
      <c r="J73" s="430">
        <v>15.36</v>
      </c>
      <c r="K73" s="430">
        <v>59.05</v>
      </c>
      <c r="L73" s="430">
        <v>30</v>
      </c>
      <c r="M73" s="430"/>
      <c r="N73" s="430"/>
      <c r="O73" s="430">
        <f t="shared" si="1"/>
        <v>41734.964376105811</v>
      </c>
      <c r="P73" s="1"/>
      <c r="Q73" s="1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</row>
    <row r="74" spans="1:29" ht="15.75" customHeight="1" x14ac:dyDescent="0.25">
      <c r="A74" s="1"/>
      <c r="B74" s="468">
        <f t="shared" si="5"/>
        <v>194</v>
      </c>
      <c r="C74" s="306">
        <v>45444</v>
      </c>
      <c r="D74" s="429" t="s">
        <v>1502</v>
      </c>
      <c r="E74" s="469">
        <v>30</v>
      </c>
      <c r="F74" s="430">
        <f t="shared" si="2"/>
        <v>41734.964376105811</v>
      </c>
      <c r="G74" s="430">
        <v>0</v>
      </c>
      <c r="H74" s="430">
        <f t="shared" si="8"/>
        <v>961.28398172721666</v>
      </c>
      <c r="I74" s="430">
        <f t="shared" si="9"/>
        <v>466.73601827278338</v>
      </c>
      <c r="J74" s="430">
        <v>15.36</v>
      </c>
      <c r="K74" s="430">
        <v>59.05</v>
      </c>
      <c r="L74" s="430">
        <v>30</v>
      </c>
      <c r="M74" s="430"/>
      <c r="N74" s="430"/>
      <c r="O74" s="430">
        <f t="shared" si="1"/>
        <v>40773.680394378593</v>
      </c>
      <c r="P74" s="1"/>
      <c r="Q74" s="1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 ht="15.75" customHeight="1" x14ac:dyDescent="0.25">
      <c r="A75" s="1"/>
      <c r="B75" s="468">
        <f t="shared" si="5"/>
        <v>195</v>
      </c>
      <c r="C75" s="306">
        <v>45474</v>
      </c>
      <c r="D75" s="429" t="s">
        <v>1502</v>
      </c>
      <c r="E75" s="469">
        <v>30</v>
      </c>
      <c r="F75" s="430">
        <f t="shared" si="2"/>
        <v>40773.680394378593</v>
      </c>
      <c r="G75" s="430">
        <v>0</v>
      </c>
      <c r="H75" s="430">
        <f t="shared" si="8"/>
        <v>972.03434092286614</v>
      </c>
      <c r="I75" s="430">
        <f t="shared" si="9"/>
        <v>455.98565907713396</v>
      </c>
      <c r="J75" s="430">
        <v>15.36</v>
      </c>
      <c r="K75" s="430">
        <v>59.05</v>
      </c>
      <c r="L75" s="430">
        <v>30</v>
      </c>
      <c r="M75" s="430"/>
      <c r="N75" s="430"/>
      <c r="O75" s="430">
        <f t="shared" si="1"/>
        <v>39801.646053455726</v>
      </c>
      <c r="P75" s="1"/>
      <c r="Q75" s="1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</row>
    <row r="76" spans="1:29" ht="15.75" customHeight="1" x14ac:dyDescent="0.25">
      <c r="A76" s="1"/>
      <c r="B76" s="468">
        <f t="shared" si="5"/>
        <v>196</v>
      </c>
      <c r="C76" s="306">
        <v>45505</v>
      </c>
      <c r="D76" s="429" t="s">
        <v>1502</v>
      </c>
      <c r="E76" s="469">
        <v>30</v>
      </c>
      <c r="F76" s="430">
        <f t="shared" si="2"/>
        <v>39801.646053455726</v>
      </c>
      <c r="G76" s="430">
        <v>0</v>
      </c>
      <c r="H76" s="430">
        <f t="shared" si="8"/>
        <v>982.90492496885349</v>
      </c>
      <c r="I76" s="430">
        <f t="shared" si="9"/>
        <v>445.11507503114655</v>
      </c>
      <c r="J76" s="430">
        <v>15.36</v>
      </c>
      <c r="K76" s="430">
        <v>59.05</v>
      </c>
      <c r="L76" s="430">
        <v>30</v>
      </c>
      <c r="M76" s="430"/>
      <c r="N76" s="430"/>
      <c r="O76" s="430">
        <f t="shared" si="1"/>
        <v>38818.741128486872</v>
      </c>
      <c r="P76" s="1"/>
      <c r="Q76" s="1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</row>
    <row r="77" spans="1:29" ht="15.75" customHeight="1" x14ac:dyDescent="0.25">
      <c r="A77" s="1"/>
      <c r="B77" s="468">
        <f t="shared" si="5"/>
        <v>197</v>
      </c>
      <c r="C77" s="306">
        <v>45536</v>
      </c>
      <c r="D77" s="429" t="s">
        <v>1502</v>
      </c>
      <c r="E77" s="469">
        <v>30</v>
      </c>
      <c r="F77" s="430">
        <f t="shared" si="2"/>
        <v>38818.741128486872</v>
      </c>
      <c r="G77" s="430">
        <v>0</v>
      </c>
      <c r="H77" s="430">
        <f t="shared" si="8"/>
        <v>993.89707837975516</v>
      </c>
      <c r="I77" s="430">
        <f t="shared" si="9"/>
        <v>434.12292162024488</v>
      </c>
      <c r="J77" s="430">
        <v>15.36</v>
      </c>
      <c r="K77" s="430">
        <v>59.05</v>
      </c>
      <c r="L77" s="430">
        <v>30</v>
      </c>
      <c r="M77" s="430"/>
      <c r="N77" s="430"/>
      <c r="O77" s="430">
        <f t="shared" si="1"/>
        <v>37824.844050107116</v>
      </c>
      <c r="P77" s="1"/>
      <c r="Q77" s="1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</row>
    <row r="78" spans="1:29" ht="15.75" customHeight="1" x14ac:dyDescent="0.25">
      <c r="A78" s="1"/>
      <c r="B78" s="468">
        <f t="shared" si="5"/>
        <v>198</v>
      </c>
      <c r="C78" s="306">
        <v>45566</v>
      </c>
      <c r="D78" s="429" t="s">
        <v>1502</v>
      </c>
      <c r="E78" s="469">
        <v>30</v>
      </c>
      <c r="F78" s="430">
        <f t="shared" si="2"/>
        <v>37824.844050107116</v>
      </c>
      <c r="G78" s="430">
        <v>0</v>
      </c>
      <c r="H78" s="430">
        <f t="shared" si="8"/>
        <v>1005.012160706302</v>
      </c>
      <c r="I78" s="430">
        <f t="shared" si="9"/>
        <v>423.007839293698</v>
      </c>
      <c r="J78" s="430">
        <v>15.36</v>
      </c>
      <c r="K78" s="430">
        <v>59.05</v>
      </c>
      <c r="L78" s="430">
        <v>30</v>
      </c>
      <c r="M78" s="430"/>
      <c r="N78" s="430"/>
      <c r="O78" s="430">
        <f t="shared" si="1"/>
        <v>36819.831889400812</v>
      </c>
      <c r="P78" s="1"/>
      <c r="Q78" s="1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</row>
    <row r="79" spans="1:29" ht="15.75" customHeight="1" x14ac:dyDescent="0.25">
      <c r="A79" s="1"/>
      <c r="B79" s="468">
        <f t="shared" si="5"/>
        <v>199</v>
      </c>
      <c r="C79" s="306">
        <v>45597</v>
      </c>
      <c r="D79" s="429" t="s">
        <v>1502</v>
      </c>
      <c r="E79" s="469">
        <v>30</v>
      </c>
      <c r="F79" s="430">
        <f t="shared" si="2"/>
        <v>36819.831889400812</v>
      </c>
      <c r="G79" s="430">
        <v>0</v>
      </c>
      <c r="H79" s="430">
        <f t="shared" si="8"/>
        <v>1016.2515467035342</v>
      </c>
      <c r="I79" s="430">
        <f t="shared" si="9"/>
        <v>411.76845329646579</v>
      </c>
      <c r="J79" s="430">
        <v>15.36</v>
      </c>
      <c r="K79" s="430">
        <v>59.05</v>
      </c>
      <c r="L79" s="430">
        <v>30</v>
      </c>
      <c r="M79" s="430"/>
      <c r="N79" s="430"/>
      <c r="O79" s="430">
        <f t="shared" si="1"/>
        <v>35803.580342697278</v>
      </c>
      <c r="P79" s="1"/>
      <c r="Q79" s="1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</row>
    <row r="80" spans="1:29" ht="15.75" customHeight="1" x14ac:dyDescent="0.25">
      <c r="A80" s="1"/>
      <c r="B80" s="468">
        <f t="shared" si="5"/>
        <v>200</v>
      </c>
      <c r="C80" s="306">
        <v>45627</v>
      </c>
      <c r="D80" s="429" t="s">
        <v>1502</v>
      </c>
      <c r="E80" s="469">
        <v>30</v>
      </c>
      <c r="F80" s="430">
        <f t="shared" si="2"/>
        <v>35803.580342697278</v>
      </c>
      <c r="G80" s="430">
        <v>0</v>
      </c>
      <c r="H80" s="430">
        <f t="shared" si="8"/>
        <v>1027.6166265008355</v>
      </c>
      <c r="I80" s="430">
        <f t="shared" si="9"/>
        <v>400.40337349916462</v>
      </c>
      <c r="J80" s="430">
        <v>15.36</v>
      </c>
      <c r="K80" s="430">
        <v>59.05</v>
      </c>
      <c r="L80" s="430">
        <v>30</v>
      </c>
      <c r="M80" s="430"/>
      <c r="N80" s="430"/>
      <c r="O80" s="430">
        <f t="shared" si="1"/>
        <v>34775.963716196442</v>
      </c>
      <c r="P80" s="1"/>
      <c r="Q80" s="1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</row>
    <row r="81" spans="1:29" ht="15.75" customHeight="1" x14ac:dyDescent="0.25">
      <c r="A81" s="1"/>
      <c r="B81" s="468">
        <f t="shared" si="5"/>
        <v>201</v>
      </c>
      <c r="C81" s="306">
        <v>45658</v>
      </c>
      <c r="D81" s="429" t="s">
        <v>1502</v>
      </c>
      <c r="E81" s="469">
        <v>30</v>
      </c>
      <c r="F81" s="430">
        <f t="shared" si="2"/>
        <v>34775.963716196442</v>
      </c>
      <c r="G81" s="430">
        <v>0</v>
      </c>
      <c r="H81" s="430">
        <f t="shared" si="8"/>
        <v>1039.1088057738698</v>
      </c>
      <c r="I81" s="430">
        <f t="shared" si="9"/>
        <v>388.91119422613025</v>
      </c>
      <c r="J81" s="430">
        <v>15.36</v>
      </c>
      <c r="K81" s="430">
        <v>59.05</v>
      </c>
      <c r="L81" s="430">
        <v>30</v>
      </c>
      <c r="M81" s="430"/>
      <c r="N81" s="430"/>
      <c r="O81" s="430">
        <f t="shared" si="1"/>
        <v>33736.854910422575</v>
      </c>
      <c r="P81" s="1"/>
      <c r="Q81" s="1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</row>
    <row r="82" spans="1:29" ht="15.75" customHeight="1" x14ac:dyDescent="0.25">
      <c r="A82" s="1"/>
      <c r="B82" s="468">
        <f t="shared" si="5"/>
        <v>202</v>
      </c>
      <c r="C82" s="306">
        <v>45689</v>
      </c>
      <c r="D82" s="429" t="s">
        <v>1502</v>
      </c>
      <c r="E82" s="469">
        <v>30</v>
      </c>
      <c r="F82" s="430">
        <f t="shared" si="2"/>
        <v>33736.854910422575</v>
      </c>
      <c r="G82" s="430">
        <v>0</v>
      </c>
      <c r="H82" s="430">
        <f t="shared" si="8"/>
        <v>1050.7295059184407</v>
      </c>
      <c r="I82" s="430">
        <f t="shared" si="9"/>
        <v>377.29049408155919</v>
      </c>
      <c r="J82" s="430">
        <v>15.36</v>
      </c>
      <c r="K82" s="430">
        <v>59.05</v>
      </c>
      <c r="L82" s="430">
        <v>30</v>
      </c>
      <c r="M82" s="430"/>
      <c r="N82" s="430"/>
      <c r="O82" s="430">
        <f t="shared" si="1"/>
        <v>32686.125404504135</v>
      </c>
      <c r="P82" s="1"/>
      <c r="Q82" s="1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ht="15.75" customHeight="1" x14ac:dyDescent="0.25">
      <c r="A83" s="1"/>
      <c r="B83" s="468">
        <f t="shared" si="5"/>
        <v>203</v>
      </c>
      <c r="C83" s="306">
        <v>45717</v>
      </c>
      <c r="D83" s="429" t="s">
        <v>1502</v>
      </c>
      <c r="E83" s="469">
        <v>30</v>
      </c>
      <c r="F83" s="430">
        <f t="shared" si="2"/>
        <v>32686.125404504135</v>
      </c>
      <c r="G83" s="430">
        <v>0</v>
      </c>
      <c r="H83" s="430">
        <f t="shared" si="8"/>
        <v>1062.4801642262955</v>
      </c>
      <c r="I83" s="430">
        <f t="shared" si="9"/>
        <v>365.53983577370462</v>
      </c>
      <c r="J83" s="430">
        <v>15.36</v>
      </c>
      <c r="K83" s="430">
        <v>59.05</v>
      </c>
      <c r="L83" s="430">
        <v>30</v>
      </c>
      <c r="M83" s="430"/>
      <c r="N83" s="430"/>
      <c r="O83" s="430">
        <f t="shared" si="1"/>
        <v>31623.645240277838</v>
      </c>
      <c r="P83" s="1"/>
      <c r="Q83" s="1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</row>
    <row r="84" spans="1:29" ht="15.75" customHeight="1" x14ac:dyDescent="0.25">
      <c r="A84" s="1"/>
      <c r="B84" s="468">
        <f t="shared" si="5"/>
        <v>204</v>
      </c>
      <c r="C84" s="306">
        <v>45748</v>
      </c>
      <c r="D84" s="429" t="s">
        <v>1502</v>
      </c>
      <c r="E84" s="469">
        <v>30</v>
      </c>
      <c r="F84" s="430">
        <f t="shared" si="2"/>
        <v>31623.645240277838</v>
      </c>
      <c r="G84" s="430">
        <v>0</v>
      </c>
      <c r="H84" s="430">
        <f t="shared" si="8"/>
        <v>1074.3622340628929</v>
      </c>
      <c r="I84" s="430">
        <f t="shared" si="9"/>
        <v>353.65776593710717</v>
      </c>
      <c r="J84" s="430">
        <v>15.36</v>
      </c>
      <c r="K84" s="430">
        <v>59.05</v>
      </c>
      <c r="L84" s="430">
        <v>30</v>
      </c>
      <c r="M84" s="430"/>
      <c r="N84" s="430"/>
      <c r="O84" s="430">
        <f t="shared" si="1"/>
        <v>30549.283006214944</v>
      </c>
      <c r="P84" s="1"/>
      <c r="Q84" s="1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</row>
    <row r="85" spans="1:29" ht="15.75" customHeight="1" x14ac:dyDescent="0.25">
      <c r="A85" s="1"/>
      <c r="B85" s="468">
        <f t="shared" si="5"/>
        <v>205</v>
      </c>
      <c r="C85" s="306">
        <v>45778</v>
      </c>
      <c r="D85" s="429" t="s">
        <v>1502</v>
      </c>
      <c r="E85" s="469">
        <v>30</v>
      </c>
      <c r="F85" s="430">
        <f t="shared" si="2"/>
        <v>30549.283006214944</v>
      </c>
      <c r="G85" s="430">
        <v>0</v>
      </c>
      <c r="H85" s="430">
        <f t="shared" si="8"/>
        <v>1086.3771850471628</v>
      </c>
      <c r="I85" s="430">
        <f t="shared" si="9"/>
        <v>341.64281495283717</v>
      </c>
      <c r="J85" s="430">
        <v>15.36</v>
      </c>
      <c r="K85" s="430">
        <v>59.05</v>
      </c>
      <c r="L85" s="430">
        <v>30</v>
      </c>
      <c r="M85" s="430"/>
      <c r="N85" s="430"/>
      <c r="O85" s="430">
        <f t="shared" si="1"/>
        <v>29462.90582116778</v>
      </c>
      <c r="P85" s="1"/>
      <c r="Q85" s="1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</row>
    <row r="86" spans="1:29" ht="15.75" customHeight="1" x14ac:dyDescent="0.25">
      <c r="A86" s="1"/>
      <c r="B86" s="468">
        <f t="shared" si="5"/>
        <v>206</v>
      </c>
      <c r="C86" s="306">
        <v>45809</v>
      </c>
      <c r="D86" s="429" t="s">
        <v>1502</v>
      </c>
      <c r="E86" s="469">
        <v>30</v>
      </c>
      <c r="F86" s="430">
        <f t="shared" si="2"/>
        <v>29462.90582116778</v>
      </c>
      <c r="G86" s="430">
        <v>0</v>
      </c>
      <c r="H86" s="430">
        <f t="shared" si="8"/>
        <v>1098.5265032332736</v>
      </c>
      <c r="I86" s="430">
        <f t="shared" si="9"/>
        <v>329.49349676672637</v>
      </c>
      <c r="J86" s="430">
        <v>15.36</v>
      </c>
      <c r="K86" s="430">
        <v>59.05</v>
      </c>
      <c r="L86" s="430">
        <v>30</v>
      </c>
      <c r="M86" s="430"/>
      <c r="N86" s="430"/>
      <c r="O86" s="430">
        <f t="shared" si="1"/>
        <v>28364.379317934508</v>
      </c>
      <c r="P86" s="1"/>
      <c r="Q86" s="1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</row>
    <row r="87" spans="1:29" ht="15.75" customHeight="1" x14ac:dyDescent="0.25">
      <c r="A87" s="1"/>
      <c r="B87" s="468">
        <f t="shared" si="5"/>
        <v>207</v>
      </c>
      <c r="C87" s="306">
        <v>45839</v>
      </c>
      <c r="D87" s="429" t="s">
        <v>1502</v>
      </c>
      <c r="E87" s="469">
        <v>30</v>
      </c>
      <c r="F87" s="430">
        <f t="shared" si="2"/>
        <v>28364.379317934508</v>
      </c>
      <c r="G87" s="430">
        <v>0</v>
      </c>
      <c r="H87" s="430">
        <f t="shared" si="8"/>
        <v>1110.8116912944324</v>
      </c>
      <c r="I87" s="430">
        <f t="shared" si="9"/>
        <v>317.20830870556762</v>
      </c>
      <c r="J87" s="430">
        <v>15.36</v>
      </c>
      <c r="K87" s="430">
        <v>59.05</v>
      </c>
      <c r="L87" s="430">
        <v>30</v>
      </c>
      <c r="M87" s="430"/>
      <c r="N87" s="430"/>
      <c r="O87" s="430">
        <f t="shared" si="1"/>
        <v>27253.567626640077</v>
      </c>
      <c r="P87" s="1"/>
      <c r="Q87" s="1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</row>
    <row r="88" spans="1:29" ht="15.75" customHeight="1" x14ac:dyDescent="0.25">
      <c r="A88" s="1"/>
      <c r="B88" s="468">
        <f t="shared" si="5"/>
        <v>208</v>
      </c>
      <c r="C88" s="306">
        <v>45870</v>
      </c>
      <c r="D88" s="429" t="s">
        <v>1502</v>
      </c>
      <c r="E88" s="469">
        <v>30</v>
      </c>
      <c r="F88" s="430">
        <f t="shared" si="2"/>
        <v>27253.567626640077</v>
      </c>
      <c r="G88" s="430">
        <v>0</v>
      </c>
      <c r="H88" s="430">
        <f t="shared" si="8"/>
        <v>1123.2342687087419</v>
      </c>
      <c r="I88" s="430">
        <f t="shared" si="9"/>
        <v>304.78573129125823</v>
      </c>
      <c r="J88" s="430">
        <v>15.36</v>
      </c>
      <c r="K88" s="430">
        <v>59.05</v>
      </c>
      <c r="L88" s="430">
        <v>30</v>
      </c>
      <c r="M88" s="430"/>
      <c r="N88" s="430"/>
      <c r="O88" s="430">
        <f t="shared" si="1"/>
        <v>26130.333357931337</v>
      </c>
      <c r="P88" s="1"/>
      <c r="Q88" s="1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</row>
    <row r="89" spans="1:29" ht="15.75" customHeight="1" x14ac:dyDescent="0.25">
      <c r="A89" s="1"/>
      <c r="B89" s="468">
        <f t="shared" si="5"/>
        <v>209</v>
      </c>
      <c r="C89" s="306">
        <v>45901</v>
      </c>
      <c r="D89" s="429" t="s">
        <v>1502</v>
      </c>
      <c r="E89" s="469">
        <v>30</v>
      </c>
      <c r="F89" s="430">
        <f t="shared" si="2"/>
        <v>26130.333357931337</v>
      </c>
      <c r="G89" s="430">
        <v>0</v>
      </c>
      <c r="H89" s="430">
        <f t="shared" si="8"/>
        <v>1135.7957719471347</v>
      </c>
      <c r="I89" s="430">
        <f t="shared" si="9"/>
        <v>292.2242280528655</v>
      </c>
      <c r="J89" s="430">
        <v>15.36</v>
      </c>
      <c r="K89" s="430">
        <v>59.05</v>
      </c>
      <c r="L89" s="430">
        <v>30</v>
      </c>
      <c r="M89" s="430"/>
      <c r="N89" s="430"/>
      <c r="O89" s="430">
        <f t="shared" si="1"/>
        <v>24994.537585984202</v>
      </c>
      <c r="P89" s="1"/>
      <c r="Q89" s="1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</row>
    <row r="90" spans="1:29" ht="15.75" customHeight="1" x14ac:dyDescent="0.25">
      <c r="A90" s="1"/>
      <c r="B90" s="468">
        <f t="shared" si="5"/>
        <v>210</v>
      </c>
      <c r="C90" s="306">
        <v>45931</v>
      </c>
      <c r="D90" s="429" t="s">
        <v>1502</v>
      </c>
      <c r="E90" s="469">
        <v>30</v>
      </c>
      <c r="F90" s="430">
        <f t="shared" si="2"/>
        <v>24994.537585984202</v>
      </c>
      <c r="G90" s="430">
        <v>0</v>
      </c>
      <c r="H90" s="430">
        <f t="shared" si="8"/>
        <v>1148.49775466341</v>
      </c>
      <c r="I90" s="430">
        <f t="shared" si="9"/>
        <v>279.52224533659006</v>
      </c>
      <c r="J90" s="430">
        <v>15.36</v>
      </c>
      <c r="K90" s="430">
        <v>59.05</v>
      </c>
      <c r="L90" s="430">
        <v>30</v>
      </c>
      <c r="M90" s="430"/>
      <c r="N90" s="430"/>
      <c r="O90" s="430">
        <f t="shared" si="1"/>
        <v>23846.039831320792</v>
      </c>
      <c r="P90" s="1"/>
      <c r="Q90" s="1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</row>
    <row r="91" spans="1:29" ht="15.75" customHeight="1" x14ac:dyDescent="0.25">
      <c r="A91" s="1"/>
      <c r="B91" s="468">
        <f t="shared" si="5"/>
        <v>211</v>
      </c>
      <c r="C91" s="306">
        <v>45962</v>
      </c>
      <c r="D91" s="429" t="s">
        <v>1502</v>
      </c>
      <c r="E91" s="469">
        <v>30</v>
      </c>
      <c r="F91" s="430">
        <f t="shared" si="2"/>
        <v>23846.039831320792</v>
      </c>
      <c r="G91" s="430">
        <v>0</v>
      </c>
      <c r="H91" s="430">
        <f t="shared" si="8"/>
        <v>1161.3417878863959</v>
      </c>
      <c r="I91" s="430">
        <f t="shared" si="9"/>
        <v>266.67821211360422</v>
      </c>
      <c r="J91" s="430">
        <v>15.36</v>
      </c>
      <c r="K91" s="430">
        <v>59.05</v>
      </c>
      <c r="L91" s="430">
        <v>30</v>
      </c>
      <c r="M91" s="430"/>
      <c r="N91" s="430"/>
      <c r="O91" s="430">
        <f t="shared" si="1"/>
        <v>22684.698043434397</v>
      </c>
      <c r="P91" s="1"/>
      <c r="Q91" s="1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</row>
    <row r="92" spans="1:29" ht="15.75" customHeight="1" x14ac:dyDescent="0.25">
      <c r="A92" s="1"/>
      <c r="B92" s="468">
        <f t="shared" si="5"/>
        <v>212</v>
      </c>
      <c r="C92" s="306">
        <v>45992</v>
      </c>
      <c r="D92" s="429" t="s">
        <v>1502</v>
      </c>
      <c r="E92" s="469">
        <v>30</v>
      </c>
      <c r="F92" s="430">
        <f t="shared" si="2"/>
        <v>22684.698043434397</v>
      </c>
      <c r="G92" s="430">
        <v>0</v>
      </c>
      <c r="H92" s="430">
        <f t="shared" si="8"/>
        <v>1174.3294602142587</v>
      </c>
      <c r="I92" s="430">
        <f t="shared" si="9"/>
        <v>253.69053978574138</v>
      </c>
      <c r="J92" s="430">
        <v>15.36</v>
      </c>
      <c r="K92" s="430">
        <v>59.05</v>
      </c>
      <c r="L92" s="430">
        <v>30</v>
      </c>
      <c r="M92" s="430"/>
      <c r="N92" s="430"/>
      <c r="O92" s="430">
        <f t="shared" si="1"/>
        <v>21510.368583220137</v>
      </c>
      <c r="P92" s="1"/>
      <c r="Q92" s="1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</row>
    <row r="93" spans="1:29" ht="15.75" customHeight="1" x14ac:dyDescent="0.25">
      <c r="A93" s="1"/>
      <c r="B93" s="468">
        <f t="shared" si="5"/>
        <v>213</v>
      </c>
      <c r="C93" s="306">
        <v>46023</v>
      </c>
      <c r="D93" s="429" t="s">
        <v>1502</v>
      </c>
      <c r="E93" s="469">
        <v>30</v>
      </c>
      <c r="F93" s="430">
        <f t="shared" si="2"/>
        <v>21510.368583220137</v>
      </c>
      <c r="G93" s="430">
        <v>0</v>
      </c>
      <c r="H93" s="430">
        <f t="shared" si="8"/>
        <v>1187.4623780109882</v>
      </c>
      <c r="I93" s="430">
        <f t="shared" si="9"/>
        <v>240.55762198901189</v>
      </c>
      <c r="J93" s="430">
        <v>15.36</v>
      </c>
      <c r="K93" s="430">
        <v>59.05</v>
      </c>
      <c r="L93" s="430">
        <v>30</v>
      </c>
      <c r="M93" s="430"/>
      <c r="N93" s="430"/>
      <c r="O93" s="430">
        <f t="shared" si="1"/>
        <v>20322.90620520915</v>
      </c>
      <c r="P93" s="1"/>
      <c r="Q93" s="1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</row>
    <row r="94" spans="1:29" ht="15.75" customHeight="1" x14ac:dyDescent="0.25">
      <c r="A94" s="1"/>
      <c r="B94" s="468">
        <f t="shared" si="5"/>
        <v>214</v>
      </c>
      <c r="C94" s="306">
        <v>46054</v>
      </c>
      <c r="D94" s="429" t="s">
        <v>1502</v>
      </c>
      <c r="E94" s="469">
        <v>30</v>
      </c>
      <c r="F94" s="430">
        <f t="shared" si="2"/>
        <v>20322.90620520915</v>
      </c>
      <c r="G94" s="430">
        <v>0</v>
      </c>
      <c r="H94" s="430">
        <f t="shared" si="8"/>
        <v>1200.7421656050776</v>
      </c>
      <c r="I94" s="430">
        <f t="shared" si="9"/>
        <v>227.27783439492237</v>
      </c>
      <c r="J94" s="430">
        <v>15.36</v>
      </c>
      <c r="K94" s="430">
        <v>59.05</v>
      </c>
      <c r="L94" s="430">
        <v>30</v>
      </c>
      <c r="M94" s="430"/>
      <c r="N94" s="430"/>
      <c r="O94" s="430">
        <f t="shared" si="1"/>
        <v>19122.164039604071</v>
      </c>
      <c r="P94" s="1"/>
      <c r="Q94" s="1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</row>
    <row r="95" spans="1:29" ht="15.75" customHeight="1" x14ac:dyDescent="0.25">
      <c r="A95" s="1"/>
      <c r="B95" s="468">
        <f t="shared" si="5"/>
        <v>215</v>
      </c>
      <c r="C95" s="306">
        <v>46082</v>
      </c>
      <c r="D95" s="429" t="s">
        <v>1502</v>
      </c>
      <c r="E95" s="469">
        <v>30</v>
      </c>
      <c r="F95" s="430">
        <f t="shared" si="2"/>
        <v>19122.164039604071</v>
      </c>
      <c r="G95" s="430">
        <v>0</v>
      </c>
      <c r="H95" s="430">
        <f t="shared" si="8"/>
        <v>1214.1704654904279</v>
      </c>
      <c r="I95" s="430">
        <f t="shared" si="9"/>
        <v>213.84953450957221</v>
      </c>
      <c r="J95" s="430">
        <v>15.36</v>
      </c>
      <c r="K95" s="430">
        <v>59.05</v>
      </c>
      <c r="L95" s="430">
        <v>30</v>
      </c>
      <c r="M95" s="430"/>
      <c r="N95" s="430"/>
      <c r="O95" s="430">
        <f t="shared" si="1"/>
        <v>17907.993574113643</v>
      </c>
      <c r="P95" s="1"/>
      <c r="Q95" s="1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</row>
    <row r="96" spans="1:29" ht="15.75" customHeight="1" x14ac:dyDescent="0.25">
      <c r="A96" s="1"/>
      <c r="B96" s="468">
        <f t="shared" si="5"/>
        <v>216</v>
      </c>
      <c r="C96" s="306">
        <v>46113</v>
      </c>
      <c r="D96" s="429" t="s">
        <v>1502</v>
      </c>
      <c r="E96" s="469">
        <v>30</v>
      </c>
      <c r="F96" s="430">
        <f t="shared" si="2"/>
        <v>17907.993574113643</v>
      </c>
      <c r="G96" s="430">
        <v>0</v>
      </c>
      <c r="H96" s="430">
        <f t="shared" si="8"/>
        <v>1227.7489385294957</v>
      </c>
      <c r="I96" s="430">
        <f t="shared" si="9"/>
        <v>200.27106147050426</v>
      </c>
      <c r="J96" s="430">
        <v>15.36</v>
      </c>
      <c r="K96" s="430">
        <v>59.05</v>
      </c>
      <c r="L96" s="430">
        <v>30</v>
      </c>
      <c r="M96" s="430"/>
      <c r="N96" s="430"/>
      <c r="O96" s="430">
        <f t="shared" si="1"/>
        <v>16680.244635584146</v>
      </c>
      <c r="P96" s="1"/>
      <c r="Q96" s="1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</row>
    <row r="97" spans="1:29" ht="15.75" customHeight="1" x14ac:dyDescent="0.25">
      <c r="A97" s="1"/>
      <c r="B97" s="468">
        <f t="shared" si="5"/>
        <v>217</v>
      </c>
      <c r="C97" s="306">
        <v>46143</v>
      </c>
      <c r="D97" s="429" t="s">
        <v>1502</v>
      </c>
      <c r="E97" s="469">
        <v>30</v>
      </c>
      <c r="F97" s="430">
        <f t="shared" si="2"/>
        <v>16680.244635584146</v>
      </c>
      <c r="G97" s="430">
        <v>0</v>
      </c>
      <c r="H97" s="430">
        <f t="shared" si="8"/>
        <v>1241.4792641587173</v>
      </c>
      <c r="I97" s="430">
        <f t="shared" si="9"/>
        <v>186.54073584128273</v>
      </c>
      <c r="J97" s="430">
        <v>15.36</v>
      </c>
      <c r="K97" s="430">
        <v>59.05</v>
      </c>
      <c r="L97" s="430">
        <v>30</v>
      </c>
      <c r="M97" s="430"/>
      <c r="N97" s="430"/>
      <c r="O97" s="430">
        <f t="shared" si="1"/>
        <v>15438.765371425428</v>
      </c>
      <c r="P97" s="1"/>
      <c r="Q97" s="1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</row>
    <row r="98" spans="1:29" ht="15.75" customHeight="1" x14ac:dyDescent="0.25">
      <c r="A98" s="1"/>
      <c r="B98" s="468">
        <f t="shared" si="5"/>
        <v>218</v>
      </c>
      <c r="C98" s="306">
        <v>46174</v>
      </c>
      <c r="D98" s="429" t="s">
        <v>1502</v>
      </c>
      <c r="E98" s="469">
        <v>30</v>
      </c>
      <c r="F98" s="430">
        <f t="shared" si="2"/>
        <v>15438.765371425428</v>
      </c>
      <c r="G98" s="430">
        <v>0</v>
      </c>
      <c r="H98" s="430">
        <f t="shared" si="8"/>
        <v>1255.3631405962255</v>
      </c>
      <c r="I98" s="430">
        <f t="shared" si="9"/>
        <v>172.6568594037744</v>
      </c>
      <c r="J98" s="430">
        <v>15.36</v>
      </c>
      <c r="K98" s="430">
        <v>59.05</v>
      </c>
      <c r="L98" s="430">
        <v>30</v>
      </c>
      <c r="M98" s="430"/>
      <c r="N98" s="430"/>
      <c r="O98" s="430">
        <f t="shared" si="1"/>
        <v>14183.402230829202</v>
      </c>
      <c r="P98" s="1"/>
      <c r="Q98" s="1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ht="15.75" customHeight="1" x14ac:dyDescent="0.25">
      <c r="A99" s="1"/>
      <c r="B99" s="468">
        <f t="shared" si="5"/>
        <v>219</v>
      </c>
      <c r="C99" s="306">
        <v>46204</v>
      </c>
      <c r="D99" s="429" t="s">
        <v>1502</v>
      </c>
      <c r="E99" s="469">
        <v>30</v>
      </c>
      <c r="F99" s="430">
        <f t="shared" si="2"/>
        <v>14183.402230829202</v>
      </c>
      <c r="G99" s="430">
        <v>0</v>
      </c>
      <c r="H99" s="430">
        <f t="shared" si="8"/>
        <v>1269.4022850518934</v>
      </c>
      <c r="I99" s="430">
        <f t="shared" si="9"/>
        <v>158.6177149481066</v>
      </c>
      <c r="J99" s="430">
        <v>15.36</v>
      </c>
      <c r="K99" s="430">
        <v>59.05</v>
      </c>
      <c r="L99" s="430">
        <v>30</v>
      </c>
      <c r="M99" s="430"/>
      <c r="N99" s="430"/>
      <c r="O99" s="430">
        <f t="shared" si="1"/>
        <v>12913.999945777308</v>
      </c>
      <c r="P99" s="1"/>
      <c r="Q99" s="1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</row>
    <row r="100" spans="1:29" ht="15.75" customHeight="1" x14ac:dyDescent="0.25">
      <c r="A100" s="1"/>
      <c r="B100" s="468">
        <f t="shared" si="5"/>
        <v>220</v>
      </c>
      <c r="C100" s="306">
        <v>46235</v>
      </c>
      <c r="D100" s="429" t="s">
        <v>1502</v>
      </c>
      <c r="E100" s="469">
        <v>30</v>
      </c>
      <c r="F100" s="430">
        <f t="shared" si="2"/>
        <v>12913.999945777308</v>
      </c>
      <c r="G100" s="430">
        <v>0</v>
      </c>
      <c r="H100" s="430">
        <f t="shared" si="8"/>
        <v>1283.5984339397237</v>
      </c>
      <c r="I100" s="430">
        <f t="shared" si="9"/>
        <v>144.42156606027626</v>
      </c>
      <c r="J100" s="430">
        <v>15.36</v>
      </c>
      <c r="K100" s="430">
        <v>59.05</v>
      </c>
      <c r="L100" s="430">
        <v>30</v>
      </c>
      <c r="M100" s="430"/>
      <c r="N100" s="430"/>
      <c r="O100" s="430">
        <f t="shared" si="1"/>
        <v>11630.401511837585</v>
      </c>
      <c r="P100" s="1"/>
      <c r="Q100" s="1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</row>
    <row r="101" spans="1:29" ht="15.75" customHeight="1" x14ac:dyDescent="0.25">
      <c r="A101" s="1"/>
      <c r="B101" s="468">
        <f t="shared" si="5"/>
        <v>221</v>
      </c>
      <c r="C101" s="306">
        <v>46266</v>
      </c>
      <c r="D101" s="429" t="s">
        <v>1502</v>
      </c>
      <c r="E101" s="469">
        <v>30</v>
      </c>
      <c r="F101" s="430">
        <f t="shared" si="2"/>
        <v>11630.401511837585</v>
      </c>
      <c r="G101" s="430">
        <v>0</v>
      </c>
      <c r="H101" s="430">
        <f t="shared" si="8"/>
        <v>1297.9533430926163</v>
      </c>
      <c r="I101" s="430">
        <f t="shared" si="9"/>
        <v>130.06665690738367</v>
      </c>
      <c r="J101" s="430">
        <v>15.36</v>
      </c>
      <c r="K101" s="430">
        <v>59.05</v>
      </c>
      <c r="L101" s="430">
        <v>30</v>
      </c>
      <c r="M101" s="430"/>
      <c r="N101" s="430"/>
      <c r="O101" s="430">
        <f t="shared" si="1"/>
        <v>10332.448168744968</v>
      </c>
      <c r="P101" s="1"/>
      <c r="Q101" s="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</row>
    <row r="102" spans="1:29" ht="15.75" customHeight="1" x14ac:dyDescent="0.25">
      <c r="A102" s="1"/>
      <c r="B102" s="468">
        <f t="shared" si="5"/>
        <v>222</v>
      </c>
      <c r="C102" s="306">
        <v>46296</v>
      </c>
      <c r="D102" s="429" t="s">
        <v>1502</v>
      </c>
      <c r="E102" s="469">
        <v>30</v>
      </c>
      <c r="F102" s="430">
        <f t="shared" si="2"/>
        <v>10332.448168744968</v>
      </c>
      <c r="G102" s="430">
        <v>0</v>
      </c>
      <c r="H102" s="430">
        <f t="shared" si="8"/>
        <v>1312.4687879795356</v>
      </c>
      <c r="I102" s="430">
        <f t="shared" si="9"/>
        <v>115.55121202046456</v>
      </c>
      <c r="J102" s="430">
        <v>15.36</v>
      </c>
      <c r="K102" s="430">
        <v>59.05</v>
      </c>
      <c r="L102" s="430">
        <v>30</v>
      </c>
      <c r="M102" s="430"/>
      <c r="N102" s="430"/>
      <c r="O102" s="430">
        <f t="shared" si="1"/>
        <v>9019.9793807654314</v>
      </c>
      <c r="P102" s="1"/>
      <c r="Q102" s="1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</row>
    <row r="103" spans="1:29" ht="15.75" customHeight="1" x14ac:dyDescent="0.25">
      <c r="A103" s="1"/>
      <c r="B103" s="468">
        <f t="shared" si="5"/>
        <v>223</v>
      </c>
      <c r="C103" s="306">
        <v>46327</v>
      </c>
      <c r="D103" s="429" t="s">
        <v>1502</v>
      </c>
      <c r="E103" s="469">
        <v>30</v>
      </c>
      <c r="F103" s="430">
        <f t="shared" si="2"/>
        <v>9019.9793807654314</v>
      </c>
      <c r="G103" s="430">
        <v>0</v>
      </c>
      <c r="H103" s="430">
        <f t="shared" si="8"/>
        <v>1327.1465639251066</v>
      </c>
      <c r="I103" s="430">
        <f t="shared" si="9"/>
        <v>100.87343607489341</v>
      </c>
      <c r="J103" s="430">
        <v>15.36</v>
      </c>
      <c r="K103" s="430">
        <v>59.05</v>
      </c>
      <c r="L103" s="430">
        <v>30</v>
      </c>
      <c r="M103" s="430"/>
      <c r="N103" s="430"/>
      <c r="O103" s="430">
        <f t="shared" si="1"/>
        <v>7692.832816840325</v>
      </c>
      <c r="P103" s="1"/>
      <c r="Q103" s="1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</row>
    <row r="104" spans="1:29" ht="15.75" customHeight="1" x14ac:dyDescent="0.25">
      <c r="A104" s="1"/>
      <c r="B104" s="468">
        <f t="shared" si="5"/>
        <v>224</v>
      </c>
      <c r="C104" s="306">
        <v>46357</v>
      </c>
      <c r="D104" s="429" t="s">
        <v>1502</v>
      </c>
      <c r="E104" s="469">
        <v>30</v>
      </c>
      <c r="F104" s="430">
        <f t="shared" si="2"/>
        <v>7692.832816840325</v>
      </c>
      <c r="G104" s="430">
        <v>0</v>
      </c>
      <c r="H104" s="430">
        <f t="shared" si="8"/>
        <v>1341.988486331669</v>
      </c>
      <c r="I104" s="430">
        <f t="shared" si="9"/>
        <v>86.031513668330987</v>
      </c>
      <c r="J104" s="430">
        <v>15.36</v>
      </c>
      <c r="K104" s="430">
        <v>59.05</v>
      </c>
      <c r="L104" s="430">
        <v>30</v>
      </c>
      <c r="M104" s="430"/>
      <c r="N104" s="430"/>
      <c r="O104" s="430">
        <f t="shared" si="1"/>
        <v>6350.8443305086557</v>
      </c>
      <c r="P104" s="1"/>
      <c r="Q104" s="1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ht="15.75" customHeight="1" x14ac:dyDescent="0.25">
      <c r="A105" s="1"/>
      <c r="B105" s="468">
        <f t="shared" si="5"/>
        <v>225</v>
      </c>
      <c r="C105" s="306">
        <v>46388</v>
      </c>
      <c r="D105" s="429" t="s">
        <v>1502</v>
      </c>
      <c r="E105" s="469">
        <v>30</v>
      </c>
      <c r="F105" s="430">
        <f t="shared" si="2"/>
        <v>6350.8443305086557</v>
      </c>
      <c r="G105" s="430">
        <v>0</v>
      </c>
      <c r="H105" s="430">
        <f t="shared" si="8"/>
        <v>1356.9963909038115</v>
      </c>
      <c r="I105" s="430">
        <f t="shared" si="9"/>
        <v>71.02360909618848</v>
      </c>
      <c r="J105" s="430">
        <v>15.36</v>
      </c>
      <c r="K105" s="430">
        <v>59.05</v>
      </c>
      <c r="L105" s="430">
        <v>30</v>
      </c>
      <c r="M105" s="430"/>
      <c r="N105" s="430"/>
      <c r="O105" s="430">
        <f t="shared" si="1"/>
        <v>4993.8479396048442</v>
      </c>
      <c r="P105" s="1"/>
      <c r="Q105" s="1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</row>
    <row r="106" spans="1:29" ht="15.75" customHeight="1" x14ac:dyDescent="0.25">
      <c r="A106" s="1"/>
      <c r="B106" s="468">
        <f t="shared" si="5"/>
        <v>226</v>
      </c>
      <c r="C106" s="306">
        <v>46419</v>
      </c>
      <c r="D106" s="429" t="s">
        <v>1502</v>
      </c>
      <c r="E106" s="469">
        <v>30</v>
      </c>
      <c r="F106" s="430">
        <f t="shared" si="2"/>
        <v>4993.8479396048442</v>
      </c>
      <c r="G106" s="430">
        <v>0</v>
      </c>
      <c r="H106" s="430">
        <f t="shared" si="8"/>
        <v>1372.1721338754191</v>
      </c>
      <c r="I106" s="430">
        <f t="shared" si="9"/>
        <v>55.847866124580854</v>
      </c>
      <c r="J106" s="430">
        <v>15.36</v>
      </c>
      <c r="K106" s="430">
        <v>59.05</v>
      </c>
      <c r="L106" s="430">
        <v>30</v>
      </c>
      <c r="M106" s="430"/>
      <c r="N106" s="430"/>
      <c r="O106" s="430">
        <f t="shared" si="1"/>
        <v>3621.6758057294251</v>
      </c>
      <c r="P106" s="1"/>
      <c r="Q106" s="1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</row>
    <row r="107" spans="1:29" ht="15.75" customHeight="1" x14ac:dyDescent="0.25">
      <c r="A107" s="1"/>
      <c r="B107" s="468">
        <f t="shared" si="5"/>
        <v>227</v>
      </c>
      <c r="C107" s="306">
        <v>46447</v>
      </c>
      <c r="D107" s="429" t="s">
        <v>1502</v>
      </c>
      <c r="E107" s="469">
        <v>30</v>
      </c>
      <c r="F107" s="430">
        <f t="shared" si="2"/>
        <v>3621.6758057294251</v>
      </c>
      <c r="G107" s="430">
        <v>0</v>
      </c>
      <c r="H107" s="430">
        <f t="shared" si="8"/>
        <v>1387.5175922392593</v>
      </c>
      <c r="I107" s="430">
        <f t="shared" si="9"/>
        <v>40.502407760740745</v>
      </c>
      <c r="J107" s="430">
        <v>15.36</v>
      </c>
      <c r="K107" s="430">
        <v>59.05</v>
      </c>
      <c r="L107" s="430">
        <v>30</v>
      </c>
      <c r="M107" s="430"/>
      <c r="N107" s="430"/>
      <c r="O107" s="430">
        <f t="shared" si="1"/>
        <v>2234.1582134901655</v>
      </c>
      <c r="P107" s="1"/>
      <c r="Q107" s="1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</row>
    <row r="108" spans="1:29" ht="15.75" customHeight="1" x14ac:dyDescent="0.25">
      <c r="A108" s="1"/>
      <c r="B108" s="468">
        <f t="shared" si="5"/>
        <v>228</v>
      </c>
      <c r="C108" s="306">
        <v>46478</v>
      </c>
      <c r="D108" s="429" t="s">
        <v>1502</v>
      </c>
      <c r="E108" s="469">
        <v>30</v>
      </c>
      <c r="F108" s="430">
        <f t="shared" si="2"/>
        <v>2234.1582134901655</v>
      </c>
      <c r="G108" s="430">
        <v>0</v>
      </c>
      <c r="H108" s="430">
        <f t="shared" si="8"/>
        <v>1403.0346639791351</v>
      </c>
      <c r="I108" s="430">
        <f t="shared" si="9"/>
        <v>24.98533602086502</v>
      </c>
      <c r="J108" s="430">
        <v>15.36</v>
      </c>
      <c r="K108" s="430">
        <v>59.05</v>
      </c>
      <c r="L108" s="430">
        <v>30</v>
      </c>
      <c r="M108" s="430"/>
      <c r="N108" s="430"/>
      <c r="O108" s="430">
        <f t="shared" si="1"/>
        <v>831.12354951103043</v>
      </c>
      <c r="P108" s="1"/>
      <c r="Q108" s="1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</row>
    <row r="109" spans="1:29" ht="15.75" customHeight="1" x14ac:dyDescent="0.25">
      <c r="A109" s="1"/>
      <c r="B109" s="468">
        <f t="shared" si="5"/>
        <v>229</v>
      </c>
      <c r="C109" s="306">
        <v>46508</v>
      </c>
      <c r="D109" s="429" t="s">
        <v>1502</v>
      </c>
      <c r="E109" s="469">
        <v>30</v>
      </c>
      <c r="F109" s="430">
        <f t="shared" si="2"/>
        <v>831.12354951103043</v>
      </c>
      <c r="G109" s="430">
        <v>0</v>
      </c>
      <c r="H109" s="430">
        <f t="shared" si="8"/>
        <v>1418.7252683046349</v>
      </c>
      <c r="I109" s="430">
        <f t="shared" si="9"/>
        <v>9.2947316953650247</v>
      </c>
      <c r="J109" s="430">
        <v>15.36</v>
      </c>
      <c r="K109" s="430">
        <v>59.05</v>
      </c>
      <c r="L109" s="430">
        <v>30</v>
      </c>
      <c r="M109" s="430"/>
      <c r="N109" s="430"/>
      <c r="O109" s="430">
        <f t="shared" si="1"/>
        <v>-587.6017187936045</v>
      </c>
      <c r="P109" s="1"/>
      <c r="Q109" s="1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</row>
    <row r="110" spans="1:29" ht="15.75" customHeight="1" x14ac:dyDescent="0.25">
      <c r="A110" s="1"/>
      <c r="B110" s="528">
        <f t="shared" si="5"/>
        <v>230</v>
      </c>
      <c r="C110" s="529">
        <v>46539</v>
      </c>
      <c r="D110" s="530" t="s">
        <v>1502</v>
      </c>
      <c r="E110" s="531">
        <v>30</v>
      </c>
      <c r="F110" s="532">
        <f t="shared" si="2"/>
        <v>-587.6017187936045</v>
      </c>
      <c r="G110" s="532">
        <v>0</v>
      </c>
      <c r="H110" s="532">
        <f t="shared" si="8"/>
        <v>1434.5913458885086</v>
      </c>
      <c r="I110" s="532">
        <f t="shared" si="9"/>
        <v>-6.5713458885084775</v>
      </c>
      <c r="J110" s="532">
        <v>15.36</v>
      </c>
      <c r="K110" s="532">
        <v>59.05</v>
      </c>
      <c r="L110" s="532">
        <v>30</v>
      </c>
      <c r="M110" s="532"/>
      <c r="N110" s="532"/>
      <c r="O110" s="532">
        <f t="shared" si="1"/>
        <v>-2022.1930646821131</v>
      </c>
      <c r="P110" s="1"/>
      <c r="Q110" s="1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</row>
    <row r="111" spans="1:29" ht="15.75" customHeight="1" x14ac:dyDescent="0.25">
      <c r="A111" s="1"/>
      <c r="B111" s="450">
        <f t="shared" si="5"/>
        <v>231</v>
      </c>
      <c r="C111" s="311">
        <v>46569</v>
      </c>
      <c r="D111" s="419" t="s">
        <v>1502</v>
      </c>
      <c r="E111" s="451">
        <v>30</v>
      </c>
      <c r="F111" s="420">
        <f t="shared" si="2"/>
        <v>-2022.1930646821131</v>
      </c>
      <c r="G111" s="420">
        <v>0</v>
      </c>
      <c r="H111" s="420">
        <f t="shared" si="8"/>
        <v>1450.6348591066951</v>
      </c>
      <c r="I111" s="420">
        <f t="shared" si="9"/>
        <v>-22.614859106694968</v>
      </c>
      <c r="J111" s="420">
        <v>15.36</v>
      </c>
      <c r="K111" s="420">
        <v>59.05</v>
      </c>
      <c r="L111" s="420">
        <v>30</v>
      </c>
      <c r="M111" s="420"/>
      <c r="N111" s="420"/>
      <c r="O111" s="420">
        <f t="shared" si="1"/>
        <v>-3472.8279237888082</v>
      </c>
      <c r="P111" s="1"/>
      <c r="Q111" s="1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</row>
    <row r="112" spans="1:29" ht="15.75" customHeight="1" x14ac:dyDescent="0.25">
      <c r="A112" s="1"/>
      <c r="B112" s="450">
        <f t="shared" si="5"/>
        <v>232</v>
      </c>
      <c r="C112" s="311">
        <v>46600</v>
      </c>
      <c r="D112" s="419" t="s">
        <v>1502</v>
      </c>
      <c r="E112" s="451">
        <v>30</v>
      </c>
      <c r="F112" s="420">
        <f t="shared" si="2"/>
        <v>-3472.8279237888082</v>
      </c>
      <c r="G112" s="420">
        <v>0</v>
      </c>
      <c r="H112" s="420">
        <f t="shared" si="8"/>
        <v>1466.8577922810382</v>
      </c>
      <c r="I112" s="420">
        <f t="shared" si="9"/>
        <v>-38.837792281038176</v>
      </c>
      <c r="J112" s="420">
        <v>15.36</v>
      </c>
      <c r="K112" s="420">
        <v>59.05</v>
      </c>
      <c r="L112" s="420">
        <v>30</v>
      </c>
      <c r="M112" s="420"/>
      <c r="N112" s="420"/>
      <c r="O112" s="420">
        <f t="shared" si="1"/>
        <v>-4939.6857160698464</v>
      </c>
      <c r="P112" s="1"/>
      <c r="Q112" s="1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</row>
    <row r="113" spans="1:29" ht="15.75" customHeight="1" x14ac:dyDescent="0.25">
      <c r="A113" s="1"/>
      <c r="B113" s="450">
        <f t="shared" si="5"/>
        <v>233</v>
      </c>
      <c r="C113" s="311">
        <v>46631</v>
      </c>
      <c r="D113" s="419" t="s">
        <v>1502</v>
      </c>
      <c r="E113" s="451">
        <v>30</v>
      </c>
      <c r="F113" s="420">
        <f t="shared" si="2"/>
        <v>-4939.6857160698464</v>
      </c>
      <c r="G113" s="420">
        <v>0</v>
      </c>
      <c r="H113" s="420">
        <f t="shared" si="8"/>
        <v>1483.2621519247145</v>
      </c>
      <c r="I113" s="420">
        <f t="shared" si="9"/>
        <v>-55.242151924714456</v>
      </c>
      <c r="J113" s="420">
        <v>15.36</v>
      </c>
      <c r="K113" s="420">
        <v>59.05</v>
      </c>
      <c r="L113" s="420">
        <v>30</v>
      </c>
      <c r="M113" s="420"/>
      <c r="N113" s="420"/>
      <c r="O113" s="420">
        <f t="shared" si="1"/>
        <v>-6422.9478679945605</v>
      </c>
      <c r="P113" s="1"/>
      <c r="Q113" s="1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</row>
    <row r="114" spans="1:29" ht="15.75" customHeight="1" x14ac:dyDescent="0.25">
      <c r="A114" s="1"/>
      <c r="B114" s="450">
        <f t="shared" si="5"/>
        <v>234</v>
      </c>
      <c r="C114" s="311">
        <v>46661</v>
      </c>
      <c r="D114" s="419" t="s">
        <v>1502</v>
      </c>
      <c r="E114" s="451">
        <v>30</v>
      </c>
      <c r="F114" s="420">
        <f t="shared" si="2"/>
        <v>-6422.9478679945605</v>
      </c>
      <c r="G114" s="420">
        <v>0</v>
      </c>
      <c r="H114" s="420">
        <f t="shared" si="8"/>
        <v>1499.8499669904058</v>
      </c>
      <c r="I114" s="420">
        <f t="shared" si="9"/>
        <v>-71.82996699040585</v>
      </c>
      <c r="J114" s="420">
        <v>15.36</v>
      </c>
      <c r="K114" s="420">
        <v>59.05</v>
      </c>
      <c r="L114" s="420">
        <v>30</v>
      </c>
      <c r="M114" s="420"/>
      <c r="N114" s="420"/>
      <c r="O114" s="420">
        <f t="shared" si="1"/>
        <v>-7922.7978349849664</v>
      </c>
      <c r="P114" s="1"/>
      <c r="Q114" s="1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</row>
    <row r="115" spans="1:29" ht="15.75" customHeight="1" x14ac:dyDescent="0.25">
      <c r="A115" s="1"/>
      <c r="B115" s="450">
        <f t="shared" si="5"/>
        <v>235</v>
      </c>
      <c r="C115" s="311">
        <v>46692</v>
      </c>
      <c r="D115" s="419" t="s">
        <v>1502</v>
      </c>
      <c r="E115" s="451">
        <v>30</v>
      </c>
      <c r="F115" s="420">
        <f t="shared" si="2"/>
        <v>-7922.7978349849664</v>
      </c>
      <c r="G115" s="420">
        <v>0</v>
      </c>
      <c r="H115" s="420">
        <f t="shared" si="8"/>
        <v>1516.6232891212487</v>
      </c>
      <c r="I115" s="420">
        <f t="shared" si="9"/>
        <v>-88.603289121248551</v>
      </c>
      <c r="J115" s="420">
        <v>15.36</v>
      </c>
      <c r="K115" s="420">
        <v>59.05</v>
      </c>
      <c r="L115" s="420">
        <v>30</v>
      </c>
      <c r="M115" s="420"/>
      <c r="N115" s="420"/>
      <c r="O115" s="420">
        <f t="shared" si="1"/>
        <v>-9439.4211241062148</v>
      </c>
      <c r="P115" s="1"/>
      <c r="Q115" s="1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</row>
    <row r="116" spans="1:29" ht="15.75" customHeight="1" x14ac:dyDescent="0.25">
      <c r="A116" s="1"/>
      <c r="B116" s="450">
        <f t="shared" si="5"/>
        <v>236</v>
      </c>
      <c r="C116" s="311">
        <v>46722</v>
      </c>
      <c r="D116" s="419" t="s">
        <v>1502</v>
      </c>
      <c r="E116" s="451">
        <v>30</v>
      </c>
      <c r="F116" s="420">
        <f t="shared" si="2"/>
        <v>-9439.4211241062148</v>
      </c>
      <c r="G116" s="420">
        <v>0</v>
      </c>
      <c r="H116" s="420">
        <f t="shared" si="8"/>
        <v>1533.584192904588</v>
      </c>
      <c r="I116" s="420">
        <f t="shared" si="9"/>
        <v>-105.56419290458786</v>
      </c>
      <c r="J116" s="420">
        <v>15.36</v>
      </c>
      <c r="K116" s="420">
        <v>59.05</v>
      </c>
      <c r="L116" s="420">
        <v>30</v>
      </c>
      <c r="M116" s="420"/>
      <c r="N116" s="420"/>
      <c r="O116" s="420">
        <f t="shared" si="1"/>
        <v>-10973.005317010802</v>
      </c>
      <c r="P116" s="1"/>
      <c r="Q116" s="1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</row>
    <row r="117" spans="1:29" ht="15.75" customHeight="1" x14ac:dyDescent="0.25">
      <c r="A117" s="1"/>
      <c r="B117" s="450">
        <f t="shared" si="5"/>
        <v>237</v>
      </c>
      <c r="C117" s="311">
        <v>46753</v>
      </c>
      <c r="D117" s="419" t="s">
        <v>1502</v>
      </c>
      <c r="E117" s="451">
        <v>30</v>
      </c>
      <c r="F117" s="420">
        <f t="shared" si="2"/>
        <v>-10973.005317010802</v>
      </c>
      <c r="G117" s="420">
        <v>0</v>
      </c>
      <c r="H117" s="420">
        <f t="shared" si="8"/>
        <v>1550.734776128571</v>
      </c>
      <c r="I117" s="420">
        <f t="shared" si="9"/>
        <v>-122.71477612857082</v>
      </c>
      <c r="J117" s="420">
        <v>15.36</v>
      </c>
      <c r="K117" s="420">
        <v>59.05</v>
      </c>
      <c r="L117" s="420">
        <v>30</v>
      </c>
      <c r="M117" s="420"/>
      <c r="N117" s="420"/>
      <c r="O117" s="420">
        <f t="shared" si="1"/>
        <v>-12523.740093139373</v>
      </c>
      <c r="P117" s="1"/>
      <c r="Q117" s="1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</row>
    <row r="118" spans="1:29" ht="15.75" customHeight="1" x14ac:dyDescent="0.25">
      <c r="A118" s="1"/>
      <c r="B118" s="450">
        <f t="shared" si="5"/>
        <v>238</v>
      </c>
      <c r="C118" s="311">
        <v>46784</v>
      </c>
      <c r="D118" s="419" t="s">
        <v>1502</v>
      </c>
      <c r="E118" s="451">
        <v>30</v>
      </c>
      <c r="F118" s="420">
        <f t="shared" si="2"/>
        <v>-12523.740093139373</v>
      </c>
      <c r="G118" s="420">
        <v>0</v>
      </c>
      <c r="H118" s="420">
        <f t="shared" si="8"/>
        <v>1568.0771600416087</v>
      </c>
      <c r="I118" s="420">
        <f t="shared" si="9"/>
        <v>-140.05716004160868</v>
      </c>
      <c r="J118" s="420">
        <v>15.36</v>
      </c>
      <c r="K118" s="420">
        <v>59.05</v>
      </c>
      <c r="L118" s="420">
        <v>30</v>
      </c>
      <c r="M118" s="420"/>
      <c r="N118" s="420"/>
      <c r="O118" s="420">
        <f t="shared" si="1"/>
        <v>-14091.817253180981</v>
      </c>
      <c r="P118" s="1"/>
      <c r="Q118" s="1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</row>
    <row r="119" spans="1:29" ht="15.75" customHeight="1" x14ac:dyDescent="0.25">
      <c r="A119" s="1"/>
      <c r="B119" s="450">
        <f t="shared" si="5"/>
        <v>239</v>
      </c>
      <c r="C119" s="311">
        <v>46813</v>
      </c>
      <c r="D119" s="419" t="s">
        <v>1502</v>
      </c>
      <c r="E119" s="451">
        <v>30</v>
      </c>
      <c r="F119" s="420">
        <f t="shared" si="2"/>
        <v>-14091.817253180981</v>
      </c>
      <c r="G119" s="420">
        <v>0</v>
      </c>
      <c r="H119" s="420">
        <f t="shared" si="8"/>
        <v>1585.6134896147407</v>
      </c>
      <c r="I119" s="420">
        <f t="shared" si="9"/>
        <v>-157.59348961474066</v>
      </c>
      <c r="J119" s="420">
        <v>15.36</v>
      </c>
      <c r="K119" s="420">
        <v>59.05</v>
      </c>
      <c r="L119" s="420">
        <v>30</v>
      </c>
      <c r="M119" s="420"/>
      <c r="N119" s="420"/>
      <c r="O119" s="420">
        <f t="shared" si="1"/>
        <v>-15677.430742795723</v>
      </c>
      <c r="P119" s="1"/>
      <c r="Q119" s="1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</row>
    <row r="120" spans="1:29" ht="15.75" customHeight="1" x14ac:dyDescent="0.25">
      <c r="A120" s="1"/>
      <c r="B120" s="450">
        <f t="shared" si="5"/>
        <v>240</v>
      </c>
      <c r="C120" s="311">
        <v>46844</v>
      </c>
      <c r="D120" s="419" t="s">
        <v>1502</v>
      </c>
      <c r="E120" s="451">
        <v>30</v>
      </c>
      <c r="F120" s="420">
        <f t="shared" si="2"/>
        <v>-15677.430742795723</v>
      </c>
      <c r="G120" s="420">
        <v>0</v>
      </c>
      <c r="H120" s="420">
        <v>767.53</v>
      </c>
      <c r="I120" s="420">
        <f t="shared" si="9"/>
        <v>-175.3259338069322</v>
      </c>
      <c r="J120" s="420">
        <v>15.36</v>
      </c>
      <c r="K120" s="420">
        <v>59.05</v>
      </c>
      <c r="L120" s="420">
        <v>30</v>
      </c>
      <c r="M120" s="420"/>
      <c r="N120" s="420"/>
      <c r="O120" s="420">
        <f t="shared" si="1"/>
        <v>-16444.960742795723</v>
      </c>
      <c r="P120" s="1"/>
      <c r="Q120" s="1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</row>
    <row r="121" spans="1:29" ht="15.75" customHeight="1" x14ac:dyDescent="0.25">
      <c r="A121" s="1"/>
      <c r="B121" s="1" t="s">
        <v>1503</v>
      </c>
      <c r="C121" s="1" t="s">
        <v>1503</v>
      </c>
      <c r="D121" s="1" t="s">
        <v>1503</v>
      </c>
      <c r="E121" s="1" t="s">
        <v>1503</v>
      </c>
      <c r="F121" s="1" t="s">
        <v>1503</v>
      </c>
      <c r="G121" s="1" t="s">
        <v>1503</v>
      </c>
      <c r="H121" s="1" t="s">
        <v>1503</v>
      </c>
      <c r="I121" s="1" t="s">
        <v>1503</v>
      </c>
      <c r="J121" s="1" t="s">
        <v>1503</v>
      </c>
      <c r="K121" s="1" t="s">
        <v>1503</v>
      </c>
      <c r="L121" s="1" t="s">
        <v>1503</v>
      </c>
      <c r="M121" s="1" t="s">
        <v>1503</v>
      </c>
      <c r="N121" s="1" t="s">
        <v>1503</v>
      </c>
      <c r="O121" s="1" t="s">
        <v>1503</v>
      </c>
      <c r="P121" s="1" t="s">
        <v>1503</v>
      </c>
      <c r="Q121" s="1" t="s">
        <v>1503</v>
      </c>
      <c r="R121" s="4" t="s">
        <v>1503</v>
      </c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</row>
    <row r="122" spans="1:29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</row>
    <row r="123" spans="1:29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</row>
    <row r="124" spans="1:29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</row>
    <row r="125" spans="1:29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</row>
    <row r="126" spans="1:29" ht="15.7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1"/>
      <c r="Q126" s="1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</row>
    <row r="127" spans="1:29" ht="15.7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</row>
    <row r="128" spans="1:29" ht="15.7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</row>
    <row r="129" spans="1:29" ht="15.7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</row>
    <row r="130" spans="1:29" ht="15.7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</row>
    <row r="131" spans="1:29" ht="15.7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</row>
    <row r="132" spans="1:29" ht="15.7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</row>
    <row r="133" spans="1:29" ht="15.7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</row>
    <row r="134" spans="1:29" ht="15.7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</row>
    <row r="135" spans="1:29" ht="15.7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</row>
    <row r="136" spans="1:29" ht="15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</row>
    <row r="137" spans="1:29" ht="15.7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</row>
    <row r="138" spans="1:29" ht="15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</row>
    <row r="139" spans="1:29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</row>
    <row r="140" spans="1:29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</row>
    <row r="141" spans="1:29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</row>
    <row r="142" spans="1:29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</row>
    <row r="143" spans="1:29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</row>
    <row r="144" spans="1:29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</row>
    <row r="145" spans="1:29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</row>
    <row r="146" spans="1:29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</row>
    <row r="147" spans="1:29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</row>
    <row r="148" spans="1:29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</row>
    <row r="149" spans="1:29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</row>
    <row r="150" spans="1:29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</row>
    <row r="151" spans="1:29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</row>
    <row r="152" spans="1:29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</row>
    <row r="153" spans="1:29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</row>
    <row r="154" spans="1:29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</row>
    <row r="155" spans="1:29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</row>
    <row r="156" spans="1:29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</row>
    <row r="157" spans="1:29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</row>
    <row r="158" spans="1:29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</row>
    <row r="160" spans="1:29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</row>
    <row r="161" spans="1:29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</row>
    <row r="162" spans="1:29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</row>
    <row r="163" spans="1:29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</row>
    <row r="164" spans="1:29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</row>
    <row r="165" spans="1:29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</row>
    <row r="166" spans="1:29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</row>
    <row r="167" spans="1:29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</row>
    <row r="168" spans="1:29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</row>
    <row r="169" spans="1:29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</row>
    <row r="170" spans="1:29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</row>
    <row r="171" spans="1:29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</row>
    <row r="172" spans="1:29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</row>
    <row r="173" spans="1:29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</row>
    <row r="174" spans="1:29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</row>
    <row r="175" spans="1:29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</row>
    <row r="176" spans="1:29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</row>
    <row r="177" spans="1:29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</row>
    <row r="178" spans="1:29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</row>
    <row r="179" spans="1:29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</row>
    <row r="180" spans="1:29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</row>
    <row r="181" spans="1:29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</row>
    <row r="182" spans="1:29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</row>
    <row r="183" spans="1:29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</row>
    <row r="184" spans="1:29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</row>
    <row r="185" spans="1:29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</row>
    <row r="186" spans="1:29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</row>
    <row r="187" spans="1:29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</row>
    <row r="188" spans="1:29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</row>
    <row r="189" spans="1:29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</row>
    <row r="190" spans="1:29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</row>
    <row r="191" spans="1:29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</row>
    <row r="192" spans="1:29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</row>
    <row r="193" spans="1:29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</row>
    <row r="194" spans="1:29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</row>
    <row r="195" spans="1:29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</row>
    <row r="196" spans="1:29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</row>
    <row r="197" spans="1:29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</row>
    <row r="198" spans="1:29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</row>
    <row r="199" spans="1:29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</row>
    <row r="200" spans="1:29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</row>
    <row r="201" spans="1:29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</row>
    <row r="202" spans="1:29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</row>
    <row r="203" spans="1:29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</row>
    <row r="205" spans="1:29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</row>
    <row r="206" spans="1:29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</row>
    <row r="207" spans="1:29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</row>
    <row r="208" spans="1:29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</row>
    <row r="209" spans="1:29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</row>
    <row r="210" spans="1:29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</row>
    <row r="211" spans="1:29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</row>
    <row r="212" spans="1:29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</row>
    <row r="213" spans="1:29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</row>
    <row r="214" spans="1:29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</row>
    <row r="215" spans="1:29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</row>
    <row r="216" spans="1:29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</row>
    <row r="217" spans="1:29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</row>
    <row r="218" spans="1:29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</row>
    <row r="219" spans="1:29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</row>
    <row r="220" spans="1:29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</row>
    <row r="221" spans="1:29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</row>
    <row r="222" spans="1:29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</row>
    <row r="223" spans="1:29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</row>
    <row r="224" spans="1:29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</row>
    <row r="225" spans="1:29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</row>
    <row r="226" spans="1:29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</row>
    <row r="227" spans="1:29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</row>
    <row r="228" spans="1:29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</row>
    <row r="229" spans="1:29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</row>
    <row r="230" spans="1:29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</row>
    <row r="231" spans="1:29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</row>
    <row r="232" spans="1:29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</row>
    <row r="233" spans="1:29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</row>
    <row r="234" spans="1:29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</row>
    <row r="235" spans="1:29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</row>
    <row r="236" spans="1:29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</row>
    <row r="237" spans="1:29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</row>
    <row r="238" spans="1:29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</row>
    <row r="239" spans="1:29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</row>
    <row r="240" spans="1:29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</row>
    <row r="241" spans="1:29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</row>
    <row r="242" spans="1:29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</row>
    <row r="243" spans="1:29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</row>
    <row r="244" spans="1:29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</row>
    <row r="245" spans="1:29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</row>
    <row r="246" spans="1:29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</row>
    <row r="247" spans="1:29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</row>
    <row r="248" spans="1:29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</row>
    <row r="249" spans="1:29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</row>
    <row r="250" spans="1:29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</row>
    <row r="251" spans="1:29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</row>
    <row r="252" spans="1:29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</row>
    <row r="253" spans="1:29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</row>
    <row r="254" spans="1:29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</row>
    <row r="255" spans="1:29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</row>
    <row r="256" spans="1:29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</row>
    <row r="257" spans="1:29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</row>
    <row r="258" spans="1:29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</row>
    <row r="259" spans="1:29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</row>
    <row r="260" spans="1:29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</row>
    <row r="261" spans="1:29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</row>
    <row r="262" spans="1:29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</row>
    <row r="263" spans="1:29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</row>
    <row r="264" spans="1:29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</row>
    <row r="265" spans="1:29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</row>
    <row r="266" spans="1:29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</row>
    <row r="267" spans="1:29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</row>
    <row r="268" spans="1:29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</row>
    <row r="269" spans="1:29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</row>
    <row r="270" spans="1:29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</row>
    <row r="271" spans="1:29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</row>
    <row r="272" spans="1:29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</row>
    <row r="273" spans="1:29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</row>
    <row r="274" spans="1:29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</row>
    <row r="275" spans="1:29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</row>
    <row r="276" spans="1:29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</row>
    <row r="277" spans="1:29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</row>
    <row r="278" spans="1:29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</row>
    <row r="279" spans="1:29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</row>
    <row r="280" spans="1:29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</row>
    <row r="281" spans="1:29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</row>
    <row r="282" spans="1:29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</row>
    <row r="283" spans="1:29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</row>
    <row r="284" spans="1:29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</row>
    <row r="285" spans="1:29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</row>
    <row r="286" spans="1:29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</row>
    <row r="287" spans="1:29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</row>
    <row r="288" spans="1:29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</row>
    <row r="289" spans="1:29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</row>
    <row r="290" spans="1:29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</row>
    <row r="291" spans="1:29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</row>
    <row r="292" spans="1:29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</row>
    <row r="293" spans="1:29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</row>
    <row r="294" spans="1:29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</row>
    <row r="295" spans="1:29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</row>
    <row r="296" spans="1:29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</row>
    <row r="297" spans="1:29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</row>
    <row r="298" spans="1:29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</row>
    <row r="299" spans="1:29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</row>
    <row r="300" spans="1:29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</row>
    <row r="301" spans="1:29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</row>
    <row r="302" spans="1:29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</row>
    <row r="303" spans="1:29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</row>
    <row r="304" spans="1:29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</row>
    <row r="305" spans="1:29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</row>
    <row r="307" spans="1:29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</row>
    <row r="308" spans="1:29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</row>
    <row r="309" spans="1:29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</row>
    <row r="310" spans="1:29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</row>
    <row r="311" spans="1:29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</row>
    <row r="312" spans="1:29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</row>
    <row r="313" spans="1:29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</row>
    <row r="314" spans="1:29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</row>
    <row r="315" spans="1:29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</row>
    <row r="316" spans="1:29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</row>
    <row r="317" spans="1:29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</row>
    <row r="318" spans="1:29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</row>
    <row r="319" spans="1:29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</row>
    <row r="320" spans="1:29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</row>
    <row r="321" spans="1:29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</row>
    <row r="322" spans="1:29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</row>
    <row r="323" spans="1:29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</row>
    <row r="324" spans="1:29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</row>
    <row r="325" spans="1:29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</row>
    <row r="326" spans="1:29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</row>
    <row r="327" spans="1:29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</row>
    <row r="328" spans="1:29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</row>
    <row r="329" spans="1:29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</row>
    <row r="330" spans="1:29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</row>
    <row r="331" spans="1:29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</row>
    <row r="332" spans="1:29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</row>
    <row r="333" spans="1:29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</row>
    <row r="334" spans="1:29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</row>
    <row r="335" spans="1:29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</row>
    <row r="336" spans="1:29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</row>
    <row r="337" spans="1:29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</row>
    <row r="338" spans="1:29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</row>
    <row r="339" spans="1:29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</row>
    <row r="340" spans="1:29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</row>
    <row r="341" spans="1:29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</row>
    <row r="342" spans="1:29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</row>
    <row r="343" spans="1:29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</row>
    <row r="344" spans="1:29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</row>
    <row r="345" spans="1:29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</row>
    <row r="346" spans="1:29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</row>
    <row r="347" spans="1:29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</row>
    <row r="348" spans="1:29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</row>
    <row r="349" spans="1:29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</row>
    <row r="350" spans="1:29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</row>
    <row r="351" spans="1:29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</row>
    <row r="352" spans="1:29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</row>
    <row r="353" spans="1:29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</row>
    <row r="354" spans="1:29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</row>
    <row r="355" spans="1:29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</row>
    <row r="356" spans="1:29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</row>
    <row r="357" spans="1:29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</row>
    <row r="358" spans="1:29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</row>
    <row r="359" spans="1:29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</row>
    <row r="360" spans="1:29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</row>
    <row r="361" spans="1:29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</row>
    <row r="362" spans="1:29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</row>
    <row r="363" spans="1:29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</row>
    <row r="364" spans="1:29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</row>
    <row r="365" spans="1:29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</row>
    <row r="366" spans="1:29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</row>
    <row r="367" spans="1:29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</row>
    <row r="368" spans="1:29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</row>
    <row r="369" spans="1:29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</row>
    <row r="370" spans="1:29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</row>
    <row r="371" spans="1:29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</row>
    <row r="372" spans="1:29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</row>
    <row r="373" spans="1:29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</row>
    <row r="374" spans="1:29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</row>
    <row r="375" spans="1:29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</row>
    <row r="376" spans="1:29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</row>
    <row r="377" spans="1:29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</row>
    <row r="378" spans="1:29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</row>
    <row r="379" spans="1:29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</row>
    <row r="380" spans="1:29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</row>
    <row r="381" spans="1:29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</row>
    <row r="382" spans="1:29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</row>
    <row r="383" spans="1:29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</row>
    <row r="384" spans="1:29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</row>
    <row r="385" spans="1:29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</row>
    <row r="386" spans="1:29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</row>
    <row r="387" spans="1:29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</row>
    <row r="388" spans="1:29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</row>
    <row r="389" spans="1:29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</row>
    <row r="390" spans="1:29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</row>
    <row r="391" spans="1:29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</row>
    <row r="392" spans="1:29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</row>
    <row r="393" spans="1:29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</row>
    <row r="394" spans="1:29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</row>
    <row r="395" spans="1:29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</row>
    <row r="396" spans="1:29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</row>
    <row r="397" spans="1:29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</row>
    <row r="398" spans="1:29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</row>
    <row r="399" spans="1:29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</row>
    <row r="400" spans="1:29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</row>
    <row r="401" spans="1:29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</row>
    <row r="402" spans="1:29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</row>
    <row r="403" spans="1:29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</row>
    <row r="404" spans="1:29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</row>
    <row r="405" spans="1:29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</row>
    <row r="406" spans="1:29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</row>
    <row r="407" spans="1:29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</row>
    <row r="408" spans="1:29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</row>
    <row r="409" spans="1:29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</row>
    <row r="410" spans="1:29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</row>
    <row r="411" spans="1:29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</row>
    <row r="412" spans="1:29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</row>
    <row r="413" spans="1:29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</row>
    <row r="414" spans="1:29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</row>
    <row r="415" spans="1:29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</row>
    <row r="416" spans="1:29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</row>
    <row r="417" spans="1:29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</row>
    <row r="418" spans="1:29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</row>
    <row r="419" spans="1:29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</row>
    <row r="420" spans="1:29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</row>
    <row r="421" spans="1:29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</row>
    <row r="422" spans="1:29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</row>
    <row r="423" spans="1:29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</row>
    <row r="424" spans="1:29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</row>
    <row r="425" spans="1:29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</row>
    <row r="426" spans="1:29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</row>
    <row r="427" spans="1:29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</row>
    <row r="428" spans="1:29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</row>
    <row r="429" spans="1:29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</row>
    <row r="430" spans="1:29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</row>
    <row r="431" spans="1:29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</row>
    <row r="432" spans="1:29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</row>
    <row r="433" spans="1:29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</row>
    <row r="434" spans="1:29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</row>
    <row r="435" spans="1:29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</row>
    <row r="436" spans="1:29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</row>
    <row r="437" spans="1:29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</row>
    <row r="438" spans="1:29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</row>
    <row r="439" spans="1:29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</row>
    <row r="440" spans="1:29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</row>
    <row r="441" spans="1:29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</row>
    <row r="442" spans="1:29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</row>
    <row r="443" spans="1:29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</row>
    <row r="444" spans="1:29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</row>
    <row r="445" spans="1:29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</row>
    <row r="446" spans="1:29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</row>
    <row r="447" spans="1:29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</row>
    <row r="448" spans="1:29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</row>
    <row r="449" spans="1:29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</row>
    <row r="450" spans="1:29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</row>
    <row r="451" spans="1:29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</row>
    <row r="452" spans="1:29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</row>
    <row r="453" spans="1:29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</row>
    <row r="454" spans="1:29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</row>
    <row r="455" spans="1:29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</row>
    <row r="456" spans="1:29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</row>
    <row r="457" spans="1:29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</row>
    <row r="458" spans="1:29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</row>
    <row r="459" spans="1:29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</row>
    <row r="460" spans="1:29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</row>
    <row r="461" spans="1:29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</row>
    <row r="462" spans="1:29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</row>
    <row r="463" spans="1:29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</row>
    <row r="464" spans="1:29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</row>
    <row r="465" spans="1:29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</row>
    <row r="466" spans="1:29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</row>
    <row r="467" spans="1:29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</row>
    <row r="468" spans="1:29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</row>
    <row r="469" spans="1:29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</row>
    <row r="470" spans="1:29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</row>
    <row r="471" spans="1:29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</row>
    <row r="472" spans="1:29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</row>
    <row r="473" spans="1:29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</row>
    <row r="474" spans="1:29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</row>
    <row r="475" spans="1:29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</row>
    <row r="476" spans="1:29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</row>
    <row r="477" spans="1:29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</row>
    <row r="478" spans="1:29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</row>
    <row r="479" spans="1:29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</row>
    <row r="480" spans="1:29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</row>
    <row r="481" spans="1:29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</row>
    <row r="482" spans="1:29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</row>
    <row r="483" spans="1:29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</row>
    <row r="484" spans="1:29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</row>
    <row r="485" spans="1:29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</row>
    <row r="486" spans="1:29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</row>
    <row r="487" spans="1:29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</row>
    <row r="488" spans="1:29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</row>
    <row r="489" spans="1:29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</row>
    <row r="490" spans="1:29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</row>
    <row r="491" spans="1:29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</row>
    <row r="492" spans="1:29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</row>
    <row r="493" spans="1:29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</row>
    <row r="494" spans="1:29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</row>
    <row r="495" spans="1:29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</row>
    <row r="496" spans="1:29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</row>
    <row r="497" spans="1:29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</row>
    <row r="498" spans="1:29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</row>
    <row r="499" spans="1:29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</row>
    <row r="500" spans="1:29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</row>
    <row r="501" spans="1:29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</row>
    <row r="502" spans="1:29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</row>
    <row r="503" spans="1:29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</row>
    <row r="504" spans="1:29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</row>
    <row r="505" spans="1:29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</row>
    <row r="506" spans="1:29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</row>
    <row r="507" spans="1:29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</row>
    <row r="508" spans="1:29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</row>
    <row r="509" spans="1:29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</row>
    <row r="510" spans="1:29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</row>
    <row r="511" spans="1:29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</row>
    <row r="512" spans="1:29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</row>
    <row r="513" spans="1:29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</row>
    <row r="514" spans="1:29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</row>
    <row r="515" spans="1:29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</row>
    <row r="516" spans="1:29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</row>
    <row r="517" spans="1:29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</row>
    <row r="518" spans="1:29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</row>
    <row r="519" spans="1:29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</row>
    <row r="520" spans="1:29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</row>
    <row r="521" spans="1:29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</row>
    <row r="522" spans="1:29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</row>
    <row r="523" spans="1:29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</row>
    <row r="524" spans="1:29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</row>
    <row r="525" spans="1:29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</row>
    <row r="526" spans="1:29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</row>
    <row r="527" spans="1:29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</row>
    <row r="528" spans="1:29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</row>
    <row r="529" spans="1:29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</row>
    <row r="530" spans="1:29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</row>
    <row r="531" spans="1:29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</row>
    <row r="532" spans="1:29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</row>
    <row r="533" spans="1:29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</row>
    <row r="534" spans="1:29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</row>
    <row r="535" spans="1:29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</row>
    <row r="536" spans="1:29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</row>
    <row r="537" spans="1:29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</row>
    <row r="538" spans="1:29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</row>
    <row r="539" spans="1:29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</row>
    <row r="540" spans="1:29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</row>
    <row r="541" spans="1:29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</row>
    <row r="542" spans="1:29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</row>
    <row r="543" spans="1:29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</row>
    <row r="544" spans="1:29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</row>
    <row r="545" spans="1:29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</row>
    <row r="546" spans="1:29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</row>
    <row r="547" spans="1:29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</row>
    <row r="548" spans="1:29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</row>
    <row r="549" spans="1:29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</row>
    <row r="550" spans="1:29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</row>
    <row r="551" spans="1:29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</row>
    <row r="552" spans="1:29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</row>
    <row r="553" spans="1:29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</row>
    <row r="554" spans="1:29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</row>
    <row r="555" spans="1:29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</row>
    <row r="556" spans="1:29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</row>
    <row r="557" spans="1:29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</row>
    <row r="558" spans="1:29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</row>
    <row r="559" spans="1:29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</row>
    <row r="560" spans="1:29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</row>
    <row r="561" spans="1:29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</row>
    <row r="562" spans="1:29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</row>
    <row r="563" spans="1:29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</row>
    <row r="564" spans="1:29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</row>
    <row r="565" spans="1:29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</row>
    <row r="566" spans="1:29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</row>
    <row r="567" spans="1:29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</row>
    <row r="568" spans="1:29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</row>
    <row r="569" spans="1:29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</row>
    <row r="570" spans="1:29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</row>
    <row r="571" spans="1:29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</row>
    <row r="572" spans="1:29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</row>
    <row r="573" spans="1:29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</row>
    <row r="574" spans="1:29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</row>
    <row r="575" spans="1:29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</row>
    <row r="576" spans="1:29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</row>
    <row r="577" spans="1:29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</row>
    <row r="578" spans="1:29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</row>
    <row r="579" spans="1:29" ht="15.75" customHeight="1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</row>
    <row r="580" spans="1:29" ht="15.75" customHeight="1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</row>
    <row r="581" spans="1:29" ht="15.75" customHeight="1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</row>
    <row r="582" spans="1:29" ht="15.75" customHeight="1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</row>
    <row r="583" spans="1:29" ht="15.75" customHeight="1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</row>
    <row r="584" spans="1:29" ht="15.75" customHeight="1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</row>
    <row r="585" spans="1:29" ht="15.75" customHeight="1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</row>
    <row r="586" spans="1:29" ht="15.75" customHeight="1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</row>
    <row r="587" spans="1:29" ht="15.75" customHeight="1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</row>
    <row r="588" spans="1:29" ht="15.75" customHeight="1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</row>
    <row r="589" spans="1:29" ht="15.75" customHeight="1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</row>
    <row r="590" spans="1:29" ht="15.75" customHeight="1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</row>
    <row r="591" spans="1:29" ht="15.75" customHeight="1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</row>
    <row r="592" spans="1:29" ht="15.75" customHeight="1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</row>
    <row r="593" spans="1:29" ht="15.75" customHeight="1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</row>
    <row r="594" spans="1:29" ht="15.75" customHeight="1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</row>
    <row r="595" spans="1:29" ht="15.75" customHeight="1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</row>
    <row r="596" spans="1:29" ht="15.75" customHeight="1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</row>
    <row r="597" spans="1:29" ht="15.75" customHeight="1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</row>
    <row r="598" spans="1:29" ht="15.75" customHeight="1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</row>
    <row r="599" spans="1:29" ht="15.75" customHeight="1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</row>
    <row r="600" spans="1:29" ht="15.75" customHeight="1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</row>
    <row r="601" spans="1:29" ht="15.75" customHeight="1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</row>
    <row r="602" spans="1:29" ht="15.75" customHeight="1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</row>
    <row r="603" spans="1:29" ht="15.75" customHeight="1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</row>
    <row r="604" spans="1:29" ht="15.75" customHeight="1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</row>
    <row r="605" spans="1:29" ht="15.75" customHeight="1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</row>
    <row r="606" spans="1:29" ht="15.75" customHeight="1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</row>
    <row r="607" spans="1:29" ht="15.75" customHeight="1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</row>
    <row r="608" spans="1:29" ht="15.75" customHeight="1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</row>
    <row r="609" spans="1:29" ht="15.75" customHeight="1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</row>
    <row r="610" spans="1:29" ht="15.75" customHeight="1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</row>
    <row r="611" spans="1:29" ht="15.75" customHeight="1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</row>
    <row r="612" spans="1:29" ht="15.75" customHeight="1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</row>
    <row r="613" spans="1:29" ht="15.75" customHeight="1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</row>
    <row r="614" spans="1:29" ht="15.75" customHeight="1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</row>
    <row r="615" spans="1:29" ht="15.75" customHeight="1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</row>
    <row r="616" spans="1:29" ht="15.75" customHeight="1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</row>
    <row r="617" spans="1:29" ht="15.75" customHeight="1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</row>
    <row r="618" spans="1:29" ht="15.75" customHeight="1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</row>
    <row r="619" spans="1:29" ht="15.75" customHeight="1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</row>
    <row r="620" spans="1:29" ht="15.75" customHeight="1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</row>
    <row r="621" spans="1:29" ht="15.75" customHeight="1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</row>
    <row r="622" spans="1:29" ht="15.75" customHeight="1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</row>
    <row r="623" spans="1:29" ht="15.75" customHeight="1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</row>
    <row r="624" spans="1:29" ht="15.75" customHeight="1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</row>
    <row r="625" spans="1:29" ht="15.75" customHeight="1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</row>
    <row r="626" spans="1:29" ht="15.75" customHeight="1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</row>
    <row r="627" spans="1:29" ht="15.75" customHeight="1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</row>
    <row r="628" spans="1:29" ht="15.75" customHeight="1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</row>
    <row r="629" spans="1:29" ht="15.75" customHeight="1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</row>
    <row r="630" spans="1:29" ht="15.75" customHeight="1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</row>
    <row r="631" spans="1:29" ht="15.75" customHeight="1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</row>
    <row r="632" spans="1:29" ht="15.75" customHeight="1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</row>
    <row r="633" spans="1:29" ht="15.75" customHeight="1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</row>
    <row r="634" spans="1:29" ht="15.75" customHeight="1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</row>
    <row r="635" spans="1:29" ht="15.75" customHeight="1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</row>
    <row r="636" spans="1:29" ht="15.75" customHeight="1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</row>
    <row r="637" spans="1:29" ht="15.75" customHeight="1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</row>
    <row r="638" spans="1:29" ht="15.75" customHeight="1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</row>
    <row r="639" spans="1:29" ht="15.75" customHeight="1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</row>
    <row r="640" spans="1:29" ht="15.75" customHeight="1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</row>
    <row r="641" spans="1:29" ht="15.75" customHeight="1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</row>
    <row r="642" spans="1:29" ht="15.75" customHeight="1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</row>
    <row r="643" spans="1:29" ht="15.75" customHeight="1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</row>
    <row r="644" spans="1:29" ht="15.75" customHeight="1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</row>
    <row r="645" spans="1:29" ht="15.75" customHeight="1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</row>
    <row r="646" spans="1:29" ht="15.75" customHeight="1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</row>
    <row r="647" spans="1:29" ht="15.75" customHeight="1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</row>
    <row r="648" spans="1:29" ht="15.75" customHeight="1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</row>
    <row r="649" spans="1:29" ht="15.75" customHeight="1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</row>
    <row r="650" spans="1:29" ht="15.75" customHeight="1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</row>
    <row r="651" spans="1:29" ht="15.75" customHeight="1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</row>
    <row r="652" spans="1:29" ht="15.75" customHeight="1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</row>
    <row r="653" spans="1:29" ht="15.75" customHeight="1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</row>
    <row r="654" spans="1:29" ht="15.75" customHeight="1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</row>
    <row r="655" spans="1:29" ht="15.75" customHeight="1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</row>
    <row r="656" spans="1:29" ht="15.75" customHeight="1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</row>
    <row r="657" spans="1:29" ht="15.75" customHeight="1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</row>
    <row r="658" spans="1:29" ht="15.75" customHeight="1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</row>
    <row r="659" spans="1:29" ht="15.75" customHeight="1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</row>
    <row r="660" spans="1:29" ht="15.75" customHeight="1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</row>
    <row r="661" spans="1:29" ht="15.75" customHeight="1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</row>
    <row r="662" spans="1:29" ht="15.75" customHeight="1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</row>
    <row r="663" spans="1:29" ht="15.75" customHeight="1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</row>
    <row r="664" spans="1:29" ht="15.75" customHeight="1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</row>
    <row r="665" spans="1:29" ht="15.75" customHeight="1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</row>
    <row r="666" spans="1:29" ht="15.75" customHeight="1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</row>
    <row r="667" spans="1:29" ht="15.75" customHeight="1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</row>
    <row r="668" spans="1:29" ht="15.75" customHeight="1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</row>
    <row r="669" spans="1:29" ht="15.75" customHeight="1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</row>
    <row r="670" spans="1:29" ht="15.75" customHeight="1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</row>
    <row r="671" spans="1:29" ht="15.75" customHeight="1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</row>
    <row r="672" spans="1:29" ht="15.75" customHeight="1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</row>
    <row r="673" spans="1:29" ht="15.75" customHeight="1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</row>
    <row r="674" spans="1:29" ht="15.75" customHeight="1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</row>
    <row r="675" spans="1:29" ht="15.75" customHeight="1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</row>
    <row r="676" spans="1:29" ht="15.75" customHeight="1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</row>
    <row r="677" spans="1:29" ht="15.75" customHeight="1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</row>
    <row r="678" spans="1:29" ht="15.75" customHeight="1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</row>
    <row r="679" spans="1:29" ht="15.75" customHeight="1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</row>
    <row r="680" spans="1:29" ht="15.75" customHeight="1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</row>
    <row r="681" spans="1:29" ht="15.75" customHeight="1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</row>
    <row r="682" spans="1:29" ht="15.75" customHeight="1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</row>
    <row r="683" spans="1:29" ht="15.75" customHeight="1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</row>
    <row r="684" spans="1:29" ht="15.75" customHeight="1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</row>
    <row r="685" spans="1:29" ht="15.75" customHeight="1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</row>
    <row r="686" spans="1:29" ht="15.75" customHeight="1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</row>
    <row r="687" spans="1:29" ht="15.75" customHeight="1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</row>
    <row r="688" spans="1:29" ht="15.75" customHeight="1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</row>
    <row r="689" spans="1:29" ht="15.75" customHeight="1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</row>
    <row r="690" spans="1:29" ht="15.75" customHeight="1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</row>
    <row r="691" spans="1:29" ht="15.75" customHeight="1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</row>
    <row r="692" spans="1:29" ht="15.75" customHeight="1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</row>
    <row r="693" spans="1:29" ht="15.75" customHeight="1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</row>
    <row r="694" spans="1:29" ht="15.75" customHeight="1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</row>
    <row r="695" spans="1:29" ht="15.75" customHeight="1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</row>
    <row r="696" spans="1:29" ht="15.75" customHeight="1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</row>
    <row r="697" spans="1:29" ht="15.75" customHeight="1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</row>
    <row r="698" spans="1:29" ht="15.75" customHeight="1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</row>
    <row r="699" spans="1:29" ht="15.75" customHeight="1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</row>
    <row r="700" spans="1:29" ht="15.75" customHeight="1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</row>
    <row r="701" spans="1:29" ht="15.75" customHeight="1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</row>
    <row r="702" spans="1:29" ht="15.75" customHeight="1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</row>
    <row r="703" spans="1:29" ht="15.75" customHeight="1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</row>
    <row r="704" spans="1:29" ht="15.75" customHeight="1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</row>
    <row r="705" spans="1:29" ht="15.75" customHeight="1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</row>
    <row r="706" spans="1:29" ht="15.75" customHeight="1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</row>
    <row r="707" spans="1:29" ht="15.75" customHeight="1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</row>
    <row r="708" spans="1:29" ht="15.75" customHeight="1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</row>
    <row r="709" spans="1:29" ht="15.75" customHeight="1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</row>
    <row r="710" spans="1:29" ht="15.75" customHeight="1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</row>
    <row r="711" spans="1:29" ht="15.75" customHeight="1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</row>
    <row r="712" spans="1:29" ht="15.75" customHeight="1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</row>
    <row r="713" spans="1:29" ht="15.75" customHeight="1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</row>
    <row r="714" spans="1:29" ht="15.75" customHeight="1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</row>
    <row r="715" spans="1:29" ht="15.75" customHeight="1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</row>
    <row r="716" spans="1:29" ht="15.75" customHeight="1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</row>
    <row r="717" spans="1:29" ht="15.75" customHeight="1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</row>
    <row r="718" spans="1:29" ht="15.75" customHeight="1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</row>
    <row r="719" spans="1:29" ht="15.75" customHeight="1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</row>
    <row r="720" spans="1:29" ht="15.75" customHeight="1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</row>
    <row r="721" spans="1:29" ht="15.75" customHeight="1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</row>
    <row r="722" spans="1:29" ht="15.75" customHeight="1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</row>
    <row r="723" spans="1:29" ht="15.75" customHeight="1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</row>
    <row r="724" spans="1:29" ht="15.75" customHeight="1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</row>
    <row r="725" spans="1:29" ht="15.75" customHeight="1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</row>
    <row r="726" spans="1:29" ht="15.75" customHeight="1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</row>
    <row r="727" spans="1:29" ht="15.75" customHeight="1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</row>
    <row r="728" spans="1:29" ht="15.75" customHeight="1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</row>
    <row r="729" spans="1:29" ht="15.75" customHeight="1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</row>
    <row r="730" spans="1:29" ht="15.75" customHeight="1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</row>
    <row r="731" spans="1:29" ht="15.75" customHeight="1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</row>
    <row r="732" spans="1:29" ht="15.75" customHeight="1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</row>
    <row r="733" spans="1:29" ht="15.75" customHeight="1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</row>
    <row r="734" spans="1:29" ht="15.75" customHeight="1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</row>
    <row r="735" spans="1:29" ht="15.75" customHeight="1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</row>
    <row r="736" spans="1:29" ht="15.75" customHeight="1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</row>
    <row r="737" spans="1:29" ht="15.75" customHeight="1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</row>
    <row r="738" spans="1:29" ht="15.75" customHeight="1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</row>
    <row r="739" spans="1:29" ht="15.75" customHeight="1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</row>
    <row r="740" spans="1:29" ht="15.75" customHeight="1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</row>
    <row r="741" spans="1:29" ht="15.75" customHeight="1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</row>
    <row r="742" spans="1:29" ht="15.75" customHeight="1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</row>
    <row r="743" spans="1:29" ht="15.75" customHeight="1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</row>
    <row r="744" spans="1:29" ht="15.75" customHeight="1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</row>
    <row r="745" spans="1:29" ht="15.75" customHeight="1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</row>
    <row r="746" spans="1:29" ht="15.75" customHeight="1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</row>
    <row r="747" spans="1:29" ht="15.75" customHeight="1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</row>
    <row r="748" spans="1:29" ht="15.75" customHeight="1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</row>
    <row r="749" spans="1:29" ht="15.75" customHeight="1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</row>
    <row r="750" spans="1:29" ht="15.75" customHeight="1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</row>
    <row r="751" spans="1:29" ht="15.75" customHeight="1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</row>
    <row r="752" spans="1:29" ht="15.75" customHeight="1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</row>
    <row r="753" spans="1:29" ht="15.75" customHeight="1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</row>
    <row r="754" spans="1:29" ht="15.75" customHeight="1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</row>
    <row r="755" spans="1:29" ht="15.75" customHeight="1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</row>
    <row r="756" spans="1:29" ht="15.75" customHeight="1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</row>
    <row r="757" spans="1:29" ht="15.75" customHeight="1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</row>
    <row r="758" spans="1:29" ht="15.75" customHeight="1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</row>
    <row r="759" spans="1:29" ht="15.75" customHeight="1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</row>
    <row r="760" spans="1:29" ht="15.75" customHeight="1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</row>
    <row r="761" spans="1:29" ht="15.75" customHeight="1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</row>
    <row r="762" spans="1:29" ht="15.75" customHeight="1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</row>
    <row r="763" spans="1:29" ht="15.75" customHeight="1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</row>
    <row r="764" spans="1:29" ht="15.75" customHeight="1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</row>
    <row r="765" spans="1:29" ht="15.75" customHeight="1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</row>
    <row r="766" spans="1:29" ht="15.75" customHeight="1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</row>
    <row r="767" spans="1:29" ht="15.75" customHeight="1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</row>
    <row r="768" spans="1:29" ht="15.75" customHeight="1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</row>
    <row r="769" spans="1:29" ht="15.75" customHeight="1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</row>
    <row r="770" spans="1:29" ht="15.75" customHeight="1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</row>
    <row r="771" spans="1:29" ht="15.75" customHeight="1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</row>
    <row r="772" spans="1:29" ht="15.75" customHeight="1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</row>
    <row r="773" spans="1:29" ht="15.75" customHeight="1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</row>
    <row r="774" spans="1:29" ht="15.75" customHeight="1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</row>
    <row r="775" spans="1:29" ht="15.75" customHeight="1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</row>
    <row r="776" spans="1:29" ht="15.75" customHeight="1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</row>
    <row r="777" spans="1:29" ht="15.75" customHeight="1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</row>
    <row r="778" spans="1:29" ht="15.75" customHeight="1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</row>
    <row r="779" spans="1:29" ht="15.75" customHeight="1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</row>
    <row r="780" spans="1:29" ht="15.75" customHeight="1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</row>
    <row r="781" spans="1:29" ht="15.75" customHeight="1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</row>
    <row r="782" spans="1:29" ht="15.75" customHeight="1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</row>
    <row r="783" spans="1:29" ht="15.75" customHeight="1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</row>
    <row r="784" spans="1:29" ht="15.75" customHeight="1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</row>
    <row r="785" spans="1:29" ht="15.75" customHeight="1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</row>
    <row r="786" spans="1:29" ht="15.75" customHeight="1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</row>
    <row r="787" spans="1:29" ht="15.75" customHeight="1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</row>
    <row r="788" spans="1:29" ht="15.75" customHeight="1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</row>
    <row r="789" spans="1:29" ht="15.75" customHeight="1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</row>
    <row r="790" spans="1:29" ht="15.75" customHeight="1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</row>
    <row r="791" spans="1:29" ht="15.75" customHeight="1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</row>
    <row r="792" spans="1:29" ht="15.75" customHeight="1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</row>
    <row r="793" spans="1:29" ht="15.75" customHeight="1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</row>
    <row r="794" spans="1:29" ht="15.75" customHeight="1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</row>
    <row r="795" spans="1:29" ht="15.75" customHeight="1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</row>
    <row r="796" spans="1:29" ht="15.75" customHeight="1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</row>
    <row r="797" spans="1:29" ht="15.75" customHeight="1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</row>
    <row r="798" spans="1:29" ht="15.75" customHeight="1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</row>
    <row r="799" spans="1:29" ht="15.75" customHeight="1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</row>
    <row r="800" spans="1:29" ht="15.75" customHeight="1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</row>
    <row r="801" spans="1:29" ht="15.75" customHeight="1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</row>
    <row r="802" spans="1:29" ht="15.75" customHeight="1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</row>
    <row r="803" spans="1:29" ht="15.75" customHeight="1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</row>
    <row r="804" spans="1:29" ht="15.75" customHeight="1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</row>
    <row r="805" spans="1:29" ht="15.75" customHeight="1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</row>
    <row r="806" spans="1:29" ht="15.75" customHeight="1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</row>
    <row r="807" spans="1:29" ht="15.75" customHeight="1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</row>
    <row r="808" spans="1:29" ht="15.75" customHeight="1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</row>
    <row r="809" spans="1:29" ht="15.75" customHeight="1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</row>
    <row r="810" spans="1:29" ht="15.75" customHeight="1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</row>
    <row r="811" spans="1:29" ht="15.75" customHeight="1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</row>
    <row r="812" spans="1:29" ht="15.75" customHeight="1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</row>
    <row r="813" spans="1:29" ht="15.75" customHeight="1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</row>
    <row r="814" spans="1:29" ht="15.75" customHeight="1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</row>
    <row r="815" spans="1:29" ht="15.75" customHeight="1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</row>
    <row r="816" spans="1:29" ht="15.75" customHeight="1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</row>
    <row r="817" spans="1:29" ht="15.75" customHeight="1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</row>
    <row r="818" spans="1:29" ht="15.75" customHeight="1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</row>
    <row r="819" spans="1:29" ht="15.75" customHeight="1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</row>
    <row r="820" spans="1:29" ht="15.75" customHeight="1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</row>
    <row r="821" spans="1:29" ht="15.75" customHeight="1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</row>
    <row r="822" spans="1:29" ht="15.75" customHeight="1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</row>
    <row r="823" spans="1:29" ht="15.75" customHeight="1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</row>
    <row r="824" spans="1:29" ht="15.75" customHeight="1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</row>
    <row r="825" spans="1:29" ht="15.75" customHeight="1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</row>
    <row r="826" spans="1:29" ht="15.75" customHeight="1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</row>
    <row r="827" spans="1:29" ht="15.75" customHeight="1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</row>
    <row r="828" spans="1:29" ht="15.75" customHeight="1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</row>
    <row r="829" spans="1:29" ht="15.75" customHeight="1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</row>
    <row r="830" spans="1:29" ht="15.75" customHeight="1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</row>
    <row r="831" spans="1:29" ht="15.75" customHeight="1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</row>
    <row r="832" spans="1:29" ht="15.75" customHeight="1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</row>
    <row r="833" spans="1:29" ht="15.75" customHeight="1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</row>
    <row r="834" spans="1:29" ht="15.75" customHeight="1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</row>
    <row r="835" spans="1:29" ht="15.75" customHeight="1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</row>
    <row r="836" spans="1:29" ht="15.75" customHeight="1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</row>
    <row r="837" spans="1:29" ht="15.75" customHeight="1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</row>
    <row r="838" spans="1:29" ht="15.75" customHeight="1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</row>
    <row r="839" spans="1:29" ht="15.75" customHeight="1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</row>
    <row r="840" spans="1:29" ht="15.75" customHeight="1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</row>
    <row r="841" spans="1:29" ht="15.75" customHeight="1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</row>
    <row r="842" spans="1:29" ht="15.75" customHeight="1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</row>
    <row r="843" spans="1:29" ht="15.75" customHeight="1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</row>
    <row r="844" spans="1:29" ht="15.75" customHeight="1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</row>
    <row r="845" spans="1:29" ht="15.75" customHeight="1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</row>
    <row r="846" spans="1:29" ht="15.75" customHeight="1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</row>
    <row r="847" spans="1:29" ht="15.75" customHeight="1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</row>
    <row r="848" spans="1:29" ht="15.75" customHeight="1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</row>
    <row r="849" spans="1:29" ht="15.75" customHeight="1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</row>
    <row r="850" spans="1:29" ht="15.75" customHeight="1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</row>
    <row r="851" spans="1:29" ht="15.75" customHeight="1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</row>
    <row r="852" spans="1:29" ht="15.75" customHeight="1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</row>
    <row r="853" spans="1:29" ht="15.75" customHeight="1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</row>
    <row r="854" spans="1:29" ht="15.75" customHeight="1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</row>
    <row r="855" spans="1:29" ht="15.75" customHeight="1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</row>
    <row r="856" spans="1:29" ht="15.75" customHeight="1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</row>
    <row r="857" spans="1:29" ht="15.75" customHeight="1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</row>
    <row r="858" spans="1:29" ht="15.75" customHeight="1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</row>
    <row r="859" spans="1:29" ht="15.75" customHeight="1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</row>
    <row r="860" spans="1:29" ht="15.75" customHeight="1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</row>
    <row r="861" spans="1:29" ht="15.75" customHeight="1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</row>
    <row r="862" spans="1:29" ht="15.75" customHeight="1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</row>
    <row r="863" spans="1:29" ht="15.75" customHeight="1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</row>
    <row r="864" spans="1:29" ht="15.75" customHeight="1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</row>
    <row r="865" spans="1:29" ht="15.75" customHeight="1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</row>
    <row r="866" spans="1:29" ht="15.75" customHeight="1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</row>
    <row r="867" spans="1:29" ht="15.75" customHeight="1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</row>
    <row r="868" spans="1:29" ht="15.75" customHeight="1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</row>
    <row r="869" spans="1:29" ht="15.75" customHeight="1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</row>
    <row r="870" spans="1:29" ht="15.75" customHeight="1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</row>
    <row r="871" spans="1:29" ht="15.75" customHeight="1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</row>
    <row r="872" spans="1:29" ht="15.75" customHeight="1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</row>
    <row r="873" spans="1:29" ht="15.75" customHeight="1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</row>
    <row r="874" spans="1:29" ht="15.75" customHeight="1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</row>
    <row r="875" spans="1:29" ht="15.75" customHeight="1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</row>
    <row r="876" spans="1:29" ht="15.75" customHeight="1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</row>
    <row r="877" spans="1:29" ht="15.75" customHeight="1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</row>
    <row r="878" spans="1:29" ht="15.75" customHeight="1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</row>
    <row r="879" spans="1:29" ht="15.75" customHeight="1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</row>
    <row r="880" spans="1:29" ht="15.75" customHeight="1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</row>
    <row r="881" spans="1:29" ht="15.75" customHeight="1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</row>
    <row r="882" spans="1:29" ht="15.75" customHeight="1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</row>
    <row r="883" spans="1:29" ht="15.75" customHeight="1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</row>
    <row r="884" spans="1:29" ht="15.75" customHeight="1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</row>
    <row r="885" spans="1:29" ht="15.75" customHeight="1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</row>
    <row r="886" spans="1:29" ht="15.75" customHeight="1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</row>
    <row r="887" spans="1:29" ht="15.75" customHeight="1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</row>
    <row r="888" spans="1:29" ht="15.75" customHeight="1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</row>
    <row r="889" spans="1:29" ht="15.75" customHeight="1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</row>
    <row r="890" spans="1:29" ht="15.75" customHeight="1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</row>
    <row r="891" spans="1:29" ht="15.75" customHeight="1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</row>
    <row r="892" spans="1:29" ht="15.75" customHeight="1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</row>
    <row r="893" spans="1:29" ht="15.75" customHeight="1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</row>
    <row r="894" spans="1:29" ht="15.75" customHeight="1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</row>
    <row r="895" spans="1:29" ht="15.75" customHeight="1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</row>
    <row r="896" spans="1:29" ht="15.75" customHeight="1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</row>
    <row r="897" spans="1:29" ht="15.75" customHeight="1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</row>
    <row r="898" spans="1:29" ht="15.75" customHeight="1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</row>
    <row r="899" spans="1:29" ht="15.75" customHeight="1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</row>
    <row r="900" spans="1:29" ht="15.75" customHeight="1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</row>
    <row r="901" spans="1:29" ht="15.75" customHeight="1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</row>
    <row r="902" spans="1:29" ht="15.75" customHeight="1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</row>
    <row r="903" spans="1:29" ht="15.75" customHeight="1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</row>
    <row r="904" spans="1:29" ht="15.75" customHeight="1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</row>
    <row r="905" spans="1:29" ht="15.75" customHeight="1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</row>
    <row r="906" spans="1:29" ht="15.75" customHeight="1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</row>
    <row r="907" spans="1:29" ht="15.75" customHeight="1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</row>
    <row r="908" spans="1:29" ht="15.75" customHeight="1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</row>
    <row r="909" spans="1:29" ht="15.75" customHeight="1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</row>
    <row r="910" spans="1:29" ht="15.75" customHeight="1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</row>
    <row r="911" spans="1:29" ht="15.75" customHeight="1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</row>
    <row r="912" spans="1:29" ht="15.75" customHeight="1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</row>
    <row r="913" spans="1:29" ht="15.75" customHeight="1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</row>
    <row r="914" spans="1:29" ht="15.75" customHeight="1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</row>
    <row r="915" spans="1:29" ht="15.75" customHeight="1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</row>
    <row r="916" spans="1:29" ht="15.75" customHeight="1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</row>
    <row r="917" spans="1:29" ht="15.75" customHeight="1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</row>
    <row r="918" spans="1:29" ht="15.75" customHeight="1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</row>
    <row r="919" spans="1:29" ht="15.75" customHeight="1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</row>
    <row r="920" spans="1:29" ht="15.75" customHeight="1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</row>
    <row r="921" spans="1:29" ht="15.75" customHeight="1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</row>
    <row r="922" spans="1:29" ht="15.75" customHeight="1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</row>
    <row r="923" spans="1:29" ht="15.75" customHeight="1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</row>
    <row r="924" spans="1:29" ht="15.75" customHeight="1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</row>
    <row r="925" spans="1:29" ht="15.75" customHeight="1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</row>
    <row r="926" spans="1:29" ht="15.75" customHeight="1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</row>
    <row r="927" spans="1:29" ht="15.75" customHeight="1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</row>
    <row r="928" spans="1:29" ht="15.75" customHeight="1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</row>
    <row r="929" spans="1:29" ht="15.75" customHeight="1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</row>
    <row r="930" spans="1:29" ht="15.75" customHeight="1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</row>
    <row r="931" spans="1:29" ht="15.75" customHeight="1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</row>
    <row r="932" spans="1:29" ht="15.75" customHeight="1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</row>
    <row r="933" spans="1:29" ht="15.75" customHeight="1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</row>
    <row r="934" spans="1:29" ht="15.75" customHeight="1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</row>
    <row r="935" spans="1:29" ht="15.75" customHeight="1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</row>
    <row r="936" spans="1:29" ht="15.75" customHeight="1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</row>
    <row r="937" spans="1:29" ht="15.75" customHeight="1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</row>
    <row r="938" spans="1:29" ht="15.75" customHeight="1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</row>
    <row r="939" spans="1:29" ht="15.75" customHeight="1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</row>
    <row r="940" spans="1:29" ht="15.75" customHeight="1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</row>
    <row r="941" spans="1:29" ht="15.75" customHeight="1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</row>
    <row r="942" spans="1:29" ht="15.75" customHeight="1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</row>
    <row r="943" spans="1:29" ht="15.75" customHeight="1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</row>
    <row r="944" spans="1:29" ht="15.75" customHeight="1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</row>
    <row r="945" spans="1:29" ht="15.75" customHeight="1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</row>
    <row r="946" spans="1:29" ht="15.75" customHeight="1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</row>
    <row r="947" spans="1:29" ht="15.75" customHeight="1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</row>
    <row r="948" spans="1:29" ht="15.75" customHeight="1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</row>
    <row r="949" spans="1:29" ht="15.75" customHeight="1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</row>
    <row r="950" spans="1:29" ht="15.75" customHeight="1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</row>
    <row r="951" spans="1:29" ht="15.75" customHeight="1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</row>
    <row r="952" spans="1:29" ht="15.75" customHeight="1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</row>
    <row r="953" spans="1:29" ht="15.75" customHeight="1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</row>
    <row r="954" spans="1:29" ht="15.75" customHeight="1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</row>
    <row r="955" spans="1:29" ht="15.75" customHeight="1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</row>
    <row r="956" spans="1:29" ht="15.75" customHeight="1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</row>
    <row r="957" spans="1:29" ht="15.75" customHeight="1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</row>
    <row r="958" spans="1:29" ht="15.75" customHeight="1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</row>
    <row r="959" spans="1:29" ht="15.75" customHeight="1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</row>
    <row r="960" spans="1:29" ht="15.75" customHeight="1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</row>
    <row r="961" spans="1:29" ht="15.75" customHeight="1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</row>
    <row r="962" spans="1:29" ht="15.75" customHeight="1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</row>
    <row r="963" spans="1:29" ht="15.75" customHeight="1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</row>
    <row r="964" spans="1:29" ht="15.75" customHeight="1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</row>
    <row r="965" spans="1:29" ht="15.75" customHeight="1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</row>
    <row r="966" spans="1:29" ht="15.75" customHeight="1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</row>
    <row r="967" spans="1:29" ht="15.75" customHeight="1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</row>
    <row r="968" spans="1:29" ht="15.75" customHeight="1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</row>
    <row r="969" spans="1:29" ht="15.75" customHeight="1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</row>
    <row r="970" spans="1:29" ht="15.75" customHeight="1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</row>
    <row r="971" spans="1:29" ht="15.75" customHeight="1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</row>
    <row r="972" spans="1:29" ht="15.75" customHeight="1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</row>
    <row r="973" spans="1:29" ht="15.75" customHeight="1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</row>
    <row r="974" spans="1:29" ht="15.75" customHeight="1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</row>
    <row r="975" spans="1:29" ht="15.75" customHeight="1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</row>
    <row r="976" spans="1:29" ht="15.75" customHeight="1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</row>
    <row r="977" spans="1:29" ht="15.75" customHeight="1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</row>
    <row r="978" spans="1:29" ht="15.75" customHeight="1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</row>
    <row r="979" spans="1:29" ht="15.75" customHeight="1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</row>
    <row r="980" spans="1:29" ht="15.75" customHeight="1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</row>
    <row r="981" spans="1:29" ht="15.75" customHeight="1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</row>
    <row r="982" spans="1:29" ht="15.75" customHeight="1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</row>
    <row r="983" spans="1:29" ht="15.75" customHeight="1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</row>
    <row r="984" spans="1:29" ht="15.75" customHeight="1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</row>
    <row r="985" spans="1:29" ht="15.75" customHeight="1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</row>
    <row r="986" spans="1:29" ht="15.75" customHeight="1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</row>
    <row r="987" spans="1:29" ht="15.75" customHeight="1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</row>
    <row r="988" spans="1:29" ht="15.75" customHeight="1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</row>
    <row r="989" spans="1:29" ht="15.75" customHeight="1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</row>
    <row r="990" spans="1:29" ht="15.75" customHeight="1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</row>
    <row r="991" spans="1:29" ht="15.75" customHeight="1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</row>
    <row r="992" spans="1:29" ht="15.75" customHeight="1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</row>
    <row r="993" spans="1:29" ht="15.75" customHeight="1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</row>
    <row r="994" spans="1:29" ht="15.75" customHeight="1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</row>
    <row r="995" spans="1:29" ht="15.75" customHeight="1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</row>
    <row r="996" spans="1:29" ht="15.75" customHeight="1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</row>
    <row r="997" spans="1:29" ht="15.75" customHeight="1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</row>
    <row r="998" spans="1:29" ht="15.75" customHeight="1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</row>
    <row r="999" spans="1:29" ht="15.75" customHeight="1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</row>
    <row r="1000" spans="1:29" ht="15.75" customHeight="1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</row>
    <row r="1001" spans="1:29" ht="15.75" customHeight="1" x14ac:dyDescent="0.2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</row>
    <row r="1002" spans="1:29" ht="15.75" customHeight="1" x14ac:dyDescent="0.2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</row>
  </sheetData>
  <autoFilter ref="B6:O121" xr:uid="{00000000-0009-0000-0000-00000D000000}"/>
  <pageMargins left="0.7" right="0.7" top="0.75" bottom="0.75" header="0" footer="0"/>
  <pageSetup orientation="portrait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/>
  <dimension ref="A1:AI1000"/>
  <sheetViews>
    <sheetView showGridLines="0" workbookViewId="0">
      <pane ySplit="6" topLeftCell="A42" activePane="bottomLeft" state="frozen"/>
      <selection pane="bottomLeft" activeCell="K3" sqref="K3"/>
    </sheetView>
  </sheetViews>
  <sheetFormatPr baseColWidth="10" defaultColWidth="10.109375" defaultRowHeight="15" customHeight="1" x14ac:dyDescent="0.2"/>
  <cols>
    <col min="1" max="1" width="11.5546875" customWidth="1"/>
    <col min="2" max="2" width="3" customWidth="1"/>
    <col min="3" max="3" width="15.44140625" customWidth="1"/>
    <col min="4" max="4" width="15.33203125" customWidth="1"/>
    <col min="5" max="17" width="11.5546875" customWidth="1"/>
    <col min="18" max="35" width="10.44140625" customWidth="1"/>
  </cols>
  <sheetData>
    <row r="1" spans="1:35" ht="15.75" x14ac:dyDescent="0.25">
      <c r="A1" s="4"/>
      <c r="B1" s="4"/>
      <c r="C1" s="406"/>
      <c r="D1" s="4"/>
      <c r="E1" s="406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1:35" ht="15.75" x14ac:dyDescent="0.25">
      <c r="A2" s="4"/>
      <c r="B2" s="4"/>
      <c r="C2" s="406"/>
      <c r="D2" s="4"/>
      <c r="E2" s="406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ht="15.75" x14ac:dyDescent="0.25">
      <c r="A3" s="4"/>
      <c r="B3" s="4"/>
      <c r="C3" s="471" t="s">
        <v>1504</v>
      </c>
      <c r="D3" s="4"/>
      <c r="E3" s="40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5.75" x14ac:dyDescent="0.25">
      <c r="A4" s="4"/>
      <c r="B4" s="4"/>
      <c r="C4" s="472">
        <v>246</v>
      </c>
      <c r="D4" s="4" t="s">
        <v>1505</v>
      </c>
      <c r="E4" s="406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spans="1:35" ht="15.75" x14ac:dyDescent="0.25">
      <c r="A5" s="4"/>
      <c r="B5" s="4"/>
      <c r="C5" s="406"/>
      <c r="D5" s="4"/>
      <c r="E5" s="406"/>
      <c r="F5" s="4"/>
      <c r="G5" s="36"/>
      <c r="H5" s="36"/>
      <c r="I5" s="36"/>
      <c r="J5" s="36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ht="30" x14ac:dyDescent="0.25">
      <c r="A6" s="4"/>
      <c r="B6" s="4"/>
      <c r="C6" s="473" t="s">
        <v>1506</v>
      </c>
      <c r="D6" s="473" t="s">
        <v>1507</v>
      </c>
      <c r="E6" s="473" t="s">
        <v>1508</v>
      </c>
      <c r="F6" s="473" t="s">
        <v>1509</v>
      </c>
      <c r="G6" s="473" t="s">
        <v>1510</v>
      </c>
      <c r="H6" s="473" t="s">
        <v>1511</v>
      </c>
      <c r="I6" s="473" t="s">
        <v>1512</v>
      </c>
      <c r="J6" s="473" t="s">
        <v>1513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ht="45" x14ac:dyDescent="0.25">
      <c r="A7" s="4"/>
      <c r="B7" s="4"/>
      <c r="C7" s="474">
        <v>32203</v>
      </c>
      <c r="D7" s="475" t="s">
        <v>1514</v>
      </c>
      <c r="E7" s="474">
        <f ca="1">NOW()</f>
        <v>45230.764247800929</v>
      </c>
      <c r="F7" s="476">
        <f t="shared" ref="F7:F22" ca="1" si="0">(E7-C7)/365</f>
        <v>35.692504788495697</v>
      </c>
      <c r="G7" s="477"/>
      <c r="H7" s="477"/>
      <c r="I7" s="477"/>
      <c r="J7" s="477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ht="15.75" x14ac:dyDescent="0.25">
      <c r="A8" s="4"/>
      <c r="B8" s="4"/>
      <c r="C8" s="478">
        <v>40336</v>
      </c>
      <c r="D8" s="479" t="s">
        <v>1515</v>
      </c>
      <c r="E8" s="478">
        <v>40701</v>
      </c>
      <c r="F8" s="480">
        <f t="shared" si="0"/>
        <v>1</v>
      </c>
      <c r="G8" s="481">
        <v>6</v>
      </c>
      <c r="H8" s="481">
        <f t="shared" ref="H8:H19" si="1">G8+J7</f>
        <v>6</v>
      </c>
      <c r="I8" s="481">
        <v>5</v>
      </c>
      <c r="J8" s="481">
        <f t="shared" ref="J8:J22" si="2">+H8-I8</f>
        <v>1</v>
      </c>
      <c r="K8" s="4" t="s">
        <v>1516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ht="15.75" x14ac:dyDescent="0.25">
      <c r="A9" s="4"/>
      <c r="B9" s="4"/>
      <c r="C9" s="478">
        <v>40336</v>
      </c>
      <c r="D9" s="479" t="s">
        <v>1515</v>
      </c>
      <c r="E9" s="478">
        <v>41067</v>
      </c>
      <c r="F9" s="480">
        <f t="shared" si="0"/>
        <v>2.0027397260273974</v>
      </c>
      <c r="G9" s="481">
        <v>8</v>
      </c>
      <c r="H9" s="481">
        <f t="shared" si="1"/>
        <v>9</v>
      </c>
      <c r="I9" s="481">
        <v>4</v>
      </c>
      <c r="J9" s="481">
        <f t="shared" si="2"/>
        <v>5</v>
      </c>
      <c r="K9" s="4" t="s">
        <v>1517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ht="15.75" x14ac:dyDescent="0.25">
      <c r="A10" s="4"/>
      <c r="B10" s="4"/>
      <c r="C10" s="478">
        <v>40336</v>
      </c>
      <c r="D10" s="479" t="s">
        <v>1518</v>
      </c>
      <c r="E10" s="478">
        <v>41432</v>
      </c>
      <c r="F10" s="480">
        <f t="shared" si="0"/>
        <v>3.0027397260273974</v>
      </c>
      <c r="G10" s="481">
        <v>10</v>
      </c>
      <c r="H10" s="481">
        <f t="shared" si="1"/>
        <v>15</v>
      </c>
      <c r="I10" s="481">
        <v>4</v>
      </c>
      <c r="J10" s="481">
        <f t="shared" si="2"/>
        <v>11</v>
      </c>
      <c r="K10" s="4" t="s">
        <v>1519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ht="15.75" x14ac:dyDescent="0.25">
      <c r="A11" s="4"/>
      <c r="B11" s="4"/>
      <c r="C11" s="478">
        <v>40336</v>
      </c>
      <c r="D11" s="479" t="s">
        <v>1518</v>
      </c>
      <c r="E11" s="478">
        <v>41797</v>
      </c>
      <c r="F11" s="480">
        <f t="shared" si="0"/>
        <v>4.0027397260273974</v>
      </c>
      <c r="G11" s="481">
        <v>12</v>
      </c>
      <c r="H11" s="481">
        <f t="shared" si="1"/>
        <v>23</v>
      </c>
      <c r="I11" s="481">
        <v>9</v>
      </c>
      <c r="J11" s="481">
        <f t="shared" si="2"/>
        <v>14</v>
      </c>
      <c r="K11" s="4" t="s">
        <v>1520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ht="15.75" x14ac:dyDescent="0.25">
      <c r="A12" s="4"/>
      <c r="B12" s="4"/>
      <c r="C12" s="478">
        <v>40336</v>
      </c>
      <c r="D12" s="479" t="s">
        <v>1518</v>
      </c>
      <c r="E12" s="478">
        <v>42162</v>
      </c>
      <c r="F12" s="480">
        <f t="shared" si="0"/>
        <v>5.0027397260273974</v>
      </c>
      <c r="G12" s="481">
        <v>14</v>
      </c>
      <c r="H12" s="481">
        <f t="shared" si="1"/>
        <v>28</v>
      </c>
      <c r="I12" s="481">
        <v>4</v>
      </c>
      <c r="J12" s="481">
        <f t="shared" si="2"/>
        <v>24</v>
      </c>
      <c r="K12" s="4" t="s">
        <v>1521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spans="1:35" ht="15.75" x14ac:dyDescent="0.25">
      <c r="A13" s="4"/>
      <c r="B13" s="4"/>
      <c r="C13" s="478">
        <v>40336</v>
      </c>
      <c r="D13" s="479" t="s">
        <v>1518</v>
      </c>
      <c r="E13" s="478">
        <v>42528</v>
      </c>
      <c r="F13" s="480">
        <f t="shared" si="0"/>
        <v>6.0054794520547947</v>
      </c>
      <c r="G13" s="481">
        <v>14</v>
      </c>
      <c r="H13" s="481">
        <f t="shared" si="1"/>
        <v>38</v>
      </c>
      <c r="I13" s="481">
        <v>5</v>
      </c>
      <c r="J13" s="481">
        <f t="shared" si="2"/>
        <v>33</v>
      </c>
      <c r="K13" s="4" t="s">
        <v>1522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spans="1:35" ht="15.75" x14ac:dyDescent="0.25">
      <c r="A14" s="4"/>
      <c r="B14" s="4"/>
      <c r="C14" s="478">
        <v>40336</v>
      </c>
      <c r="D14" s="479" t="s">
        <v>362</v>
      </c>
      <c r="E14" s="478">
        <v>42893</v>
      </c>
      <c r="F14" s="480">
        <f t="shared" si="0"/>
        <v>7.0054794520547947</v>
      </c>
      <c r="G14" s="481">
        <v>14</v>
      </c>
      <c r="H14" s="481">
        <f t="shared" si="1"/>
        <v>47</v>
      </c>
      <c r="I14" s="481">
        <v>4</v>
      </c>
      <c r="J14" s="481">
        <f t="shared" si="2"/>
        <v>43</v>
      </c>
      <c r="K14" s="4" t="s">
        <v>1523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spans="1:35" ht="15.75" x14ac:dyDescent="0.25">
      <c r="A15" s="4"/>
      <c r="B15" s="4"/>
      <c r="C15" s="478">
        <v>40336</v>
      </c>
      <c r="D15" s="479" t="s">
        <v>362</v>
      </c>
      <c r="E15" s="478">
        <v>43258</v>
      </c>
      <c r="F15" s="480">
        <f t="shared" si="0"/>
        <v>8.0054794520547947</v>
      </c>
      <c r="G15" s="481">
        <v>14</v>
      </c>
      <c r="H15" s="481">
        <f t="shared" si="1"/>
        <v>57</v>
      </c>
      <c r="I15" s="481">
        <v>8</v>
      </c>
      <c r="J15" s="481">
        <f t="shared" si="2"/>
        <v>49</v>
      </c>
      <c r="K15" s="4" t="s">
        <v>1524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spans="1:35" ht="15.75" x14ac:dyDescent="0.25">
      <c r="A16" s="4"/>
      <c r="B16" s="4"/>
      <c r="C16" s="482">
        <v>40336</v>
      </c>
      <c r="D16" s="483" t="s">
        <v>1525</v>
      </c>
      <c r="E16" s="482">
        <v>43623</v>
      </c>
      <c r="F16" s="484">
        <f t="shared" si="0"/>
        <v>9.0054794520547947</v>
      </c>
      <c r="G16" s="485">
        <v>14</v>
      </c>
      <c r="H16" s="485">
        <f t="shared" si="1"/>
        <v>63</v>
      </c>
      <c r="I16" s="485">
        <v>9</v>
      </c>
      <c r="J16" s="485">
        <f t="shared" si="2"/>
        <v>54</v>
      </c>
      <c r="K16" s="4" t="s">
        <v>1526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spans="1:35" ht="15.75" x14ac:dyDescent="0.25">
      <c r="A17" s="4"/>
      <c r="B17" s="4"/>
      <c r="C17" s="478">
        <v>40336</v>
      </c>
      <c r="D17" s="486" t="s">
        <v>1525</v>
      </c>
      <c r="E17" s="478">
        <v>43989</v>
      </c>
      <c r="F17" s="480">
        <f t="shared" si="0"/>
        <v>10.008219178082191</v>
      </c>
      <c r="G17" s="481">
        <v>16</v>
      </c>
      <c r="H17" s="481">
        <f t="shared" si="1"/>
        <v>70</v>
      </c>
      <c r="I17" s="481"/>
      <c r="J17" s="481">
        <f t="shared" si="2"/>
        <v>70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1:35" ht="15.75" x14ac:dyDescent="0.25">
      <c r="A18" s="4"/>
      <c r="B18" s="4"/>
      <c r="C18" s="478">
        <v>40336</v>
      </c>
      <c r="D18" s="486" t="s">
        <v>1525</v>
      </c>
      <c r="E18" s="478">
        <v>44354</v>
      </c>
      <c r="F18" s="480">
        <f t="shared" si="0"/>
        <v>11.008219178082191</v>
      </c>
      <c r="G18" s="481">
        <v>16</v>
      </c>
      <c r="H18" s="481">
        <f t="shared" si="1"/>
        <v>86</v>
      </c>
      <c r="I18" s="481"/>
      <c r="J18" s="481">
        <f t="shared" si="2"/>
        <v>86</v>
      </c>
      <c r="K18" s="4" t="s">
        <v>1527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</row>
    <row r="19" spans="1:35" ht="15.75" x14ac:dyDescent="0.25">
      <c r="A19" s="4"/>
      <c r="B19" s="4"/>
      <c r="C19" s="478">
        <v>40336</v>
      </c>
      <c r="D19" s="486" t="s">
        <v>1525</v>
      </c>
      <c r="E19" s="478">
        <v>44719</v>
      </c>
      <c r="F19" s="480">
        <f t="shared" si="0"/>
        <v>12.008219178082191</v>
      </c>
      <c r="G19" s="481">
        <v>16</v>
      </c>
      <c r="H19" s="481">
        <f t="shared" si="1"/>
        <v>102</v>
      </c>
      <c r="I19" s="481">
        <v>9</v>
      </c>
      <c r="J19" s="481">
        <f t="shared" si="2"/>
        <v>93</v>
      </c>
      <c r="K19" s="406">
        <v>44790</v>
      </c>
      <c r="L19" s="4" t="s">
        <v>1528</v>
      </c>
      <c r="M19" s="406">
        <v>44620</v>
      </c>
      <c r="N19" s="4" t="s">
        <v>1529</v>
      </c>
      <c r="O19" s="36">
        <v>91</v>
      </c>
      <c r="P19" s="4" t="s">
        <v>1530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ht="15.75" x14ac:dyDescent="0.25">
      <c r="A20" s="4"/>
      <c r="B20" s="4"/>
      <c r="C20" s="478">
        <v>40336</v>
      </c>
      <c r="D20" s="486" t="s">
        <v>1525</v>
      </c>
      <c r="E20" s="478">
        <v>44748</v>
      </c>
      <c r="F20" s="480">
        <f t="shared" si="0"/>
        <v>12.087671232876712</v>
      </c>
      <c r="G20" s="481"/>
      <c r="H20" s="481">
        <v>93</v>
      </c>
      <c r="I20" s="481">
        <v>45</v>
      </c>
      <c r="J20" s="481">
        <f t="shared" si="2"/>
        <v>48</v>
      </c>
      <c r="K20" s="406">
        <v>44638</v>
      </c>
      <c r="L20" s="4" t="s">
        <v>1531</v>
      </c>
      <c r="M20" s="406"/>
      <c r="N20" s="4" t="s">
        <v>1532</v>
      </c>
      <c r="O20" s="36">
        <v>80</v>
      </c>
      <c r="P20" s="4" t="s">
        <v>1530</v>
      </c>
      <c r="Q20" s="4" t="s">
        <v>1533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5.75" customHeight="1" x14ac:dyDescent="0.25">
      <c r="A21" s="4"/>
      <c r="B21" s="4"/>
      <c r="C21" s="478">
        <v>40336</v>
      </c>
      <c r="D21" s="486" t="s">
        <v>1525</v>
      </c>
      <c r="E21" s="478">
        <v>45061</v>
      </c>
      <c r="F21" s="480">
        <f t="shared" si="0"/>
        <v>12.945205479452055</v>
      </c>
      <c r="G21" s="481"/>
      <c r="H21" s="481">
        <f>G21+J20</f>
        <v>48</v>
      </c>
      <c r="I21" s="481">
        <v>5</v>
      </c>
      <c r="J21" s="481">
        <f t="shared" si="2"/>
        <v>43</v>
      </c>
      <c r="K21" s="471" t="s">
        <v>1534</v>
      </c>
      <c r="L21" s="4"/>
      <c r="M21" s="406"/>
      <c r="N21" s="4"/>
      <c r="O21" s="3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ht="15.75" customHeight="1" x14ac:dyDescent="0.25">
      <c r="A22" s="4"/>
      <c r="B22" s="4"/>
      <c r="C22" s="478">
        <v>40336</v>
      </c>
      <c r="D22" s="486" t="s">
        <v>1525</v>
      </c>
      <c r="E22" s="478">
        <v>45084</v>
      </c>
      <c r="F22" s="481">
        <f t="shared" si="0"/>
        <v>13.008219178082191</v>
      </c>
      <c r="G22" s="481">
        <v>24</v>
      </c>
      <c r="H22" s="481">
        <f>G22+J20</f>
        <v>72</v>
      </c>
      <c r="I22" s="481"/>
      <c r="J22" s="481">
        <f t="shared" si="2"/>
        <v>72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</row>
    <row r="23" spans="1:35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</row>
    <row r="24" spans="1:35" ht="15.75" customHeight="1" x14ac:dyDescent="0.25">
      <c r="A24" s="4"/>
      <c r="B24" s="4"/>
      <c r="C24" s="406"/>
      <c r="D24" s="4"/>
      <c r="E24" s="406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1:35" ht="15.75" customHeight="1" x14ac:dyDescent="0.25">
      <c r="A25" s="4"/>
      <c r="B25" s="4"/>
      <c r="C25" s="406"/>
      <c r="D25" s="4"/>
      <c r="E25" s="487" t="s">
        <v>1535</v>
      </c>
      <c r="F25" s="487" t="s">
        <v>1536</v>
      </c>
      <c r="G25" s="487" t="s">
        <v>1491</v>
      </c>
      <c r="H25" s="487" t="s">
        <v>1532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1:35" ht="15.75" customHeight="1" x14ac:dyDescent="0.25">
      <c r="A26" s="4"/>
      <c r="B26" s="4"/>
      <c r="C26" s="406"/>
      <c r="D26" s="4"/>
      <c r="E26" s="503">
        <v>45061</v>
      </c>
      <c r="F26" s="503">
        <v>45065</v>
      </c>
      <c r="G26" s="504">
        <f t="shared" ref="G26:G35" si="3">F26-E26+1</f>
        <v>5</v>
      </c>
      <c r="H26" s="504">
        <f>48-16</f>
        <v>32</v>
      </c>
      <c r="I26" s="4" t="s">
        <v>1587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1:35" ht="15.75" customHeight="1" x14ac:dyDescent="0.25">
      <c r="A27" s="4"/>
      <c r="B27" s="4"/>
      <c r="C27" s="406"/>
      <c r="D27" s="4"/>
      <c r="E27" s="503">
        <v>45089</v>
      </c>
      <c r="F27" s="503">
        <v>45093</v>
      </c>
      <c r="G27" s="504">
        <f t="shared" si="3"/>
        <v>5</v>
      </c>
      <c r="H27" s="504">
        <f>+H26-G26+24</f>
        <v>51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</row>
    <row r="28" spans="1:35" ht="15.75" customHeight="1" x14ac:dyDescent="0.25">
      <c r="A28" s="4"/>
      <c r="B28" s="4"/>
      <c r="C28" s="406"/>
      <c r="D28" s="4"/>
      <c r="E28" s="488">
        <v>45110</v>
      </c>
      <c r="F28" s="488">
        <v>45114</v>
      </c>
      <c r="G28" s="479">
        <f t="shared" si="3"/>
        <v>5</v>
      </c>
      <c r="H28" s="479">
        <f t="shared" ref="H28:H36" si="4">+H27-G27</f>
        <v>46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spans="1:35" ht="15.75" customHeight="1" x14ac:dyDescent="0.25">
      <c r="A29" s="4"/>
      <c r="B29" s="4"/>
      <c r="C29" s="406"/>
      <c r="D29" s="4"/>
      <c r="E29" s="488">
        <v>45145</v>
      </c>
      <c r="F29" s="488">
        <v>45149</v>
      </c>
      <c r="G29" s="479">
        <f t="shared" si="3"/>
        <v>5</v>
      </c>
      <c r="H29" s="479">
        <f t="shared" si="4"/>
        <v>41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</row>
    <row r="30" spans="1:35" ht="15.75" customHeight="1" x14ac:dyDescent="0.25">
      <c r="A30" s="4"/>
      <c r="B30" s="4"/>
      <c r="C30" s="406"/>
      <c r="D30" s="4"/>
      <c r="E30" s="488">
        <v>45180</v>
      </c>
      <c r="F30" s="488">
        <v>45184</v>
      </c>
      <c r="G30" s="479">
        <f t="shared" si="3"/>
        <v>5</v>
      </c>
      <c r="H30" s="479">
        <f t="shared" si="4"/>
        <v>36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1:35" ht="15.75" customHeight="1" x14ac:dyDescent="0.25">
      <c r="A31" s="4"/>
      <c r="B31" s="4"/>
      <c r="C31" s="406"/>
      <c r="D31" s="4"/>
      <c r="E31" s="488">
        <v>45187</v>
      </c>
      <c r="F31" s="488">
        <v>45191</v>
      </c>
      <c r="G31" s="479">
        <f t="shared" si="3"/>
        <v>5</v>
      </c>
      <c r="H31" s="479">
        <f t="shared" si="4"/>
        <v>31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1:35" ht="15.75" customHeight="1" x14ac:dyDescent="0.25">
      <c r="A32" s="4"/>
      <c r="B32" s="4"/>
      <c r="C32" s="406"/>
      <c r="D32" s="4"/>
      <c r="E32" s="488">
        <v>45201</v>
      </c>
      <c r="F32" s="488">
        <v>45205</v>
      </c>
      <c r="G32" s="479">
        <f t="shared" si="3"/>
        <v>5</v>
      </c>
      <c r="H32" s="479">
        <f t="shared" si="4"/>
        <v>26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1:35" ht="15.75" customHeight="1" x14ac:dyDescent="0.25">
      <c r="A33" s="4"/>
      <c r="B33" s="4"/>
      <c r="C33" s="406"/>
      <c r="D33" s="4"/>
      <c r="E33" s="488">
        <v>45251</v>
      </c>
      <c r="F33" s="488">
        <v>45254</v>
      </c>
      <c r="G33" s="479">
        <f t="shared" si="3"/>
        <v>4</v>
      </c>
      <c r="H33" s="479">
        <f t="shared" si="4"/>
        <v>21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</row>
    <row r="34" spans="1:35" ht="15.75" customHeight="1" x14ac:dyDescent="0.25">
      <c r="A34" s="4"/>
      <c r="B34" s="4"/>
      <c r="C34" s="406"/>
      <c r="D34" s="4"/>
      <c r="E34" s="488">
        <v>45278</v>
      </c>
      <c r="F34" s="488">
        <v>45282</v>
      </c>
      <c r="G34" s="479">
        <f t="shared" si="3"/>
        <v>5</v>
      </c>
      <c r="H34" s="479">
        <f t="shared" si="4"/>
        <v>17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</row>
    <row r="35" spans="1:35" ht="15.75" customHeight="1" x14ac:dyDescent="0.25">
      <c r="A35" s="4"/>
      <c r="B35" s="4"/>
      <c r="C35" s="406"/>
      <c r="D35" s="4"/>
      <c r="E35" s="488">
        <v>45286</v>
      </c>
      <c r="F35" s="488">
        <v>45289</v>
      </c>
      <c r="G35" s="479">
        <f t="shared" si="3"/>
        <v>4</v>
      </c>
      <c r="H35" s="479">
        <f t="shared" si="4"/>
        <v>12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</row>
    <row r="36" spans="1:35" ht="15.75" customHeight="1" x14ac:dyDescent="0.25">
      <c r="A36" s="4"/>
      <c r="B36" s="4"/>
      <c r="C36" s="406"/>
      <c r="D36" s="4"/>
      <c r="E36" s="406"/>
      <c r="F36" s="479" t="s">
        <v>1055</v>
      </c>
      <c r="G36" s="479">
        <f>SUM(G26:G35)</f>
        <v>48</v>
      </c>
      <c r="H36" s="479">
        <f t="shared" si="4"/>
        <v>8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</row>
    <row r="37" spans="1:35" ht="15.75" customHeight="1" x14ac:dyDescent="0.25">
      <c r="A37" s="4"/>
      <c r="B37" s="4"/>
      <c r="C37" s="406"/>
      <c r="D37" s="4"/>
      <c r="E37" s="406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</row>
    <row r="38" spans="1:35" ht="15.75" customHeight="1" x14ac:dyDescent="0.25">
      <c r="A38" s="4"/>
      <c r="B38" s="4"/>
      <c r="C38" s="406"/>
      <c r="D38" s="4"/>
      <c r="E38" s="406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</row>
    <row r="39" spans="1:35" ht="15.75" customHeight="1" x14ac:dyDescent="0.25">
      <c r="A39" s="4"/>
      <c r="B39" s="4"/>
      <c r="C39" s="406"/>
      <c r="D39" s="4"/>
      <c r="E39" s="406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</row>
    <row r="40" spans="1:35" ht="15.75" customHeight="1" x14ac:dyDescent="0.25">
      <c r="A40" s="4"/>
      <c r="B40" s="4"/>
      <c r="C40" s="406"/>
      <c r="D40" s="4"/>
      <c r="E40" s="406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</row>
    <row r="41" spans="1:35" ht="15.75" customHeight="1" x14ac:dyDescent="0.25">
      <c r="A41" s="4"/>
      <c r="B41" s="489"/>
      <c r="C41" s="489"/>
      <c r="D41" s="489"/>
      <c r="E41" s="616" t="s">
        <v>1537</v>
      </c>
      <c r="F41" s="616" t="s">
        <v>1538</v>
      </c>
      <c r="G41" s="616" t="s">
        <v>1539</v>
      </c>
      <c r="H41" s="616" t="s">
        <v>1540</v>
      </c>
      <c r="I41" s="616" t="s">
        <v>1541</v>
      </c>
      <c r="J41" s="616" t="s">
        <v>1542</v>
      </c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</row>
    <row r="42" spans="1:35" ht="15.75" customHeight="1" x14ac:dyDescent="0.25">
      <c r="A42" s="4"/>
      <c r="B42" s="489"/>
      <c r="C42" s="489"/>
      <c r="D42" s="489"/>
      <c r="E42" s="617"/>
      <c r="F42" s="617"/>
      <c r="G42" s="617"/>
      <c r="H42" s="617"/>
      <c r="I42" s="617"/>
      <c r="J42" s="617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</row>
    <row r="43" spans="1:35" ht="15.75" customHeight="1" x14ac:dyDescent="0.25">
      <c r="A43" s="4"/>
      <c r="B43" s="489"/>
      <c r="C43" s="489"/>
      <c r="D43" s="489"/>
      <c r="E43" s="617"/>
      <c r="F43" s="617"/>
      <c r="G43" s="617"/>
      <c r="H43" s="617"/>
      <c r="I43" s="617"/>
      <c r="J43" s="617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</row>
    <row r="44" spans="1:35" ht="15.75" customHeight="1" x14ac:dyDescent="0.25">
      <c r="A44" s="4"/>
      <c r="B44" s="489"/>
      <c r="C44" s="489"/>
      <c r="D44" s="489"/>
      <c r="E44" s="618"/>
      <c r="F44" s="618"/>
      <c r="G44" s="618"/>
      <c r="H44" s="618"/>
      <c r="I44" s="618"/>
      <c r="J44" s="618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</row>
    <row r="45" spans="1:35" ht="15.75" customHeight="1" x14ac:dyDescent="0.25">
      <c r="A45" s="4"/>
      <c r="B45" s="489"/>
      <c r="C45" s="490" t="s">
        <v>169</v>
      </c>
      <c r="D45" s="491"/>
      <c r="E45" s="492"/>
      <c r="F45" s="493"/>
      <c r="G45" s="493"/>
      <c r="H45" s="493"/>
      <c r="I45" s="493"/>
      <c r="J45" s="493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</row>
    <row r="46" spans="1:35" ht="15.75" customHeight="1" x14ac:dyDescent="0.25">
      <c r="A46" s="4"/>
      <c r="B46" s="494">
        <v>246</v>
      </c>
      <c r="C46" s="494" t="s">
        <v>1543</v>
      </c>
      <c r="D46" s="494" t="s">
        <v>1544</v>
      </c>
      <c r="E46" s="495">
        <v>40336</v>
      </c>
      <c r="F46" s="496">
        <v>12</v>
      </c>
      <c r="G46" s="496">
        <v>32</v>
      </c>
      <c r="H46" s="496">
        <v>24</v>
      </c>
      <c r="I46" s="496">
        <f>+H46+G46</f>
        <v>56</v>
      </c>
      <c r="J46" s="496">
        <f>G46+H46</f>
        <v>56</v>
      </c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</row>
    <row r="47" spans="1:35" ht="15.75" customHeight="1" x14ac:dyDescent="0.25">
      <c r="A47" s="4"/>
      <c r="B47" s="497"/>
      <c r="C47" s="497"/>
      <c r="D47" s="498"/>
      <c r="E47" s="498"/>
      <c r="F47" s="497"/>
      <c r="G47" s="497"/>
      <c r="H47" s="497"/>
      <c r="I47" s="497"/>
      <c r="J47" s="497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</row>
    <row r="48" spans="1:35" ht="15.75" customHeight="1" x14ac:dyDescent="0.25">
      <c r="A48" s="4"/>
      <c r="B48" s="4"/>
      <c r="C48" s="406"/>
      <c r="D48" s="494" t="s">
        <v>1545</v>
      </c>
      <c r="E48" s="495">
        <v>45061</v>
      </c>
      <c r="F48" s="495">
        <v>45065</v>
      </c>
      <c r="G48" s="496">
        <f>+G46-I48</f>
        <v>27</v>
      </c>
      <c r="H48" s="496">
        <v>24</v>
      </c>
      <c r="I48" s="496">
        <v>5</v>
      </c>
      <c r="J48" s="496">
        <f>J46-I48</f>
        <v>51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</row>
    <row r="49" spans="1:35" ht="15.75" customHeight="1" x14ac:dyDescent="0.25">
      <c r="A49" s="4"/>
      <c r="B49" s="4"/>
      <c r="C49" s="406"/>
      <c r="D49" s="4"/>
      <c r="E49" s="406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</row>
    <row r="50" spans="1:35" ht="15.75" customHeight="1" x14ac:dyDescent="0.25">
      <c r="A50" s="4"/>
      <c r="B50" s="4"/>
      <c r="C50" s="406"/>
      <c r="D50" s="494" t="s">
        <v>1545</v>
      </c>
      <c r="E50" s="495">
        <v>45089</v>
      </c>
      <c r="F50" s="495">
        <v>45093</v>
      </c>
      <c r="G50" s="496">
        <f>+G48-I50</f>
        <v>22</v>
      </c>
      <c r="H50" s="496">
        <v>24</v>
      </c>
      <c r="I50" s="496">
        <v>5</v>
      </c>
      <c r="J50" s="496">
        <f>J48-I50</f>
        <v>46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</row>
    <row r="51" spans="1:35" ht="15.75" customHeight="1" x14ac:dyDescent="0.25">
      <c r="A51" s="4"/>
      <c r="B51" s="4"/>
      <c r="C51" s="406"/>
      <c r="D51" s="4"/>
      <c r="E51" s="406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</row>
    <row r="52" spans="1:35" ht="15.75" customHeight="1" x14ac:dyDescent="0.25">
      <c r="A52" s="4"/>
      <c r="B52" s="4"/>
      <c r="C52" s="406"/>
      <c r="D52" s="494" t="s">
        <v>1546</v>
      </c>
      <c r="E52" s="495">
        <v>45110</v>
      </c>
      <c r="F52" s="495">
        <v>45114</v>
      </c>
      <c r="G52" s="496">
        <f>+G50-I52</f>
        <v>17</v>
      </c>
      <c r="H52" s="496">
        <v>24</v>
      </c>
      <c r="I52" s="496">
        <v>5</v>
      </c>
      <c r="J52" s="496">
        <f>J50-I52</f>
        <v>41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</row>
    <row r="53" spans="1:35" ht="15.75" customHeight="1" x14ac:dyDescent="0.25">
      <c r="A53" s="4"/>
      <c r="B53" s="4"/>
      <c r="C53" s="406"/>
      <c r="D53" s="4"/>
      <c r="E53" s="406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</row>
    <row r="54" spans="1:35" ht="15.75" customHeight="1" x14ac:dyDescent="0.25">
      <c r="A54" s="4"/>
      <c r="B54" s="4"/>
      <c r="C54" s="406"/>
      <c r="D54" s="4"/>
      <c r="E54" s="406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</row>
    <row r="55" spans="1:35" ht="15.75" customHeight="1" x14ac:dyDescent="0.25">
      <c r="A55" s="4"/>
      <c r="B55" s="4"/>
      <c r="C55" s="406"/>
      <c r="D55" s="4"/>
      <c r="E55" s="406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</row>
    <row r="56" spans="1:35" ht="15.75" customHeight="1" x14ac:dyDescent="0.25">
      <c r="A56" s="4"/>
      <c r="B56" s="4"/>
      <c r="C56" s="406"/>
      <c r="D56" s="4"/>
      <c r="E56" s="406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</row>
    <row r="57" spans="1:35" ht="15.75" customHeight="1" x14ac:dyDescent="0.25">
      <c r="A57" s="4"/>
      <c r="B57" s="4"/>
      <c r="C57" s="406"/>
      <c r="D57" s="4"/>
      <c r="E57" s="406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</row>
    <row r="58" spans="1:35" ht="15.75" customHeight="1" x14ac:dyDescent="0.25">
      <c r="A58" s="4"/>
      <c r="B58" s="4"/>
      <c r="C58" s="406"/>
      <c r="D58" s="4"/>
      <c r="E58" s="406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</row>
    <row r="59" spans="1:35" ht="15.75" customHeight="1" x14ac:dyDescent="0.25">
      <c r="A59" s="4"/>
      <c r="B59" s="4"/>
      <c r="C59" s="406"/>
      <c r="D59" s="4"/>
      <c r="E59" s="406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</row>
    <row r="60" spans="1:35" ht="15.75" customHeight="1" x14ac:dyDescent="0.25">
      <c r="A60" s="4"/>
      <c r="B60" s="4"/>
      <c r="C60" s="406"/>
      <c r="D60" s="4"/>
      <c r="E60" s="406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</row>
    <row r="61" spans="1:35" ht="15.75" customHeight="1" x14ac:dyDescent="0.25">
      <c r="A61" s="4"/>
      <c r="B61" s="4"/>
      <c r="C61" s="406"/>
      <c r="D61" s="4"/>
      <c r="E61" s="406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</row>
    <row r="62" spans="1:35" ht="15.75" customHeight="1" x14ac:dyDescent="0.25">
      <c r="A62" s="4"/>
      <c r="B62" s="4"/>
      <c r="C62" s="406"/>
      <c r="D62" s="4"/>
      <c r="E62" s="406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</row>
    <row r="63" spans="1:35" ht="15.75" customHeight="1" x14ac:dyDescent="0.25">
      <c r="A63" s="4"/>
      <c r="B63" s="4"/>
      <c r="C63" s="406"/>
      <c r="D63" s="4"/>
      <c r="E63" s="406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</row>
    <row r="64" spans="1:35" ht="15.75" customHeight="1" x14ac:dyDescent="0.25">
      <c r="A64" s="4"/>
      <c r="B64" s="4"/>
      <c r="C64" s="406"/>
      <c r="D64" s="4"/>
      <c r="E64" s="406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</row>
    <row r="65" spans="1:35" ht="15.75" customHeight="1" x14ac:dyDescent="0.25">
      <c r="A65" s="4"/>
      <c r="B65" s="4"/>
      <c r="C65" s="406"/>
      <c r="D65" s="4"/>
      <c r="E65" s="406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</row>
    <row r="66" spans="1:35" ht="15.75" customHeight="1" x14ac:dyDescent="0.25">
      <c r="A66" s="4"/>
      <c r="B66" s="4"/>
      <c r="C66" s="406"/>
      <c r="D66" s="4"/>
      <c r="E66" s="406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</row>
    <row r="67" spans="1:35" ht="15.75" customHeight="1" x14ac:dyDescent="0.25">
      <c r="A67" s="4"/>
      <c r="B67" s="4"/>
      <c r="C67" s="406"/>
      <c r="D67" s="4"/>
      <c r="E67" s="406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</row>
    <row r="68" spans="1:35" ht="15.75" customHeight="1" x14ac:dyDescent="0.25">
      <c r="A68" s="4"/>
      <c r="B68" s="4"/>
      <c r="C68" s="406"/>
      <c r="D68" s="4"/>
      <c r="E68" s="406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</row>
    <row r="69" spans="1:35" ht="15.75" customHeight="1" x14ac:dyDescent="0.25">
      <c r="A69" s="4"/>
      <c r="B69" s="4"/>
      <c r="C69" s="406"/>
      <c r="D69" s="4"/>
      <c r="E69" s="406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</row>
    <row r="70" spans="1:35" ht="15.75" customHeight="1" x14ac:dyDescent="0.25">
      <c r="A70" s="4"/>
      <c r="B70" s="4"/>
      <c r="C70" s="406"/>
      <c r="D70" s="4"/>
      <c r="E70" s="406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</row>
    <row r="71" spans="1:35" ht="15.75" customHeight="1" x14ac:dyDescent="0.25">
      <c r="A71" s="4"/>
      <c r="B71" s="4"/>
      <c r="C71" s="406"/>
      <c r="D71" s="4"/>
      <c r="E71" s="406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</row>
    <row r="72" spans="1:35" ht="15.75" customHeight="1" x14ac:dyDescent="0.25">
      <c r="A72" s="4"/>
      <c r="B72" s="4"/>
      <c r="C72" s="406"/>
      <c r="D72" s="4"/>
      <c r="E72" s="406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</row>
    <row r="73" spans="1:35" ht="15.75" customHeight="1" x14ac:dyDescent="0.25">
      <c r="A73" s="4"/>
      <c r="B73" s="4"/>
      <c r="C73" s="406"/>
      <c r="D73" s="4"/>
      <c r="E73" s="406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</row>
    <row r="74" spans="1:35" ht="15.75" customHeight="1" x14ac:dyDescent="0.25">
      <c r="A74" s="4"/>
      <c r="B74" s="4"/>
      <c r="C74" s="406"/>
      <c r="D74" s="4"/>
      <c r="E74" s="406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</row>
    <row r="75" spans="1:35" ht="15.75" customHeight="1" x14ac:dyDescent="0.25">
      <c r="A75" s="4"/>
      <c r="B75" s="4"/>
      <c r="C75" s="406"/>
      <c r="D75" s="4"/>
      <c r="E75" s="406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</row>
    <row r="76" spans="1:35" ht="15.75" customHeight="1" x14ac:dyDescent="0.25">
      <c r="A76" s="4"/>
      <c r="B76" s="4"/>
      <c r="C76" s="406"/>
      <c r="D76" s="4"/>
      <c r="E76" s="406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</row>
    <row r="77" spans="1:35" ht="15.75" customHeight="1" x14ac:dyDescent="0.25">
      <c r="A77" s="4"/>
      <c r="B77" s="4"/>
      <c r="C77" s="406"/>
      <c r="D77" s="4"/>
      <c r="E77" s="406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</row>
    <row r="78" spans="1:35" ht="15.75" customHeight="1" x14ac:dyDescent="0.25">
      <c r="A78" s="4"/>
      <c r="B78" s="4"/>
      <c r="C78" s="406"/>
      <c r="D78" s="4"/>
      <c r="E78" s="406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</row>
    <row r="79" spans="1:35" ht="15.75" customHeight="1" x14ac:dyDescent="0.25">
      <c r="A79" s="4"/>
      <c r="B79" s="4"/>
      <c r="C79" s="406"/>
      <c r="D79" s="4"/>
      <c r="E79" s="406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</row>
    <row r="80" spans="1:35" ht="15.75" customHeight="1" x14ac:dyDescent="0.25">
      <c r="A80" s="4"/>
      <c r="B80" s="4"/>
      <c r="C80" s="406"/>
      <c r="D80" s="4"/>
      <c r="E80" s="406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</row>
    <row r="81" spans="1:35" ht="15.75" customHeight="1" x14ac:dyDescent="0.25">
      <c r="A81" s="4"/>
      <c r="B81" s="4"/>
      <c r="C81" s="406"/>
      <c r="D81" s="4"/>
      <c r="E81" s="406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</row>
    <row r="82" spans="1:35" ht="15.75" customHeight="1" x14ac:dyDescent="0.25">
      <c r="A82" s="4"/>
      <c r="B82" s="4"/>
      <c r="C82" s="406"/>
      <c r="D82" s="4"/>
      <c r="E82" s="406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</row>
    <row r="83" spans="1:35" ht="15.75" customHeight="1" x14ac:dyDescent="0.25">
      <c r="A83" s="4"/>
      <c r="B83" s="4"/>
      <c r="C83" s="406"/>
      <c r="D83" s="4"/>
      <c r="E83" s="406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</row>
    <row r="84" spans="1:35" ht="15.75" customHeight="1" x14ac:dyDescent="0.25">
      <c r="A84" s="4"/>
      <c r="B84" s="4"/>
      <c r="C84" s="406"/>
      <c r="D84" s="4"/>
      <c r="E84" s="406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</row>
    <row r="85" spans="1:35" ht="15.75" customHeight="1" x14ac:dyDescent="0.25">
      <c r="A85" s="4"/>
      <c r="B85" s="4"/>
      <c r="C85" s="406"/>
      <c r="D85" s="4"/>
      <c r="E85" s="406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</row>
    <row r="86" spans="1:35" ht="15.75" customHeight="1" x14ac:dyDescent="0.25">
      <c r="A86" s="4"/>
      <c r="B86" s="4"/>
      <c r="C86" s="406"/>
      <c r="D86" s="4"/>
      <c r="E86" s="40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</row>
    <row r="87" spans="1:35" ht="15.75" customHeight="1" x14ac:dyDescent="0.25">
      <c r="A87" s="4"/>
      <c r="B87" s="4"/>
      <c r="C87" s="406"/>
      <c r="D87" s="4"/>
      <c r="E87" s="406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</row>
    <row r="88" spans="1:35" ht="15.75" customHeight="1" x14ac:dyDescent="0.25">
      <c r="A88" s="4"/>
      <c r="B88" s="4"/>
      <c r="C88" s="406"/>
      <c r="D88" s="4"/>
      <c r="E88" s="406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</row>
    <row r="89" spans="1:35" ht="15.75" customHeight="1" x14ac:dyDescent="0.25">
      <c r="A89" s="4"/>
      <c r="B89" s="4"/>
      <c r="C89" s="406"/>
      <c r="D89" s="4"/>
      <c r="E89" s="406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</row>
    <row r="90" spans="1:35" ht="15.75" customHeight="1" x14ac:dyDescent="0.25">
      <c r="A90" s="4"/>
      <c r="B90" s="4"/>
      <c r="C90" s="406"/>
      <c r="D90" s="4"/>
      <c r="E90" s="406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</row>
    <row r="91" spans="1:35" ht="15.75" customHeight="1" x14ac:dyDescent="0.25">
      <c r="A91" s="4"/>
      <c r="B91" s="4"/>
      <c r="C91" s="406"/>
      <c r="D91" s="4"/>
      <c r="E91" s="406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</row>
    <row r="92" spans="1:35" ht="15.75" customHeight="1" x14ac:dyDescent="0.25">
      <c r="A92" s="4"/>
      <c r="B92" s="4"/>
      <c r="C92" s="406"/>
      <c r="D92" s="4"/>
      <c r="E92" s="406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</row>
    <row r="93" spans="1:35" ht="15.75" customHeight="1" x14ac:dyDescent="0.25">
      <c r="A93" s="4"/>
      <c r="B93" s="4"/>
      <c r="C93" s="406"/>
      <c r="D93" s="4"/>
      <c r="E93" s="406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</row>
    <row r="94" spans="1:35" ht="15.75" customHeight="1" x14ac:dyDescent="0.25">
      <c r="A94" s="4"/>
      <c r="B94" s="4"/>
      <c r="C94" s="406"/>
      <c r="D94" s="4"/>
      <c r="E94" s="406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</row>
    <row r="95" spans="1:35" ht="15.75" customHeight="1" x14ac:dyDescent="0.25">
      <c r="A95" s="4"/>
      <c r="B95" s="4"/>
      <c r="C95" s="406"/>
      <c r="D95" s="4"/>
      <c r="E95" s="406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</row>
    <row r="96" spans="1:35" ht="15.75" customHeight="1" x14ac:dyDescent="0.25">
      <c r="A96" s="4"/>
      <c r="B96" s="4"/>
      <c r="C96" s="406"/>
      <c r="D96" s="4"/>
      <c r="E96" s="406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</row>
    <row r="97" spans="1:35" ht="15.75" customHeight="1" x14ac:dyDescent="0.25">
      <c r="A97" s="4"/>
      <c r="B97" s="4"/>
      <c r="C97" s="406"/>
      <c r="D97" s="4"/>
      <c r="E97" s="406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</row>
    <row r="98" spans="1:35" ht="15.75" customHeight="1" x14ac:dyDescent="0.25">
      <c r="A98" s="4"/>
      <c r="B98" s="4"/>
      <c r="C98" s="406"/>
      <c r="D98" s="4"/>
      <c r="E98" s="406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</row>
    <row r="99" spans="1:35" ht="15.75" customHeight="1" x14ac:dyDescent="0.25">
      <c r="A99" s="4"/>
      <c r="B99" s="4"/>
      <c r="C99" s="406"/>
      <c r="D99" s="4"/>
      <c r="E99" s="406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</row>
    <row r="100" spans="1:35" ht="15.75" customHeight="1" x14ac:dyDescent="0.25">
      <c r="A100" s="4"/>
      <c r="B100" s="4"/>
      <c r="C100" s="406"/>
      <c r="D100" s="4"/>
      <c r="E100" s="406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</row>
    <row r="101" spans="1:35" ht="15.75" customHeight="1" x14ac:dyDescent="0.25">
      <c r="A101" s="4"/>
      <c r="B101" s="4"/>
      <c r="C101" s="406"/>
      <c r="D101" s="4"/>
      <c r="E101" s="406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</row>
    <row r="102" spans="1:35" ht="15.75" customHeight="1" x14ac:dyDescent="0.25">
      <c r="A102" s="4"/>
      <c r="B102" s="4"/>
      <c r="C102" s="406"/>
      <c r="D102" s="4"/>
      <c r="E102" s="406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</row>
    <row r="103" spans="1:35" ht="15.75" customHeight="1" x14ac:dyDescent="0.25">
      <c r="A103" s="4"/>
      <c r="B103" s="4"/>
      <c r="C103" s="406"/>
      <c r="D103" s="4"/>
      <c r="E103" s="406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</row>
    <row r="104" spans="1:35" ht="15.75" customHeight="1" x14ac:dyDescent="0.25">
      <c r="A104" s="4"/>
      <c r="B104" s="4"/>
      <c r="C104" s="406"/>
      <c r="D104" s="4"/>
      <c r="E104" s="406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</row>
    <row r="105" spans="1:35" ht="15.75" customHeight="1" x14ac:dyDescent="0.25">
      <c r="A105" s="4"/>
      <c r="B105" s="4"/>
      <c r="C105" s="406"/>
      <c r="D105" s="4"/>
      <c r="E105" s="406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</row>
    <row r="106" spans="1:35" ht="15.75" customHeight="1" x14ac:dyDescent="0.25">
      <c r="A106" s="4"/>
      <c r="B106" s="4"/>
      <c r="C106" s="406"/>
      <c r="D106" s="4"/>
      <c r="E106" s="406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</row>
    <row r="107" spans="1:35" ht="15.75" customHeight="1" x14ac:dyDescent="0.25">
      <c r="A107" s="4"/>
      <c r="B107" s="4"/>
      <c r="C107" s="406"/>
      <c r="D107" s="4"/>
      <c r="E107" s="406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</row>
    <row r="108" spans="1:35" ht="15.75" customHeight="1" x14ac:dyDescent="0.25">
      <c r="A108" s="4"/>
      <c r="B108" s="4"/>
      <c r="C108" s="406"/>
      <c r="D108" s="4"/>
      <c r="E108" s="406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</row>
    <row r="109" spans="1:35" ht="15.75" customHeight="1" x14ac:dyDescent="0.25">
      <c r="A109" s="4"/>
      <c r="B109" s="4"/>
      <c r="C109" s="406"/>
      <c r="D109" s="4"/>
      <c r="E109" s="406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</row>
    <row r="110" spans="1:35" ht="15.75" customHeight="1" x14ac:dyDescent="0.25">
      <c r="A110" s="4"/>
      <c r="B110" s="4"/>
      <c r="C110" s="406"/>
      <c r="D110" s="4"/>
      <c r="E110" s="406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</row>
    <row r="111" spans="1:35" ht="15.75" customHeight="1" x14ac:dyDescent="0.25">
      <c r="A111" s="4"/>
      <c r="B111" s="4"/>
      <c r="C111" s="406"/>
      <c r="D111" s="4"/>
      <c r="E111" s="406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</row>
    <row r="112" spans="1:35" ht="15.75" customHeight="1" x14ac:dyDescent="0.25">
      <c r="A112" s="4"/>
      <c r="B112" s="4"/>
      <c r="C112" s="406"/>
      <c r="D112" s="4"/>
      <c r="E112" s="406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</row>
    <row r="113" spans="1:35" ht="15.75" customHeight="1" x14ac:dyDescent="0.25">
      <c r="A113" s="4"/>
      <c r="B113" s="4"/>
      <c r="C113" s="406"/>
      <c r="D113" s="4"/>
      <c r="E113" s="406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</row>
    <row r="114" spans="1:35" ht="15.75" customHeight="1" x14ac:dyDescent="0.25">
      <c r="A114" s="4"/>
      <c r="B114" s="4"/>
      <c r="C114" s="406"/>
      <c r="D114" s="4"/>
      <c r="E114" s="406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</row>
    <row r="115" spans="1:35" ht="15.75" customHeight="1" x14ac:dyDescent="0.25">
      <c r="A115" s="4"/>
      <c r="B115" s="4"/>
      <c r="C115" s="406"/>
      <c r="D115" s="4"/>
      <c r="E115" s="406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</row>
    <row r="116" spans="1:35" ht="15.75" customHeight="1" x14ac:dyDescent="0.25">
      <c r="A116" s="4"/>
      <c r="B116" s="4"/>
      <c r="C116" s="406"/>
      <c r="D116" s="4"/>
      <c r="E116" s="406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</row>
    <row r="117" spans="1:35" ht="15.75" customHeight="1" x14ac:dyDescent="0.25">
      <c r="A117" s="4"/>
      <c r="B117" s="4"/>
      <c r="C117" s="406"/>
      <c r="D117" s="4"/>
      <c r="E117" s="406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</row>
    <row r="118" spans="1:35" ht="15.75" customHeight="1" x14ac:dyDescent="0.25">
      <c r="A118" s="4"/>
      <c r="B118" s="4"/>
      <c r="C118" s="406"/>
      <c r="D118" s="4"/>
      <c r="E118" s="406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</row>
    <row r="119" spans="1:35" ht="15.75" customHeight="1" x14ac:dyDescent="0.25">
      <c r="A119" s="4"/>
      <c r="B119" s="4"/>
      <c r="C119" s="406"/>
      <c r="D119" s="4"/>
      <c r="E119" s="406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</row>
    <row r="120" spans="1:35" ht="15.75" customHeight="1" x14ac:dyDescent="0.25">
      <c r="A120" s="4"/>
      <c r="B120" s="4"/>
      <c r="C120" s="406"/>
      <c r="D120" s="4"/>
      <c r="E120" s="406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</row>
    <row r="121" spans="1:35" ht="15.75" customHeight="1" x14ac:dyDescent="0.25">
      <c r="A121" s="4"/>
      <c r="B121" s="4"/>
      <c r="C121" s="406"/>
      <c r="D121" s="4"/>
      <c r="E121" s="406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</row>
    <row r="122" spans="1:35" ht="15.75" customHeight="1" x14ac:dyDescent="0.25">
      <c r="A122" s="4"/>
      <c r="B122" s="4"/>
      <c r="C122" s="406"/>
      <c r="D122" s="4"/>
      <c r="E122" s="406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</row>
    <row r="123" spans="1:35" ht="15.75" customHeight="1" x14ac:dyDescent="0.25">
      <c r="A123" s="4"/>
      <c r="B123" s="4"/>
      <c r="C123" s="406"/>
      <c r="D123" s="4"/>
      <c r="E123" s="406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</row>
    <row r="124" spans="1:35" ht="15.75" customHeight="1" x14ac:dyDescent="0.25">
      <c r="A124" s="4"/>
      <c r="B124" s="4"/>
      <c r="C124" s="406"/>
      <c r="D124" s="4"/>
      <c r="E124" s="406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</row>
    <row r="125" spans="1:35" ht="15.75" customHeight="1" x14ac:dyDescent="0.25">
      <c r="A125" s="4"/>
      <c r="B125" s="4"/>
      <c r="C125" s="406"/>
      <c r="D125" s="4"/>
      <c r="E125" s="406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</row>
    <row r="126" spans="1:35" ht="15.75" customHeight="1" x14ac:dyDescent="0.25">
      <c r="A126" s="4"/>
      <c r="B126" s="4"/>
      <c r="C126" s="406"/>
      <c r="D126" s="4"/>
      <c r="E126" s="406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</row>
    <row r="127" spans="1:35" ht="15.75" customHeight="1" x14ac:dyDescent="0.25">
      <c r="A127" s="4"/>
      <c r="B127" s="4"/>
      <c r="C127" s="406"/>
      <c r="D127" s="4"/>
      <c r="E127" s="406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</row>
    <row r="128" spans="1:35" ht="15.75" customHeight="1" x14ac:dyDescent="0.25">
      <c r="A128" s="4"/>
      <c r="B128" s="4"/>
      <c r="C128" s="406"/>
      <c r="D128" s="4"/>
      <c r="E128" s="406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</row>
    <row r="129" spans="1:35" ht="15.75" customHeight="1" x14ac:dyDescent="0.25">
      <c r="A129" s="4"/>
      <c r="B129" s="4"/>
      <c r="C129" s="406"/>
      <c r="D129" s="4"/>
      <c r="E129" s="406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</row>
    <row r="130" spans="1:35" ht="15.75" customHeight="1" x14ac:dyDescent="0.25">
      <c r="A130" s="4"/>
      <c r="B130" s="4"/>
      <c r="C130" s="406"/>
      <c r="D130" s="4"/>
      <c r="E130" s="406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</row>
    <row r="131" spans="1:35" ht="15.75" customHeight="1" x14ac:dyDescent="0.25">
      <c r="A131" s="4"/>
      <c r="B131" s="4"/>
      <c r="C131" s="406"/>
      <c r="D131" s="4"/>
      <c r="E131" s="406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</row>
    <row r="132" spans="1:35" ht="15.75" customHeight="1" x14ac:dyDescent="0.25">
      <c r="A132" s="4"/>
      <c r="B132" s="4"/>
      <c r="C132" s="406"/>
      <c r="D132" s="4"/>
      <c r="E132" s="406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</row>
    <row r="133" spans="1:35" ht="15.75" customHeight="1" x14ac:dyDescent="0.25">
      <c r="A133" s="4"/>
      <c r="B133" s="4"/>
      <c r="C133" s="406"/>
      <c r="D133" s="4"/>
      <c r="E133" s="406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</row>
    <row r="134" spans="1:35" ht="15.75" customHeight="1" x14ac:dyDescent="0.25">
      <c r="A134" s="4"/>
      <c r="B134" s="4"/>
      <c r="C134" s="406"/>
      <c r="D134" s="4"/>
      <c r="E134" s="406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</row>
    <row r="135" spans="1:35" ht="15.75" customHeight="1" x14ac:dyDescent="0.25">
      <c r="A135" s="4"/>
      <c r="B135" s="4"/>
      <c r="C135" s="406"/>
      <c r="D135" s="4"/>
      <c r="E135" s="406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</row>
    <row r="136" spans="1:35" ht="15.75" customHeight="1" x14ac:dyDescent="0.25">
      <c r="A136" s="4"/>
      <c r="B136" s="4"/>
      <c r="C136" s="406"/>
      <c r="D136" s="4"/>
      <c r="E136" s="406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</row>
    <row r="137" spans="1:35" ht="15.75" customHeight="1" x14ac:dyDescent="0.25">
      <c r="A137" s="4"/>
      <c r="B137" s="4"/>
      <c r="C137" s="406"/>
      <c r="D137" s="4"/>
      <c r="E137" s="406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</row>
    <row r="138" spans="1:35" ht="15.75" customHeight="1" x14ac:dyDescent="0.25">
      <c r="A138" s="4"/>
      <c r="B138" s="4"/>
      <c r="C138" s="406"/>
      <c r="D138" s="4"/>
      <c r="E138" s="406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</row>
    <row r="139" spans="1:35" ht="15.75" customHeight="1" x14ac:dyDescent="0.25">
      <c r="A139" s="4"/>
      <c r="B139" s="4"/>
      <c r="C139" s="406"/>
      <c r="D139" s="4"/>
      <c r="E139" s="406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</row>
    <row r="140" spans="1:35" ht="15.75" customHeight="1" x14ac:dyDescent="0.25">
      <c r="A140" s="4"/>
      <c r="B140" s="4"/>
      <c r="C140" s="406"/>
      <c r="D140" s="4"/>
      <c r="E140" s="406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</row>
    <row r="141" spans="1:35" ht="15.75" customHeight="1" x14ac:dyDescent="0.25">
      <c r="A141" s="4"/>
      <c r="B141" s="4"/>
      <c r="C141" s="406"/>
      <c r="D141" s="4"/>
      <c r="E141" s="406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</row>
    <row r="142" spans="1:35" ht="15.75" customHeight="1" x14ac:dyDescent="0.25">
      <c r="A142" s="4"/>
      <c r="B142" s="4"/>
      <c r="C142" s="406"/>
      <c r="D142" s="4"/>
      <c r="E142" s="406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</row>
    <row r="143" spans="1:35" ht="15.75" customHeight="1" x14ac:dyDescent="0.25">
      <c r="A143" s="4"/>
      <c r="B143" s="4"/>
      <c r="C143" s="406"/>
      <c r="D143" s="4"/>
      <c r="E143" s="406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</row>
    <row r="144" spans="1:35" ht="15.75" customHeight="1" x14ac:dyDescent="0.25">
      <c r="A144" s="4"/>
      <c r="B144" s="4"/>
      <c r="C144" s="406"/>
      <c r="D144" s="4"/>
      <c r="E144" s="406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</row>
    <row r="145" spans="1:35" ht="15.75" customHeight="1" x14ac:dyDescent="0.25">
      <c r="A145" s="4"/>
      <c r="B145" s="4"/>
      <c r="C145" s="406"/>
      <c r="D145" s="4"/>
      <c r="E145" s="406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</row>
    <row r="146" spans="1:35" ht="15.75" customHeight="1" x14ac:dyDescent="0.25">
      <c r="A146" s="4"/>
      <c r="B146" s="4"/>
      <c r="C146" s="406"/>
      <c r="D146" s="4"/>
      <c r="E146" s="406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</row>
    <row r="147" spans="1:35" ht="15.75" customHeight="1" x14ac:dyDescent="0.25">
      <c r="A147" s="4"/>
      <c r="B147" s="4"/>
      <c r="C147" s="406"/>
      <c r="D147" s="4"/>
      <c r="E147" s="406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</row>
    <row r="148" spans="1:35" ht="15.75" customHeight="1" x14ac:dyDescent="0.25">
      <c r="A148" s="4"/>
      <c r="B148" s="4"/>
      <c r="C148" s="406"/>
      <c r="D148" s="4"/>
      <c r="E148" s="406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</row>
    <row r="149" spans="1:35" ht="15.75" customHeight="1" x14ac:dyDescent="0.25">
      <c r="A149" s="4"/>
      <c r="B149" s="4"/>
      <c r="C149" s="406"/>
      <c r="D149" s="4"/>
      <c r="E149" s="406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</row>
    <row r="150" spans="1:35" ht="15.75" customHeight="1" x14ac:dyDescent="0.25">
      <c r="A150" s="4"/>
      <c r="B150" s="4"/>
      <c r="C150" s="406"/>
      <c r="D150" s="4"/>
      <c r="E150" s="406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</row>
    <row r="151" spans="1:35" ht="15.75" customHeight="1" x14ac:dyDescent="0.25">
      <c r="A151" s="4"/>
      <c r="B151" s="4"/>
      <c r="C151" s="406"/>
      <c r="D151" s="4"/>
      <c r="E151" s="406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</row>
    <row r="152" spans="1:35" ht="15.75" customHeight="1" x14ac:dyDescent="0.25">
      <c r="A152" s="4"/>
      <c r="B152" s="4"/>
      <c r="C152" s="406"/>
      <c r="D152" s="4"/>
      <c r="E152" s="406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</row>
    <row r="153" spans="1:35" ht="15.75" customHeight="1" x14ac:dyDescent="0.25">
      <c r="A153" s="4"/>
      <c r="B153" s="4"/>
      <c r="C153" s="406"/>
      <c r="D153" s="4"/>
      <c r="E153" s="406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</row>
    <row r="154" spans="1:35" ht="15.75" customHeight="1" x14ac:dyDescent="0.25">
      <c r="A154" s="4"/>
      <c r="B154" s="4"/>
      <c r="C154" s="406"/>
      <c r="D154" s="4"/>
      <c r="E154" s="406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</row>
    <row r="155" spans="1:35" ht="15.75" customHeight="1" x14ac:dyDescent="0.25">
      <c r="A155" s="4"/>
      <c r="B155" s="4"/>
      <c r="C155" s="406"/>
      <c r="D155" s="4"/>
      <c r="E155" s="406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</row>
    <row r="156" spans="1:35" ht="15.75" customHeight="1" x14ac:dyDescent="0.25">
      <c r="A156" s="4"/>
      <c r="B156" s="4"/>
      <c r="C156" s="406"/>
      <c r="D156" s="4"/>
      <c r="E156" s="406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</row>
    <row r="157" spans="1:35" ht="15.75" customHeight="1" x14ac:dyDescent="0.25">
      <c r="A157" s="4"/>
      <c r="B157" s="4"/>
      <c r="C157" s="406"/>
      <c r="D157" s="4"/>
      <c r="E157" s="406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</row>
    <row r="158" spans="1:35" ht="15.75" customHeight="1" x14ac:dyDescent="0.25">
      <c r="A158" s="4"/>
      <c r="B158" s="4"/>
      <c r="C158" s="406"/>
      <c r="D158" s="4"/>
      <c r="E158" s="406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</row>
    <row r="159" spans="1:35" ht="15.75" customHeight="1" x14ac:dyDescent="0.25">
      <c r="A159" s="4"/>
      <c r="B159" s="4"/>
      <c r="C159" s="406"/>
      <c r="D159" s="4"/>
      <c r="E159" s="406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</row>
    <row r="160" spans="1:35" ht="15.75" customHeight="1" x14ac:dyDescent="0.25">
      <c r="A160" s="4"/>
      <c r="B160" s="4"/>
      <c r="C160" s="406"/>
      <c r="D160" s="4"/>
      <c r="E160" s="406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</row>
    <row r="161" spans="1:35" ht="15.75" customHeight="1" x14ac:dyDescent="0.25">
      <c r="A161" s="4"/>
      <c r="B161" s="4"/>
      <c r="C161" s="406"/>
      <c r="D161" s="4"/>
      <c r="E161" s="406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</row>
    <row r="162" spans="1:35" ht="15.75" customHeight="1" x14ac:dyDescent="0.25">
      <c r="A162" s="4"/>
      <c r="B162" s="4"/>
      <c r="C162" s="406"/>
      <c r="D162" s="4"/>
      <c r="E162" s="406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</row>
    <row r="163" spans="1:35" ht="15.75" customHeight="1" x14ac:dyDescent="0.25">
      <c r="A163" s="4"/>
      <c r="B163" s="4"/>
      <c r="C163" s="406"/>
      <c r="D163" s="4"/>
      <c r="E163" s="406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</row>
    <row r="164" spans="1:35" ht="15.75" customHeight="1" x14ac:dyDescent="0.25">
      <c r="A164" s="4"/>
      <c r="B164" s="4"/>
      <c r="C164" s="406"/>
      <c r="D164" s="4"/>
      <c r="E164" s="406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</row>
    <row r="165" spans="1:35" ht="15.75" customHeight="1" x14ac:dyDescent="0.25">
      <c r="A165" s="4"/>
      <c r="B165" s="4"/>
      <c r="C165" s="406"/>
      <c r="D165" s="4"/>
      <c r="E165" s="406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</row>
    <row r="166" spans="1:35" ht="15.75" customHeight="1" x14ac:dyDescent="0.25">
      <c r="A166" s="4"/>
      <c r="B166" s="4"/>
      <c r="C166" s="406"/>
      <c r="D166" s="4"/>
      <c r="E166" s="406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</row>
    <row r="167" spans="1:35" ht="15.75" customHeight="1" x14ac:dyDescent="0.25">
      <c r="A167" s="4"/>
      <c r="B167" s="4"/>
      <c r="C167" s="406"/>
      <c r="D167" s="4"/>
      <c r="E167" s="406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</row>
    <row r="168" spans="1:35" ht="15.75" customHeight="1" x14ac:dyDescent="0.25">
      <c r="A168" s="4"/>
      <c r="B168" s="4"/>
      <c r="C168" s="406"/>
      <c r="D168" s="4"/>
      <c r="E168" s="406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</row>
    <row r="169" spans="1:35" ht="15.75" customHeight="1" x14ac:dyDescent="0.25">
      <c r="A169" s="4"/>
      <c r="B169" s="4"/>
      <c r="C169" s="406"/>
      <c r="D169" s="4"/>
      <c r="E169" s="406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</row>
    <row r="170" spans="1:35" ht="15.75" customHeight="1" x14ac:dyDescent="0.25">
      <c r="A170" s="4"/>
      <c r="B170" s="4"/>
      <c r="C170" s="406"/>
      <c r="D170" s="4"/>
      <c r="E170" s="406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</row>
    <row r="171" spans="1:35" ht="15.75" customHeight="1" x14ac:dyDescent="0.25">
      <c r="A171" s="4"/>
      <c r="B171" s="4"/>
      <c r="C171" s="406"/>
      <c r="D171" s="4"/>
      <c r="E171" s="406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</row>
    <row r="172" spans="1:35" ht="15.75" customHeight="1" x14ac:dyDescent="0.25">
      <c r="A172" s="4"/>
      <c r="B172" s="4"/>
      <c r="C172" s="406"/>
      <c r="D172" s="4"/>
      <c r="E172" s="406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</row>
    <row r="173" spans="1:35" ht="15.75" customHeight="1" x14ac:dyDescent="0.25">
      <c r="A173" s="4"/>
      <c r="B173" s="4"/>
      <c r="C173" s="406"/>
      <c r="D173" s="4"/>
      <c r="E173" s="406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</row>
    <row r="174" spans="1:35" ht="15.75" customHeight="1" x14ac:dyDescent="0.25">
      <c r="A174" s="4"/>
      <c r="B174" s="4"/>
      <c r="C174" s="406"/>
      <c r="D174" s="4"/>
      <c r="E174" s="406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</row>
    <row r="175" spans="1:35" ht="15.75" customHeight="1" x14ac:dyDescent="0.25">
      <c r="A175" s="4"/>
      <c r="B175" s="4"/>
      <c r="C175" s="406"/>
      <c r="D175" s="4"/>
      <c r="E175" s="406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</row>
    <row r="176" spans="1:35" ht="15.75" customHeight="1" x14ac:dyDescent="0.25">
      <c r="A176" s="4"/>
      <c r="B176" s="4"/>
      <c r="C176" s="406"/>
      <c r="D176" s="4"/>
      <c r="E176" s="406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</row>
    <row r="177" spans="1:35" ht="15.75" customHeight="1" x14ac:dyDescent="0.25">
      <c r="A177" s="4"/>
      <c r="B177" s="4"/>
      <c r="C177" s="406"/>
      <c r="D177" s="4"/>
      <c r="E177" s="406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</row>
    <row r="178" spans="1:35" ht="15.75" customHeight="1" x14ac:dyDescent="0.25">
      <c r="A178" s="4"/>
      <c r="B178" s="4"/>
      <c r="C178" s="406"/>
      <c r="D178" s="4"/>
      <c r="E178" s="406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</row>
    <row r="179" spans="1:35" ht="15.75" customHeight="1" x14ac:dyDescent="0.25">
      <c r="A179" s="4"/>
      <c r="B179" s="4"/>
      <c r="C179" s="406"/>
      <c r="D179" s="4"/>
      <c r="E179" s="406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</row>
    <row r="180" spans="1:35" ht="15.75" customHeight="1" x14ac:dyDescent="0.25">
      <c r="A180" s="4"/>
      <c r="B180" s="4"/>
      <c r="C180" s="406"/>
      <c r="D180" s="4"/>
      <c r="E180" s="406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</row>
    <row r="181" spans="1:35" ht="15.75" customHeight="1" x14ac:dyDescent="0.25">
      <c r="A181" s="4"/>
      <c r="B181" s="4"/>
      <c r="C181" s="406"/>
      <c r="D181" s="4"/>
      <c r="E181" s="406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</row>
    <row r="182" spans="1:35" ht="15.75" customHeight="1" x14ac:dyDescent="0.25">
      <c r="A182" s="4"/>
      <c r="B182" s="4"/>
      <c r="C182" s="406"/>
      <c r="D182" s="4"/>
      <c r="E182" s="406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</row>
    <row r="183" spans="1:35" ht="15.75" customHeight="1" x14ac:dyDescent="0.25">
      <c r="A183" s="4"/>
      <c r="B183" s="4"/>
      <c r="C183" s="406"/>
      <c r="D183" s="4"/>
      <c r="E183" s="406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</row>
    <row r="184" spans="1:35" ht="15.75" customHeight="1" x14ac:dyDescent="0.25">
      <c r="A184" s="4"/>
      <c r="B184" s="4"/>
      <c r="C184" s="406"/>
      <c r="D184" s="4"/>
      <c r="E184" s="406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</row>
    <row r="185" spans="1:35" ht="15.75" customHeight="1" x14ac:dyDescent="0.25">
      <c r="A185" s="4"/>
      <c r="B185" s="4"/>
      <c r="C185" s="406"/>
      <c r="D185" s="4"/>
      <c r="E185" s="406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</row>
    <row r="186" spans="1:35" ht="15.75" customHeight="1" x14ac:dyDescent="0.25">
      <c r="A186" s="4"/>
      <c r="B186" s="4"/>
      <c r="C186" s="406"/>
      <c r="D186" s="4"/>
      <c r="E186" s="406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</row>
    <row r="187" spans="1:35" ht="15.75" customHeight="1" x14ac:dyDescent="0.25">
      <c r="A187" s="4"/>
      <c r="B187" s="4"/>
      <c r="C187" s="406"/>
      <c r="D187" s="4"/>
      <c r="E187" s="406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</row>
    <row r="188" spans="1:35" ht="15.75" customHeight="1" x14ac:dyDescent="0.25">
      <c r="A188" s="4"/>
      <c r="B188" s="4"/>
      <c r="C188" s="406"/>
      <c r="D188" s="4"/>
      <c r="E188" s="406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</row>
    <row r="189" spans="1:35" ht="15.75" customHeight="1" x14ac:dyDescent="0.25">
      <c r="A189" s="4"/>
      <c r="B189" s="4"/>
      <c r="C189" s="406"/>
      <c r="D189" s="4"/>
      <c r="E189" s="406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</row>
    <row r="190" spans="1:35" ht="15.75" customHeight="1" x14ac:dyDescent="0.25">
      <c r="A190" s="4"/>
      <c r="B190" s="4"/>
      <c r="C190" s="406"/>
      <c r="D190" s="4"/>
      <c r="E190" s="406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</row>
    <row r="191" spans="1:35" ht="15.75" customHeight="1" x14ac:dyDescent="0.25">
      <c r="A191" s="4"/>
      <c r="B191" s="4"/>
      <c r="C191" s="406"/>
      <c r="D191" s="4"/>
      <c r="E191" s="406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</row>
    <row r="192" spans="1:35" ht="15.75" customHeight="1" x14ac:dyDescent="0.25">
      <c r="A192" s="4"/>
      <c r="B192" s="4"/>
      <c r="C192" s="406"/>
      <c r="D192" s="4"/>
      <c r="E192" s="406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</row>
    <row r="193" spans="1:35" ht="15.75" customHeight="1" x14ac:dyDescent="0.25">
      <c r="A193" s="4"/>
      <c r="B193" s="4"/>
      <c r="C193" s="406"/>
      <c r="D193" s="4"/>
      <c r="E193" s="406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</row>
    <row r="194" spans="1:35" ht="15.75" customHeight="1" x14ac:dyDescent="0.25">
      <c r="A194" s="4"/>
      <c r="B194" s="4"/>
      <c r="C194" s="406"/>
      <c r="D194" s="4"/>
      <c r="E194" s="406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</row>
    <row r="195" spans="1:35" ht="15.75" customHeight="1" x14ac:dyDescent="0.25">
      <c r="A195" s="4"/>
      <c r="B195" s="4"/>
      <c r="C195" s="406"/>
      <c r="D195" s="4"/>
      <c r="E195" s="406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</row>
    <row r="196" spans="1:35" ht="15.75" customHeight="1" x14ac:dyDescent="0.25">
      <c r="A196" s="4"/>
      <c r="B196" s="4"/>
      <c r="C196" s="406"/>
      <c r="D196" s="4"/>
      <c r="E196" s="406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</row>
    <row r="197" spans="1:35" ht="15.75" customHeight="1" x14ac:dyDescent="0.25">
      <c r="A197" s="4"/>
      <c r="B197" s="4"/>
      <c r="C197" s="406"/>
      <c r="D197" s="4"/>
      <c r="E197" s="406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</row>
    <row r="198" spans="1:35" ht="15.75" customHeight="1" x14ac:dyDescent="0.25">
      <c r="A198" s="4"/>
      <c r="B198" s="4"/>
      <c r="C198" s="406"/>
      <c r="D198" s="4"/>
      <c r="E198" s="406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</row>
    <row r="199" spans="1:35" ht="15.75" customHeight="1" x14ac:dyDescent="0.25">
      <c r="A199" s="4"/>
      <c r="B199" s="4"/>
      <c r="C199" s="406"/>
      <c r="D199" s="4"/>
      <c r="E199" s="406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</row>
    <row r="200" spans="1:35" ht="15.75" customHeight="1" x14ac:dyDescent="0.25">
      <c r="A200" s="4"/>
      <c r="B200" s="4"/>
      <c r="C200" s="406"/>
      <c r="D200" s="4"/>
      <c r="E200" s="406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</row>
    <row r="201" spans="1:35" ht="15.75" customHeight="1" x14ac:dyDescent="0.25">
      <c r="A201" s="4"/>
      <c r="B201" s="4"/>
      <c r="C201" s="406"/>
      <c r="D201" s="4"/>
      <c r="E201" s="406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</row>
    <row r="202" spans="1:35" ht="15.75" customHeight="1" x14ac:dyDescent="0.25">
      <c r="A202" s="4"/>
      <c r="B202" s="4"/>
      <c r="C202" s="406"/>
      <c r="D202" s="4"/>
      <c r="E202" s="406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</row>
    <row r="203" spans="1:35" ht="15.75" customHeight="1" x14ac:dyDescent="0.25">
      <c r="A203" s="4"/>
      <c r="B203" s="4"/>
      <c r="C203" s="406"/>
      <c r="D203" s="4"/>
      <c r="E203" s="406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</row>
    <row r="204" spans="1:35" ht="15.75" customHeight="1" x14ac:dyDescent="0.25">
      <c r="A204" s="4"/>
      <c r="B204" s="4"/>
      <c r="C204" s="406"/>
      <c r="D204" s="4"/>
      <c r="E204" s="406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</row>
    <row r="205" spans="1:35" ht="15.75" customHeight="1" x14ac:dyDescent="0.25">
      <c r="A205" s="4"/>
      <c r="B205" s="4"/>
      <c r="C205" s="406"/>
      <c r="D205" s="4"/>
      <c r="E205" s="406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</row>
    <row r="206" spans="1:35" ht="15.75" customHeight="1" x14ac:dyDescent="0.25">
      <c r="A206" s="4"/>
      <c r="B206" s="4"/>
      <c r="C206" s="406"/>
      <c r="D206" s="4"/>
      <c r="E206" s="406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</row>
    <row r="207" spans="1:35" ht="15.75" customHeight="1" x14ac:dyDescent="0.25">
      <c r="A207" s="4"/>
      <c r="B207" s="4"/>
      <c r="C207" s="406"/>
      <c r="D207" s="4"/>
      <c r="E207" s="406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</row>
    <row r="208" spans="1:35" ht="15.75" customHeight="1" x14ac:dyDescent="0.25">
      <c r="A208" s="4"/>
      <c r="B208" s="4"/>
      <c r="C208" s="406"/>
      <c r="D208" s="4"/>
      <c r="E208" s="406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</row>
    <row r="209" spans="1:35" ht="15.75" customHeight="1" x14ac:dyDescent="0.25">
      <c r="A209" s="4"/>
      <c r="B209" s="4"/>
      <c r="C209" s="406"/>
      <c r="D209" s="4"/>
      <c r="E209" s="406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</row>
    <row r="210" spans="1:35" ht="15.75" customHeight="1" x14ac:dyDescent="0.25">
      <c r="A210" s="4"/>
      <c r="B210" s="4"/>
      <c r="C210" s="406"/>
      <c r="D210" s="4"/>
      <c r="E210" s="406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</row>
    <row r="211" spans="1:35" ht="15.75" customHeight="1" x14ac:dyDescent="0.25">
      <c r="A211" s="4"/>
      <c r="B211" s="4"/>
      <c r="C211" s="406"/>
      <c r="D211" s="4"/>
      <c r="E211" s="406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</row>
    <row r="212" spans="1:35" ht="15.75" customHeight="1" x14ac:dyDescent="0.25">
      <c r="A212" s="4"/>
      <c r="B212" s="4"/>
      <c r="C212" s="406"/>
      <c r="D212" s="4"/>
      <c r="E212" s="406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</row>
    <row r="213" spans="1:35" ht="15.75" customHeight="1" x14ac:dyDescent="0.25">
      <c r="A213" s="4"/>
      <c r="B213" s="4"/>
      <c r="C213" s="406"/>
      <c r="D213" s="4"/>
      <c r="E213" s="406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</row>
    <row r="214" spans="1:35" ht="15.75" customHeight="1" x14ac:dyDescent="0.25">
      <c r="A214" s="4"/>
      <c r="B214" s="4"/>
      <c r="C214" s="406"/>
      <c r="D214" s="4"/>
      <c r="E214" s="406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</row>
    <row r="215" spans="1:35" ht="15.75" customHeight="1" x14ac:dyDescent="0.25">
      <c r="A215" s="4"/>
      <c r="B215" s="4"/>
      <c r="C215" s="406"/>
      <c r="D215" s="4"/>
      <c r="E215" s="406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</row>
    <row r="216" spans="1:35" ht="15.75" customHeight="1" x14ac:dyDescent="0.25">
      <c r="A216" s="4"/>
      <c r="B216" s="4"/>
      <c r="C216" s="406"/>
      <c r="D216" s="4"/>
      <c r="E216" s="406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</row>
    <row r="217" spans="1:35" ht="15.75" customHeight="1" x14ac:dyDescent="0.25">
      <c r="A217" s="4"/>
      <c r="B217" s="4"/>
      <c r="C217" s="406"/>
      <c r="D217" s="4"/>
      <c r="E217" s="406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</row>
    <row r="218" spans="1:35" ht="15.75" customHeight="1" x14ac:dyDescent="0.25">
      <c r="A218" s="4"/>
      <c r="B218" s="4"/>
      <c r="C218" s="406"/>
      <c r="D218" s="4"/>
      <c r="E218" s="406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</row>
    <row r="219" spans="1:35" ht="15.75" customHeight="1" x14ac:dyDescent="0.25">
      <c r="A219" s="4"/>
      <c r="B219" s="4"/>
      <c r="C219" s="406"/>
      <c r="D219" s="4"/>
      <c r="E219" s="406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</row>
    <row r="220" spans="1:35" ht="15.75" customHeight="1" x14ac:dyDescent="0.25">
      <c r="A220" s="4"/>
      <c r="B220" s="4"/>
      <c r="C220" s="406"/>
      <c r="D220" s="4"/>
      <c r="E220" s="406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</row>
    <row r="221" spans="1:35" ht="15.75" customHeight="1" x14ac:dyDescent="0.25">
      <c r="A221" s="4"/>
      <c r="B221" s="4"/>
      <c r="C221" s="406"/>
      <c r="D221" s="4"/>
      <c r="E221" s="406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</row>
    <row r="222" spans="1:35" ht="15.75" customHeight="1" x14ac:dyDescent="0.25">
      <c r="A222" s="4"/>
      <c r="B222" s="4"/>
      <c r="C222" s="406"/>
      <c r="D222" s="4"/>
      <c r="E222" s="406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</row>
    <row r="223" spans="1:35" ht="15.75" customHeight="1" x14ac:dyDescent="0.25">
      <c r="A223" s="4"/>
      <c r="B223" s="4"/>
      <c r="C223" s="406"/>
      <c r="D223" s="4"/>
      <c r="E223" s="406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</row>
    <row r="224" spans="1:35" ht="15.75" customHeight="1" x14ac:dyDescent="0.25">
      <c r="A224" s="4"/>
      <c r="B224" s="4"/>
      <c r="C224" s="406"/>
      <c r="D224" s="4"/>
      <c r="E224" s="406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</row>
    <row r="225" spans="1:35" ht="15.75" customHeight="1" x14ac:dyDescent="0.25">
      <c r="A225" s="4"/>
      <c r="B225" s="4"/>
      <c r="C225" s="406"/>
      <c r="D225" s="4"/>
      <c r="E225" s="406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</row>
    <row r="226" spans="1:35" ht="15.75" customHeight="1" x14ac:dyDescent="0.25">
      <c r="A226" s="4"/>
      <c r="B226" s="4"/>
      <c r="C226" s="406"/>
      <c r="D226" s="4"/>
      <c r="E226" s="406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</row>
    <row r="227" spans="1:35" ht="15.75" customHeight="1" x14ac:dyDescent="0.25">
      <c r="A227" s="4"/>
      <c r="B227" s="4"/>
      <c r="C227" s="406"/>
      <c r="D227" s="4"/>
      <c r="E227" s="406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</row>
    <row r="228" spans="1:35" ht="15.75" customHeight="1" x14ac:dyDescent="0.25">
      <c r="A228" s="4"/>
      <c r="B228" s="4"/>
      <c r="C228" s="406"/>
      <c r="D228" s="4"/>
      <c r="E228" s="406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</row>
    <row r="229" spans="1:35" ht="15.75" customHeight="1" x14ac:dyDescent="0.25">
      <c r="A229" s="4"/>
      <c r="B229" s="4"/>
      <c r="C229" s="406"/>
      <c r="D229" s="4"/>
      <c r="E229" s="406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</row>
    <row r="230" spans="1:35" ht="15.75" customHeight="1" x14ac:dyDescent="0.25">
      <c r="A230" s="4"/>
      <c r="B230" s="4"/>
      <c r="C230" s="406"/>
      <c r="D230" s="4"/>
      <c r="E230" s="406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</row>
    <row r="231" spans="1:35" ht="15.75" customHeight="1" x14ac:dyDescent="0.25">
      <c r="A231" s="4"/>
      <c r="B231" s="4"/>
      <c r="C231" s="406"/>
      <c r="D231" s="4"/>
      <c r="E231" s="406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</row>
    <row r="232" spans="1:35" ht="15.75" customHeight="1" x14ac:dyDescent="0.25">
      <c r="A232" s="4"/>
      <c r="B232" s="4"/>
      <c r="C232" s="406"/>
      <c r="D232" s="4"/>
      <c r="E232" s="406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</row>
    <row r="233" spans="1:35" ht="15.75" customHeight="1" x14ac:dyDescent="0.25">
      <c r="A233" s="4"/>
      <c r="B233" s="4"/>
      <c r="C233" s="406"/>
      <c r="D233" s="4"/>
      <c r="E233" s="406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</row>
    <row r="234" spans="1:35" ht="15.75" customHeight="1" x14ac:dyDescent="0.25">
      <c r="A234" s="4"/>
      <c r="B234" s="4"/>
      <c r="C234" s="406"/>
      <c r="D234" s="4"/>
      <c r="E234" s="406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</row>
    <row r="235" spans="1:35" ht="15.75" customHeight="1" x14ac:dyDescent="0.25">
      <c r="A235" s="4"/>
      <c r="B235" s="4"/>
      <c r="C235" s="406"/>
      <c r="D235" s="4"/>
      <c r="E235" s="406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</row>
    <row r="236" spans="1:35" ht="15.75" customHeight="1" x14ac:dyDescent="0.25">
      <c r="A236" s="4"/>
      <c r="B236" s="4"/>
      <c r="C236" s="406"/>
      <c r="D236" s="4"/>
      <c r="E236" s="406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</row>
    <row r="237" spans="1:35" ht="15.75" customHeight="1" x14ac:dyDescent="0.25">
      <c r="A237" s="4"/>
      <c r="B237" s="4"/>
      <c r="C237" s="406"/>
      <c r="D237" s="4"/>
      <c r="E237" s="406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</row>
    <row r="238" spans="1:35" ht="15.75" customHeight="1" x14ac:dyDescent="0.25">
      <c r="A238" s="4"/>
      <c r="B238" s="4"/>
      <c r="C238" s="406"/>
      <c r="D238" s="4"/>
      <c r="E238" s="406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</row>
    <row r="239" spans="1:35" ht="15.75" customHeight="1" x14ac:dyDescent="0.25">
      <c r="A239" s="4"/>
      <c r="B239" s="4"/>
      <c r="C239" s="406"/>
      <c r="D239" s="4"/>
      <c r="E239" s="406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</row>
    <row r="240" spans="1:35" ht="15.75" customHeight="1" x14ac:dyDescent="0.25">
      <c r="A240" s="4"/>
      <c r="B240" s="4"/>
      <c r="C240" s="406"/>
      <c r="D240" s="4"/>
      <c r="E240" s="406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</row>
    <row r="241" spans="1:35" ht="15.75" customHeight="1" x14ac:dyDescent="0.25">
      <c r="A241" s="4"/>
      <c r="B241" s="4"/>
      <c r="C241" s="406"/>
      <c r="D241" s="4"/>
      <c r="E241" s="406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</row>
    <row r="242" spans="1:35" ht="15.75" customHeight="1" x14ac:dyDescent="0.25">
      <c r="A242" s="4"/>
      <c r="B242" s="4"/>
      <c r="C242" s="406"/>
      <c r="D242" s="4"/>
      <c r="E242" s="406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</row>
    <row r="243" spans="1:35" ht="15.75" customHeight="1" x14ac:dyDescent="0.25">
      <c r="A243" s="4"/>
      <c r="B243" s="4"/>
      <c r="C243" s="406"/>
      <c r="D243" s="4"/>
      <c r="E243" s="406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</row>
    <row r="244" spans="1:35" ht="15.75" customHeight="1" x14ac:dyDescent="0.25">
      <c r="A244" s="4"/>
      <c r="B244" s="4"/>
      <c r="C244" s="406"/>
      <c r="D244" s="4"/>
      <c r="E244" s="406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</row>
    <row r="245" spans="1:35" ht="15.75" customHeight="1" x14ac:dyDescent="0.25">
      <c r="A245" s="4"/>
      <c r="B245" s="4"/>
      <c r="C245" s="406"/>
      <c r="D245" s="4"/>
      <c r="E245" s="406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</row>
    <row r="246" spans="1:35" ht="15.75" customHeight="1" x14ac:dyDescent="0.25">
      <c r="A246" s="4"/>
      <c r="B246" s="4"/>
      <c r="C246" s="406"/>
      <c r="D246" s="4"/>
      <c r="E246" s="406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</row>
    <row r="247" spans="1:35" ht="15.75" customHeight="1" x14ac:dyDescent="0.25">
      <c r="A247" s="4"/>
      <c r="B247" s="4"/>
      <c r="C247" s="406"/>
      <c r="D247" s="4"/>
      <c r="E247" s="406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</row>
    <row r="248" spans="1:35" ht="15.75" customHeight="1" x14ac:dyDescent="0.25">
      <c r="A248" s="4"/>
      <c r="B248" s="4"/>
      <c r="C248" s="406"/>
      <c r="D248" s="4"/>
      <c r="E248" s="406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</row>
    <row r="249" spans="1:35" ht="15.75" customHeight="1" x14ac:dyDescent="0.25">
      <c r="A249" s="4"/>
      <c r="B249" s="4"/>
      <c r="C249" s="406"/>
      <c r="D249" s="4"/>
      <c r="E249" s="406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</row>
    <row r="250" spans="1:35" ht="15.75" customHeight="1" x14ac:dyDescent="0.25">
      <c r="A250" s="4"/>
      <c r="B250" s="4"/>
      <c r="C250" s="406"/>
      <c r="D250" s="4"/>
      <c r="E250" s="406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</row>
    <row r="251" spans="1:35" ht="15.75" customHeight="1" x14ac:dyDescent="0.25">
      <c r="A251" s="4"/>
      <c r="B251" s="4"/>
      <c r="C251" s="406"/>
      <c r="D251" s="4"/>
      <c r="E251" s="406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</row>
    <row r="252" spans="1:35" ht="15.75" customHeight="1" x14ac:dyDescent="0.25">
      <c r="A252" s="4"/>
      <c r="B252" s="4"/>
      <c r="C252" s="406"/>
      <c r="D252" s="4"/>
      <c r="E252" s="406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</row>
    <row r="253" spans="1:35" ht="15.75" customHeight="1" x14ac:dyDescent="0.25">
      <c r="A253" s="4"/>
      <c r="B253" s="4"/>
      <c r="C253" s="406"/>
      <c r="D253" s="4"/>
      <c r="E253" s="406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</row>
    <row r="254" spans="1:35" ht="15.75" customHeight="1" x14ac:dyDescent="0.25">
      <c r="A254" s="4"/>
      <c r="B254" s="4"/>
      <c r="C254" s="406"/>
      <c r="D254" s="4"/>
      <c r="E254" s="406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</row>
    <row r="255" spans="1:35" ht="15.75" customHeight="1" x14ac:dyDescent="0.25">
      <c r="A255" s="4"/>
      <c r="B255" s="4"/>
      <c r="C255" s="406"/>
      <c r="D255" s="4"/>
      <c r="E255" s="406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</row>
    <row r="256" spans="1:35" ht="15.75" customHeight="1" x14ac:dyDescent="0.25">
      <c r="A256" s="4"/>
      <c r="B256" s="4"/>
      <c r="C256" s="406"/>
      <c r="D256" s="4"/>
      <c r="E256" s="406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</row>
    <row r="257" spans="1:35" ht="15.75" customHeight="1" x14ac:dyDescent="0.25">
      <c r="A257" s="4"/>
      <c r="B257" s="4"/>
      <c r="C257" s="406"/>
      <c r="D257" s="4"/>
      <c r="E257" s="406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</row>
    <row r="258" spans="1:35" ht="15.75" customHeight="1" x14ac:dyDescent="0.25">
      <c r="A258" s="4"/>
      <c r="B258" s="4"/>
      <c r="C258" s="406"/>
      <c r="D258" s="4"/>
      <c r="E258" s="406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</row>
    <row r="259" spans="1:35" ht="15.75" customHeight="1" x14ac:dyDescent="0.25">
      <c r="A259" s="4"/>
      <c r="B259" s="4"/>
      <c r="C259" s="406"/>
      <c r="D259" s="4"/>
      <c r="E259" s="406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</row>
    <row r="260" spans="1:35" ht="15.75" customHeight="1" x14ac:dyDescent="0.25">
      <c r="A260" s="4"/>
      <c r="B260" s="4"/>
      <c r="C260" s="406"/>
      <c r="D260" s="4"/>
      <c r="E260" s="406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</row>
    <row r="261" spans="1:35" ht="15.75" customHeight="1" x14ac:dyDescent="0.25">
      <c r="A261" s="4"/>
      <c r="B261" s="4"/>
      <c r="C261" s="406"/>
      <c r="D261" s="4"/>
      <c r="E261" s="406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</row>
    <row r="262" spans="1:35" ht="15.75" customHeight="1" x14ac:dyDescent="0.25">
      <c r="A262" s="4"/>
      <c r="B262" s="4"/>
      <c r="C262" s="406"/>
      <c r="D262" s="4"/>
      <c r="E262" s="406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</row>
    <row r="263" spans="1:35" ht="15.75" customHeight="1" x14ac:dyDescent="0.25">
      <c r="A263" s="4"/>
      <c r="B263" s="4"/>
      <c r="C263" s="406"/>
      <c r="D263" s="4"/>
      <c r="E263" s="406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</row>
    <row r="264" spans="1:35" ht="15.75" customHeight="1" x14ac:dyDescent="0.25">
      <c r="A264" s="4"/>
      <c r="B264" s="4"/>
      <c r="C264" s="406"/>
      <c r="D264" s="4"/>
      <c r="E264" s="406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</row>
    <row r="265" spans="1:35" ht="15.75" customHeight="1" x14ac:dyDescent="0.25">
      <c r="A265" s="4"/>
      <c r="B265" s="4"/>
      <c r="C265" s="406"/>
      <c r="D265" s="4"/>
      <c r="E265" s="406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</row>
    <row r="266" spans="1:35" ht="15.75" customHeight="1" x14ac:dyDescent="0.25">
      <c r="A266" s="4"/>
      <c r="B266" s="4"/>
      <c r="C266" s="406"/>
      <c r="D266" s="4"/>
      <c r="E266" s="406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</row>
    <row r="267" spans="1:35" ht="15.75" customHeight="1" x14ac:dyDescent="0.25">
      <c r="A267" s="4"/>
      <c r="B267" s="4"/>
      <c r="C267" s="406"/>
      <c r="D267" s="4"/>
      <c r="E267" s="406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</row>
    <row r="268" spans="1:35" ht="15.75" customHeight="1" x14ac:dyDescent="0.25">
      <c r="A268" s="4"/>
      <c r="B268" s="4"/>
      <c r="C268" s="406"/>
      <c r="D268" s="4"/>
      <c r="E268" s="406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</row>
    <row r="269" spans="1:35" ht="15.75" customHeight="1" x14ac:dyDescent="0.25">
      <c r="A269" s="4"/>
      <c r="B269" s="4"/>
      <c r="C269" s="406"/>
      <c r="D269" s="4"/>
      <c r="E269" s="406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</row>
    <row r="270" spans="1:35" ht="15.75" customHeight="1" x14ac:dyDescent="0.25">
      <c r="A270" s="4"/>
      <c r="B270" s="4"/>
      <c r="C270" s="406"/>
      <c r="D270" s="4"/>
      <c r="E270" s="406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</row>
    <row r="271" spans="1:35" ht="15.75" customHeight="1" x14ac:dyDescent="0.25">
      <c r="A271" s="4"/>
      <c r="B271" s="4"/>
      <c r="C271" s="406"/>
      <c r="D271" s="4"/>
      <c r="E271" s="406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</row>
    <row r="272" spans="1:35" ht="15.75" customHeight="1" x14ac:dyDescent="0.25">
      <c r="A272" s="4"/>
      <c r="B272" s="4"/>
      <c r="C272" s="406"/>
      <c r="D272" s="4"/>
      <c r="E272" s="406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</row>
    <row r="273" spans="1:35" ht="15.75" customHeight="1" x14ac:dyDescent="0.25">
      <c r="A273" s="4"/>
      <c r="B273" s="4"/>
      <c r="C273" s="406"/>
      <c r="D273" s="4"/>
      <c r="E273" s="406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</row>
    <row r="274" spans="1:35" ht="15.75" customHeight="1" x14ac:dyDescent="0.25">
      <c r="A274" s="4"/>
      <c r="B274" s="4"/>
      <c r="C274" s="406"/>
      <c r="D274" s="4"/>
      <c r="E274" s="406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</row>
    <row r="275" spans="1:35" ht="15.75" customHeight="1" x14ac:dyDescent="0.25">
      <c r="A275" s="4"/>
      <c r="B275" s="4"/>
      <c r="C275" s="406"/>
      <c r="D275" s="4"/>
      <c r="E275" s="406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</row>
    <row r="276" spans="1:35" ht="15.75" customHeight="1" x14ac:dyDescent="0.25">
      <c r="A276" s="4"/>
      <c r="B276" s="4"/>
      <c r="C276" s="406"/>
      <c r="D276" s="4"/>
      <c r="E276" s="406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</row>
    <row r="277" spans="1:35" ht="15.75" customHeight="1" x14ac:dyDescent="0.25">
      <c r="A277" s="4"/>
      <c r="B277" s="4"/>
      <c r="C277" s="406"/>
      <c r="D277" s="4"/>
      <c r="E277" s="406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</row>
    <row r="278" spans="1:35" ht="15.75" customHeight="1" x14ac:dyDescent="0.25">
      <c r="A278" s="4"/>
      <c r="B278" s="4"/>
      <c r="C278" s="406"/>
      <c r="D278" s="4"/>
      <c r="E278" s="406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</row>
    <row r="279" spans="1:35" ht="15.75" customHeight="1" x14ac:dyDescent="0.25">
      <c r="A279" s="4"/>
      <c r="B279" s="4"/>
      <c r="C279" s="406"/>
      <c r="D279" s="4"/>
      <c r="E279" s="406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</row>
    <row r="280" spans="1:35" ht="15.75" customHeight="1" x14ac:dyDescent="0.25">
      <c r="A280" s="4"/>
      <c r="B280" s="4"/>
      <c r="C280" s="406"/>
      <c r="D280" s="4"/>
      <c r="E280" s="406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</row>
    <row r="281" spans="1:35" ht="15.75" customHeight="1" x14ac:dyDescent="0.25">
      <c r="A281" s="4"/>
      <c r="B281" s="4"/>
      <c r="C281" s="406"/>
      <c r="D281" s="4"/>
      <c r="E281" s="406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</row>
    <row r="282" spans="1:35" ht="15.75" customHeight="1" x14ac:dyDescent="0.25">
      <c r="A282" s="4"/>
      <c r="B282" s="4"/>
      <c r="C282" s="406"/>
      <c r="D282" s="4"/>
      <c r="E282" s="406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</row>
    <row r="283" spans="1:35" ht="15.75" customHeight="1" x14ac:dyDescent="0.25">
      <c r="A283" s="4"/>
      <c r="B283" s="4"/>
      <c r="C283" s="406"/>
      <c r="D283" s="4"/>
      <c r="E283" s="406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</row>
    <row r="284" spans="1:35" ht="15.75" customHeight="1" x14ac:dyDescent="0.25">
      <c r="A284" s="4"/>
      <c r="B284" s="4"/>
      <c r="C284" s="406"/>
      <c r="D284" s="4"/>
      <c r="E284" s="406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</row>
    <row r="285" spans="1:35" ht="15.75" customHeight="1" x14ac:dyDescent="0.25">
      <c r="A285" s="4"/>
      <c r="B285" s="4"/>
      <c r="C285" s="406"/>
      <c r="D285" s="4"/>
      <c r="E285" s="406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</row>
    <row r="286" spans="1:35" ht="15.75" customHeight="1" x14ac:dyDescent="0.25">
      <c r="A286" s="4"/>
      <c r="B286" s="4"/>
      <c r="C286" s="406"/>
      <c r="D286" s="4"/>
      <c r="E286" s="406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</row>
    <row r="287" spans="1:35" ht="15.75" customHeight="1" x14ac:dyDescent="0.25">
      <c r="A287" s="4"/>
      <c r="B287" s="4"/>
      <c r="C287" s="406"/>
      <c r="D287" s="4"/>
      <c r="E287" s="406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</row>
    <row r="288" spans="1:35" ht="15.75" customHeight="1" x14ac:dyDescent="0.25">
      <c r="A288" s="4"/>
      <c r="B288" s="4"/>
      <c r="C288" s="406"/>
      <c r="D288" s="4"/>
      <c r="E288" s="406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</row>
    <row r="289" spans="1:35" ht="15.75" customHeight="1" x14ac:dyDescent="0.25">
      <c r="A289" s="4"/>
      <c r="B289" s="4"/>
      <c r="C289" s="406"/>
      <c r="D289" s="4"/>
      <c r="E289" s="406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</row>
    <row r="290" spans="1:35" ht="15.75" customHeight="1" x14ac:dyDescent="0.25">
      <c r="A290" s="4"/>
      <c r="B290" s="4"/>
      <c r="C290" s="406"/>
      <c r="D290" s="4"/>
      <c r="E290" s="406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</row>
    <row r="291" spans="1:35" ht="15.75" customHeight="1" x14ac:dyDescent="0.25">
      <c r="A291" s="4"/>
      <c r="B291" s="4"/>
      <c r="C291" s="406"/>
      <c r="D291" s="4"/>
      <c r="E291" s="406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</row>
    <row r="292" spans="1:35" ht="15.75" customHeight="1" x14ac:dyDescent="0.25">
      <c r="A292" s="4"/>
      <c r="B292" s="4"/>
      <c r="C292" s="406"/>
      <c r="D292" s="4"/>
      <c r="E292" s="406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</row>
    <row r="293" spans="1:35" ht="15.75" customHeight="1" x14ac:dyDescent="0.25">
      <c r="A293" s="4"/>
      <c r="B293" s="4"/>
      <c r="C293" s="406"/>
      <c r="D293" s="4"/>
      <c r="E293" s="406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</row>
    <row r="294" spans="1:35" ht="15.75" customHeight="1" x14ac:dyDescent="0.25">
      <c r="A294" s="4"/>
      <c r="B294" s="4"/>
      <c r="C294" s="406"/>
      <c r="D294" s="4"/>
      <c r="E294" s="406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</row>
    <row r="295" spans="1:35" ht="15.75" customHeight="1" x14ac:dyDescent="0.25">
      <c r="A295" s="4"/>
      <c r="B295" s="4"/>
      <c r="C295" s="406"/>
      <c r="D295" s="4"/>
      <c r="E295" s="406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</row>
    <row r="296" spans="1:35" ht="15.75" customHeight="1" x14ac:dyDescent="0.25">
      <c r="A296" s="4"/>
      <c r="B296" s="4"/>
      <c r="C296" s="406"/>
      <c r="D296" s="4"/>
      <c r="E296" s="406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</row>
    <row r="297" spans="1:35" ht="15.75" customHeight="1" x14ac:dyDescent="0.25">
      <c r="A297" s="4"/>
      <c r="B297" s="4"/>
      <c r="C297" s="406"/>
      <c r="D297" s="4"/>
      <c r="E297" s="406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</row>
    <row r="298" spans="1:35" ht="15.75" customHeight="1" x14ac:dyDescent="0.25">
      <c r="A298" s="4"/>
      <c r="B298" s="4"/>
      <c r="C298" s="406"/>
      <c r="D298" s="4"/>
      <c r="E298" s="406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</row>
    <row r="299" spans="1:35" ht="15.75" customHeight="1" x14ac:dyDescent="0.25">
      <c r="A299" s="4"/>
      <c r="B299" s="4"/>
      <c r="C299" s="406"/>
      <c r="D299" s="4"/>
      <c r="E299" s="406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</row>
    <row r="300" spans="1:35" ht="15.75" customHeight="1" x14ac:dyDescent="0.25">
      <c r="A300" s="4"/>
      <c r="B300" s="4"/>
      <c r="C300" s="406"/>
      <c r="D300" s="4"/>
      <c r="E300" s="406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</row>
    <row r="301" spans="1:35" ht="15.75" customHeight="1" x14ac:dyDescent="0.25">
      <c r="A301" s="4"/>
      <c r="B301" s="4"/>
      <c r="C301" s="406"/>
      <c r="D301" s="4"/>
      <c r="E301" s="406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</row>
    <row r="302" spans="1:35" ht="15.75" customHeight="1" x14ac:dyDescent="0.25">
      <c r="A302" s="4"/>
      <c r="B302" s="4"/>
      <c r="C302" s="406"/>
      <c r="D302" s="4"/>
      <c r="E302" s="406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</row>
    <row r="303" spans="1:35" ht="15.75" customHeight="1" x14ac:dyDescent="0.25">
      <c r="A303" s="4"/>
      <c r="B303" s="4"/>
      <c r="C303" s="406"/>
      <c r="D303" s="4"/>
      <c r="E303" s="406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</row>
    <row r="304" spans="1:35" ht="15.75" customHeight="1" x14ac:dyDescent="0.25">
      <c r="A304" s="4"/>
      <c r="B304" s="4"/>
      <c r="C304" s="406"/>
      <c r="D304" s="4"/>
      <c r="E304" s="406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</row>
    <row r="305" spans="1:35" ht="15.75" customHeight="1" x14ac:dyDescent="0.25">
      <c r="A305" s="4"/>
      <c r="B305" s="4"/>
      <c r="C305" s="406"/>
      <c r="D305" s="4"/>
      <c r="E305" s="406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</row>
    <row r="306" spans="1:35" ht="15.75" customHeight="1" x14ac:dyDescent="0.25">
      <c r="A306" s="4"/>
      <c r="B306" s="4"/>
      <c r="C306" s="406"/>
      <c r="D306" s="4"/>
      <c r="E306" s="406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</row>
    <row r="307" spans="1:35" ht="15.75" customHeight="1" x14ac:dyDescent="0.25">
      <c r="A307" s="4"/>
      <c r="B307" s="4"/>
      <c r="C307" s="406"/>
      <c r="D307" s="4"/>
      <c r="E307" s="406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</row>
    <row r="308" spans="1:35" ht="15.75" customHeight="1" x14ac:dyDescent="0.25">
      <c r="A308" s="4"/>
      <c r="B308" s="4"/>
      <c r="C308" s="406"/>
      <c r="D308" s="4"/>
      <c r="E308" s="406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</row>
    <row r="309" spans="1:35" ht="15.75" customHeight="1" x14ac:dyDescent="0.25">
      <c r="A309" s="4"/>
      <c r="B309" s="4"/>
      <c r="C309" s="406"/>
      <c r="D309" s="4"/>
      <c r="E309" s="406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</row>
    <row r="310" spans="1:35" ht="15.75" customHeight="1" x14ac:dyDescent="0.25">
      <c r="A310" s="4"/>
      <c r="B310" s="4"/>
      <c r="C310" s="406"/>
      <c r="D310" s="4"/>
      <c r="E310" s="406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</row>
    <row r="311" spans="1:35" ht="15.75" customHeight="1" x14ac:dyDescent="0.25">
      <c r="A311" s="4"/>
      <c r="B311" s="4"/>
      <c r="C311" s="406"/>
      <c r="D311" s="4"/>
      <c r="E311" s="406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</row>
    <row r="312" spans="1:35" ht="15.75" customHeight="1" x14ac:dyDescent="0.25">
      <c r="A312" s="4"/>
      <c r="B312" s="4"/>
      <c r="C312" s="406"/>
      <c r="D312" s="4"/>
      <c r="E312" s="406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</row>
    <row r="313" spans="1:35" ht="15.75" customHeight="1" x14ac:dyDescent="0.25">
      <c r="A313" s="4"/>
      <c r="B313" s="4"/>
      <c r="C313" s="406"/>
      <c r="D313" s="4"/>
      <c r="E313" s="406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</row>
    <row r="314" spans="1:35" ht="15.75" customHeight="1" x14ac:dyDescent="0.25">
      <c r="A314" s="4"/>
      <c r="B314" s="4"/>
      <c r="C314" s="406"/>
      <c r="D314" s="4"/>
      <c r="E314" s="406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</row>
    <row r="315" spans="1:35" ht="15.75" customHeight="1" x14ac:dyDescent="0.25">
      <c r="A315" s="4"/>
      <c r="B315" s="4"/>
      <c r="C315" s="406"/>
      <c r="D315" s="4"/>
      <c r="E315" s="406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</row>
    <row r="316" spans="1:35" ht="15.75" customHeight="1" x14ac:dyDescent="0.25">
      <c r="A316" s="4"/>
      <c r="B316" s="4"/>
      <c r="C316" s="406"/>
      <c r="D316" s="4"/>
      <c r="E316" s="406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</row>
    <row r="317" spans="1:35" ht="15.75" customHeight="1" x14ac:dyDescent="0.25">
      <c r="A317" s="4"/>
      <c r="B317" s="4"/>
      <c r="C317" s="406"/>
      <c r="D317" s="4"/>
      <c r="E317" s="406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</row>
    <row r="318" spans="1:35" ht="15.75" customHeight="1" x14ac:dyDescent="0.25">
      <c r="A318" s="4"/>
      <c r="B318" s="4"/>
      <c r="C318" s="406"/>
      <c r="D318" s="4"/>
      <c r="E318" s="406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</row>
    <row r="319" spans="1:35" ht="15.75" customHeight="1" x14ac:dyDescent="0.25">
      <c r="A319" s="4"/>
      <c r="B319" s="4"/>
      <c r="C319" s="406"/>
      <c r="D319" s="4"/>
      <c r="E319" s="406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</row>
    <row r="320" spans="1:35" ht="15.75" customHeight="1" x14ac:dyDescent="0.25">
      <c r="A320" s="4"/>
      <c r="B320" s="4"/>
      <c r="C320" s="406"/>
      <c r="D320" s="4"/>
      <c r="E320" s="406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</row>
    <row r="321" spans="1:35" ht="15.75" customHeight="1" x14ac:dyDescent="0.25">
      <c r="A321" s="4"/>
      <c r="B321" s="4"/>
      <c r="C321" s="406"/>
      <c r="D321" s="4"/>
      <c r="E321" s="406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</row>
    <row r="322" spans="1:35" ht="15.75" customHeight="1" x14ac:dyDescent="0.25">
      <c r="A322" s="4"/>
      <c r="B322" s="4"/>
      <c r="C322" s="406"/>
      <c r="D322" s="4"/>
      <c r="E322" s="406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</row>
    <row r="323" spans="1:35" ht="15.75" customHeight="1" x14ac:dyDescent="0.25">
      <c r="A323" s="4"/>
      <c r="B323" s="4"/>
      <c r="C323" s="406"/>
      <c r="D323" s="4"/>
      <c r="E323" s="406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</row>
    <row r="324" spans="1:35" ht="15.75" customHeight="1" x14ac:dyDescent="0.25">
      <c r="A324" s="4"/>
      <c r="B324" s="4"/>
      <c r="C324" s="406"/>
      <c r="D324" s="4"/>
      <c r="E324" s="406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</row>
    <row r="325" spans="1:35" ht="15.75" customHeight="1" x14ac:dyDescent="0.25">
      <c r="A325" s="4"/>
      <c r="B325" s="4"/>
      <c r="C325" s="406"/>
      <c r="D325" s="4"/>
      <c r="E325" s="406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</row>
    <row r="326" spans="1:35" ht="15.75" customHeight="1" x14ac:dyDescent="0.25">
      <c r="A326" s="4"/>
      <c r="B326" s="4"/>
      <c r="C326" s="406"/>
      <c r="D326" s="4"/>
      <c r="E326" s="406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</row>
    <row r="327" spans="1:35" ht="15.75" customHeight="1" x14ac:dyDescent="0.25">
      <c r="A327" s="4"/>
      <c r="B327" s="4"/>
      <c r="C327" s="406"/>
      <c r="D327" s="4"/>
      <c r="E327" s="406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</row>
    <row r="328" spans="1:35" ht="15.75" customHeight="1" x14ac:dyDescent="0.25">
      <c r="A328" s="4"/>
      <c r="B328" s="4"/>
      <c r="C328" s="406"/>
      <c r="D328" s="4"/>
      <c r="E328" s="406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</row>
    <row r="329" spans="1:35" ht="15.75" customHeight="1" x14ac:dyDescent="0.25">
      <c r="A329" s="4"/>
      <c r="B329" s="4"/>
      <c r="C329" s="406"/>
      <c r="D329" s="4"/>
      <c r="E329" s="406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</row>
    <row r="330" spans="1:35" ht="15.75" customHeight="1" x14ac:dyDescent="0.25">
      <c r="A330" s="4"/>
      <c r="B330" s="4"/>
      <c r="C330" s="406"/>
      <c r="D330" s="4"/>
      <c r="E330" s="406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</row>
    <row r="331" spans="1:35" ht="15.75" customHeight="1" x14ac:dyDescent="0.25">
      <c r="A331" s="4"/>
      <c r="B331" s="4"/>
      <c r="C331" s="406"/>
      <c r="D331" s="4"/>
      <c r="E331" s="406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</row>
    <row r="332" spans="1:35" ht="15.75" customHeight="1" x14ac:dyDescent="0.25">
      <c r="A332" s="4"/>
      <c r="B332" s="4"/>
      <c r="C332" s="406"/>
      <c r="D332" s="4"/>
      <c r="E332" s="406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</row>
    <row r="333" spans="1:35" ht="15.75" customHeight="1" x14ac:dyDescent="0.25">
      <c r="A333" s="4"/>
      <c r="B333" s="4"/>
      <c r="C333" s="406"/>
      <c r="D333" s="4"/>
      <c r="E333" s="406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</row>
    <row r="334" spans="1:35" ht="15.75" customHeight="1" x14ac:dyDescent="0.25">
      <c r="A334" s="4"/>
      <c r="B334" s="4"/>
      <c r="C334" s="406"/>
      <c r="D334" s="4"/>
      <c r="E334" s="406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</row>
    <row r="335" spans="1:35" ht="15.75" customHeight="1" x14ac:dyDescent="0.25">
      <c r="A335" s="4"/>
      <c r="B335" s="4"/>
      <c r="C335" s="406"/>
      <c r="D335" s="4"/>
      <c r="E335" s="406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</row>
    <row r="336" spans="1:35" ht="15.75" customHeight="1" x14ac:dyDescent="0.25">
      <c r="A336" s="4"/>
      <c r="B336" s="4"/>
      <c r="C336" s="406"/>
      <c r="D336" s="4"/>
      <c r="E336" s="406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</row>
    <row r="337" spans="1:35" ht="15.75" customHeight="1" x14ac:dyDescent="0.25">
      <c r="A337" s="4"/>
      <c r="B337" s="4"/>
      <c r="C337" s="406"/>
      <c r="D337" s="4"/>
      <c r="E337" s="406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</row>
    <row r="338" spans="1:35" ht="15.75" customHeight="1" x14ac:dyDescent="0.25">
      <c r="A338" s="4"/>
      <c r="B338" s="4"/>
      <c r="C338" s="406"/>
      <c r="D338" s="4"/>
      <c r="E338" s="406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</row>
    <row r="339" spans="1:35" ht="15.75" customHeight="1" x14ac:dyDescent="0.25">
      <c r="A339" s="4"/>
      <c r="B339" s="4"/>
      <c r="C339" s="406"/>
      <c r="D339" s="4"/>
      <c r="E339" s="406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</row>
    <row r="340" spans="1:35" ht="15.75" customHeight="1" x14ac:dyDescent="0.25">
      <c r="A340" s="4"/>
      <c r="B340" s="4"/>
      <c r="C340" s="406"/>
      <c r="D340" s="4"/>
      <c r="E340" s="406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</row>
    <row r="341" spans="1:35" ht="15.75" customHeight="1" x14ac:dyDescent="0.25">
      <c r="A341" s="4"/>
      <c r="B341" s="4"/>
      <c r="C341" s="406"/>
      <c r="D341" s="4"/>
      <c r="E341" s="406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</row>
    <row r="342" spans="1:35" ht="15.75" customHeight="1" x14ac:dyDescent="0.25">
      <c r="A342" s="4"/>
      <c r="B342" s="4"/>
      <c r="C342" s="406"/>
      <c r="D342" s="4"/>
      <c r="E342" s="406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</row>
    <row r="343" spans="1:35" ht="15.75" customHeight="1" x14ac:dyDescent="0.25">
      <c r="A343" s="4"/>
      <c r="B343" s="4"/>
      <c r="C343" s="406"/>
      <c r="D343" s="4"/>
      <c r="E343" s="406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</row>
    <row r="344" spans="1:35" ht="15.75" customHeight="1" x14ac:dyDescent="0.25">
      <c r="A344" s="4"/>
      <c r="B344" s="4"/>
      <c r="C344" s="406"/>
      <c r="D344" s="4"/>
      <c r="E344" s="406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</row>
    <row r="345" spans="1:35" ht="15.75" customHeight="1" x14ac:dyDescent="0.25">
      <c r="A345" s="4"/>
      <c r="B345" s="4"/>
      <c r="C345" s="406"/>
      <c r="D345" s="4"/>
      <c r="E345" s="406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</row>
    <row r="346" spans="1:35" ht="15.75" customHeight="1" x14ac:dyDescent="0.25">
      <c r="A346" s="4"/>
      <c r="B346" s="4"/>
      <c r="C346" s="406"/>
      <c r="D346" s="4"/>
      <c r="E346" s="406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</row>
    <row r="347" spans="1:35" ht="15.75" customHeight="1" x14ac:dyDescent="0.25">
      <c r="A347" s="4"/>
      <c r="B347" s="4"/>
      <c r="C347" s="406"/>
      <c r="D347" s="4"/>
      <c r="E347" s="406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</row>
    <row r="348" spans="1:35" ht="15.75" customHeight="1" x14ac:dyDescent="0.25">
      <c r="A348" s="4"/>
      <c r="B348" s="4"/>
      <c r="C348" s="406"/>
      <c r="D348" s="4"/>
      <c r="E348" s="406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</row>
    <row r="349" spans="1:35" ht="15.75" customHeight="1" x14ac:dyDescent="0.25">
      <c r="A349" s="4"/>
      <c r="B349" s="4"/>
      <c r="C349" s="406"/>
      <c r="D349" s="4"/>
      <c r="E349" s="406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</row>
    <row r="350" spans="1:35" ht="15.75" customHeight="1" x14ac:dyDescent="0.25">
      <c r="A350" s="4"/>
      <c r="B350" s="4"/>
      <c r="C350" s="406"/>
      <c r="D350" s="4"/>
      <c r="E350" s="406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</row>
    <row r="351" spans="1:35" ht="15.75" customHeight="1" x14ac:dyDescent="0.25">
      <c r="A351" s="4"/>
      <c r="B351" s="4"/>
      <c r="C351" s="406"/>
      <c r="D351" s="4"/>
      <c r="E351" s="406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</row>
    <row r="352" spans="1:35" ht="15.75" customHeight="1" x14ac:dyDescent="0.25">
      <c r="A352" s="4"/>
      <c r="B352" s="4"/>
      <c r="C352" s="406"/>
      <c r="D352" s="4"/>
      <c r="E352" s="406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</row>
    <row r="353" spans="1:35" ht="15.75" customHeight="1" x14ac:dyDescent="0.25">
      <c r="A353" s="4"/>
      <c r="B353" s="4"/>
      <c r="C353" s="406"/>
      <c r="D353" s="4"/>
      <c r="E353" s="406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</row>
    <row r="354" spans="1:35" ht="15.75" customHeight="1" x14ac:dyDescent="0.25">
      <c r="A354" s="4"/>
      <c r="B354" s="4"/>
      <c r="C354" s="406"/>
      <c r="D354" s="4"/>
      <c r="E354" s="406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</row>
    <row r="355" spans="1:35" ht="15.75" customHeight="1" x14ac:dyDescent="0.25">
      <c r="A355" s="4"/>
      <c r="B355" s="4"/>
      <c r="C355" s="406"/>
      <c r="D355" s="4"/>
      <c r="E355" s="406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</row>
    <row r="356" spans="1:35" ht="15.75" customHeight="1" x14ac:dyDescent="0.25">
      <c r="A356" s="4"/>
      <c r="B356" s="4"/>
      <c r="C356" s="406"/>
      <c r="D356" s="4"/>
      <c r="E356" s="406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</row>
    <row r="357" spans="1:35" ht="15.75" customHeight="1" x14ac:dyDescent="0.25">
      <c r="A357" s="4"/>
      <c r="B357" s="4"/>
      <c r="C357" s="406"/>
      <c r="D357" s="4"/>
      <c r="E357" s="406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</row>
    <row r="358" spans="1:35" ht="15.75" customHeight="1" x14ac:dyDescent="0.25">
      <c r="A358" s="4"/>
      <c r="B358" s="4"/>
      <c r="C358" s="406"/>
      <c r="D358" s="4"/>
      <c r="E358" s="406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</row>
    <row r="359" spans="1:35" ht="15.75" customHeight="1" x14ac:dyDescent="0.25">
      <c r="A359" s="4"/>
      <c r="B359" s="4"/>
      <c r="C359" s="406"/>
      <c r="D359" s="4"/>
      <c r="E359" s="406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</row>
    <row r="360" spans="1:35" ht="15.75" customHeight="1" x14ac:dyDescent="0.25">
      <c r="A360" s="4"/>
      <c r="B360" s="4"/>
      <c r="C360" s="406"/>
      <c r="D360" s="4"/>
      <c r="E360" s="406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</row>
    <row r="361" spans="1:35" ht="15.75" customHeight="1" x14ac:dyDescent="0.25">
      <c r="A361" s="4"/>
      <c r="B361" s="4"/>
      <c r="C361" s="406"/>
      <c r="D361" s="4"/>
      <c r="E361" s="406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</row>
    <row r="362" spans="1:35" ht="15.75" customHeight="1" x14ac:dyDescent="0.25">
      <c r="A362" s="4"/>
      <c r="B362" s="4"/>
      <c r="C362" s="406"/>
      <c r="D362" s="4"/>
      <c r="E362" s="406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</row>
    <row r="363" spans="1:35" ht="15.75" customHeight="1" x14ac:dyDescent="0.25">
      <c r="A363" s="4"/>
      <c r="B363" s="4"/>
      <c r="C363" s="406"/>
      <c r="D363" s="4"/>
      <c r="E363" s="406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</row>
    <row r="364" spans="1:35" ht="15.75" customHeight="1" x14ac:dyDescent="0.25">
      <c r="A364" s="4"/>
      <c r="B364" s="4"/>
      <c r="C364" s="406"/>
      <c r="D364" s="4"/>
      <c r="E364" s="406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</row>
    <row r="365" spans="1:35" ht="15.75" customHeight="1" x14ac:dyDescent="0.25">
      <c r="A365" s="4"/>
      <c r="B365" s="4"/>
      <c r="C365" s="406"/>
      <c r="D365" s="4"/>
      <c r="E365" s="406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</row>
    <row r="366" spans="1:35" ht="15.75" customHeight="1" x14ac:dyDescent="0.25">
      <c r="A366" s="4"/>
      <c r="B366" s="4"/>
      <c r="C366" s="406"/>
      <c r="D366" s="4"/>
      <c r="E366" s="406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</row>
    <row r="367" spans="1:35" ht="15.75" customHeight="1" x14ac:dyDescent="0.25">
      <c r="A367" s="4"/>
      <c r="B367" s="4"/>
      <c r="C367" s="406"/>
      <c r="D367" s="4"/>
      <c r="E367" s="406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</row>
    <row r="368" spans="1:35" ht="15.75" customHeight="1" x14ac:dyDescent="0.25">
      <c r="A368" s="4"/>
      <c r="B368" s="4"/>
      <c r="C368" s="406"/>
      <c r="D368" s="4"/>
      <c r="E368" s="406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</row>
    <row r="369" spans="1:35" ht="15.75" customHeight="1" x14ac:dyDescent="0.25">
      <c r="A369" s="4"/>
      <c r="B369" s="4"/>
      <c r="C369" s="406"/>
      <c r="D369" s="4"/>
      <c r="E369" s="406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</row>
    <row r="370" spans="1:35" ht="15.75" customHeight="1" x14ac:dyDescent="0.25">
      <c r="A370" s="4"/>
      <c r="B370" s="4"/>
      <c r="C370" s="406"/>
      <c r="D370" s="4"/>
      <c r="E370" s="406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</row>
    <row r="371" spans="1:35" ht="15.75" customHeight="1" x14ac:dyDescent="0.25">
      <c r="A371" s="4"/>
      <c r="B371" s="4"/>
      <c r="C371" s="406"/>
      <c r="D371" s="4"/>
      <c r="E371" s="406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</row>
    <row r="372" spans="1:35" ht="15.75" customHeight="1" x14ac:dyDescent="0.25">
      <c r="A372" s="4"/>
      <c r="B372" s="4"/>
      <c r="C372" s="406"/>
      <c r="D372" s="4"/>
      <c r="E372" s="406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</row>
    <row r="373" spans="1:35" ht="15.75" customHeight="1" x14ac:dyDescent="0.25">
      <c r="A373" s="4"/>
      <c r="B373" s="4"/>
      <c r="C373" s="406"/>
      <c r="D373" s="4"/>
      <c r="E373" s="406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</row>
    <row r="374" spans="1:35" ht="15.75" customHeight="1" x14ac:dyDescent="0.25">
      <c r="A374" s="4"/>
      <c r="B374" s="4"/>
      <c r="C374" s="406"/>
      <c r="D374" s="4"/>
      <c r="E374" s="406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</row>
    <row r="375" spans="1:35" ht="15.75" customHeight="1" x14ac:dyDescent="0.25">
      <c r="A375" s="4"/>
      <c r="B375" s="4"/>
      <c r="C375" s="406"/>
      <c r="D375" s="4"/>
      <c r="E375" s="406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</row>
    <row r="376" spans="1:35" ht="15.75" customHeight="1" x14ac:dyDescent="0.25">
      <c r="A376" s="4"/>
      <c r="B376" s="4"/>
      <c r="C376" s="406"/>
      <c r="D376" s="4"/>
      <c r="E376" s="406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</row>
    <row r="377" spans="1:35" ht="15.75" customHeight="1" x14ac:dyDescent="0.25">
      <c r="A377" s="4"/>
      <c r="B377" s="4"/>
      <c r="C377" s="406"/>
      <c r="D377" s="4"/>
      <c r="E377" s="406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</row>
    <row r="378" spans="1:35" ht="15.75" customHeight="1" x14ac:dyDescent="0.25">
      <c r="A378" s="4"/>
      <c r="B378" s="4"/>
      <c r="C378" s="406"/>
      <c r="D378" s="4"/>
      <c r="E378" s="406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</row>
    <row r="379" spans="1:35" ht="15.75" customHeight="1" x14ac:dyDescent="0.25">
      <c r="A379" s="4"/>
      <c r="B379" s="4"/>
      <c r="C379" s="406"/>
      <c r="D379" s="4"/>
      <c r="E379" s="406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</row>
    <row r="380" spans="1:35" ht="15.75" customHeight="1" x14ac:dyDescent="0.25">
      <c r="A380" s="4"/>
      <c r="B380" s="4"/>
      <c r="C380" s="406"/>
      <c r="D380" s="4"/>
      <c r="E380" s="406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</row>
    <row r="381" spans="1:35" ht="15.75" customHeight="1" x14ac:dyDescent="0.25">
      <c r="A381" s="4"/>
      <c r="B381" s="4"/>
      <c r="C381" s="406"/>
      <c r="D381" s="4"/>
      <c r="E381" s="406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</row>
    <row r="382" spans="1:35" ht="15.75" customHeight="1" x14ac:dyDescent="0.25">
      <c r="A382" s="4"/>
      <c r="B382" s="4"/>
      <c r="C382" s="406"/>
      <c r="D382" s="4"/>
      <c r="E382" s="406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</row>
    <row r="383" spans="1:35" ht="15.75" customHeight="1" x14ac:dyDescent="0.25">
      <c r="A383" s="4"/>
      <c r="B383" s="4"/>
      <c r="C383" s="406"/>
      <c r="D383" s="4"/>
      <c r="E383" s="406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</row>
    <row r="384" spans="1:35" ht="15.75" customHeight="1" x14ac:dyDescent="0.25">
      <c r="A384" s="4"/>
      <c r="B384" s="4"/>
      <c r="C384" s="406"/>
      <c r="D384" s="4"/>
      <c r="E384" s="406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</row>
    <row r="385" spans="1:35" ht="15.75" customHeight="1" x14ac:dyDescent="0.25">
      <c r="A385" s="4"/>
      <c r="B385" s="4"/>
      <c r="C385" s="406"/>
      <c r="D385" s="4"/>
      <c r="E385" s="406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</row>
    <row r="386" spans="1:35" ht="15.75" customHeight="1" x14ac:dyDescent="0.25">
      <c r="A386" s="4"/>
      <c r="B386" s="4"/>
      <c r="C386" s="406"/>
      <c r="D386" s="4"/>
      <c r="E386" s="406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</row>
    <row r="387" spans="1:35" ht="15.75" customHeight="1" x14ac:dyDescent="0.25">
      <c r="A387" s="4"/>
      <c r="B387" s="4"/>
      <c r="C387" s="406"/>
      <c r="D387" s="4"/>
      <c r="E387" s="406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</row>
    <row r="388" spans="1:35" ht="15.75" customHeight="1" x14ac:dyDescent="0.25">
      <c r="A388" s="4"/>
      <c r="B388" s="4"/>
      <c r="C388" s="406"/>
      <c r="D388" s="4"/>
      <c r="E388" s="406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</row>
    <row r="389" spans="1:35" ht="15.75" customHeight="1" x14ac:dyDescent="0.25">
      <c r="A389" s="4"/>
      <c r="B389" s="4"/>
      <c r="C389" s="406"/>
      <c r="D389" s="4"/>
      <c r="E389" s="406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</row>
    <row r="390" spans="1:35" ht="15.75" customHeight="1" x14ac:dyDescent="0.25">
      <c r="A390" s="4"/>
      <c r="B390" s="4"/>
      <c r="C390" s="406"/>
      <c r="D390" s="4"/>
      <c r="E390" s="406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</row>
    <row r="391" spans="1:35" ht="15.75" customHeight="1" x14ac:dyDescent="0.25">
      <c r="A391" s="4"/>
      <c r="B391" s="4"/>
      <c r="C391" s="406"/>
      <c r="D391" s="4"/>
      <c r="E391" s="406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</row>
    <row r="392" spans="1:35" ht="15.75" customHeight="1" x14ac:dyDescent="0.25">
      <c r="A392" s="4"/>
      <c r="B392" s="4"/>
      <c r="C392" s="406"/>
      <c r="D392" s="4"/>
      <c r="E392" s="406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</row>
    <row r="393" spans="1:35" ht="15.75" customHeight="1" x14ac:dyDescent="0.25">
      <c r="A393" s="4"/>
      <c r="B393" s="4"/>
      <c r="C393" s="406"/>
      <c r="D393" s="4"/>
      <c r="E393" s="406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</row>
    <row r="394" spans="1:35" ht="15.75" customHeight="1" x14ac:dyDescent="0.25">
      <c r="A394" s="4"/>
      <c r="B394" s="4"/>
      <c r="C394" s="406"/>
      <c r="D394" s="4"/>
      <c r="E394" s="406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</row>
    <row r="395" spans="1:35" ht="15.75" customHeight="1" x14ac:dyDescent="0.25">
      <c r="A395" s="4"/>
      <c r="B395" s="4"/>
      <c r="C395" s="406"/>
      <c r="D395" s="4"/>
      <c r="E395" s="406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</row>
    <row r="396" spans="1:35" ht="15.75" customHeight="1" x14ac:dyDescent="0.25">
      <c r="A396" s="4"/>
      <c r="B396" s="4"/>
      <c r="C396" s="406"/>
      <c r="D396" s="4"/>
      <c r="E396" s="406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</row>
    <row r="397" spans="1:35" ht="15.75" customHeight="1" x14ac:dyDescent="0.25">
      <c r="A397" s="4"/>
      <c r="B397" s="4"/>
      <c r="C397" s="406"/>
      <c r="D397" s="4"/>
      <c r="E397" s="406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</row>
    <row r="398" spans="1:35" ht="15.75" customHeight="1" x14ac:dyDescent="0.25">
      <c r="A398" s="4"/>
      <c r="B398" s="4"/>
      <c r="C398" s="406"/>
      <c r="D398" s="4"/>
      <c r="E398" s="406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</row>
    <row r="399" spans="1:35" ht="15.75" customHeight="1" x14ac:dyDescent="0.25">
      <c r="A399" s="4"/>
      <c r="B399" s="4"/>
      <c r="C399" s="406"/>
      <c r="D399" s="4"/>
      <c r="E399" s="406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</row>
    <row r="400" spans="1:35" ht="15.75" customHeight="1" x14ac:dyDescent="0.25">
      <c r="A400" s="4"/>
      <c r="B400" s="4"/>
      <c r="C400" s="406"/>
      <c r="D400" s="4"/>
      <c r="E400" s="406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</row>
    <row r="401" spans="1:35" ht="15.75" customHeight="1" x14ac:dyDescent="0.25">
      <c r="A401" s="4"/>
      <c r="B401" s="4"/>
      <c r="C401" s="406"/>
      <c r="D401" s="4"/>
      <c r="E401" s="406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</row>
    <row r="402" spans="1:35" ht="15.75" customHeight="1" x14ac:dyDescent="0.25">
      <c r="A402" s="4"/>
      <c r="B402" s="4"/>
      <c r="C402" s="406"/>
      <c r="D402" s="4"/>
      <c r="E402" s="406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</row>
    <row r="403" spans="1:35" ht="15.75" customHeight="1" x14ac:dyDescent="0.25">
      <c r="A403" s="4"/>
      <c r="B403" s="4"/>
      <c r="C403" s="406"/>
      <c r="D403" s="4"/>
      <c r="E403" s="406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</row>
    <row r="404" spans="1:35" ht="15.75" customHeight="1" x14ac:dyDescent="0.25">
      <c r="A404" s="4"/>
      <c r="B404" s="4"/>
      <c r="C404" s="406"/>
      <c r="D404" s="4"/>
      <c r="E404" s="406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</row>
    <row r="405" spans="1:35" ht="15.75" customHeight="1" x14ac:dyDescent="0.25">
      <c r="A405" s="4"/>
      <c r="B405" s="4"/>
      <c r="C405" s="406"/>
      <c r="D405" s="4"/>
      <c r="E405" s="406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</row>
    <row r="406" spans="1:35" ht="15.75" customHeight="1" x14ac:dyDescent="0.25">
      <c r="A406" s="4"/>
      <c r="B406" s="4"/>
      <c r="C406" s="406"/>
      <c r="D406" s="4"/>
      <c r="E406" s="406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</row>
    <row r="407" spans="1:35" ht="15.75" customHeight="1" x14ac:dyDescent="0.25">
      <c r="A407" s="4"/>
      <c r="B407" s="4"/>
      <c r="C407" s="406"/>
      <c r="D407" s="4"/>
      <c r="E407" s="406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</row>
    <row r="408" spans="1:35" ht="15.75" customHeight="1" x14ac:dyDescent="0.25">
      <c r="A408" s="4"/>
      <c r="B408" s="4"/>
      <c r="C408" s="406"/>
      <c r="D408" s="4"/>
      <c r="E408" s="406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</row>
    <row r="409" spans="1:35" ht="15.75" customHeight="1" x14ac:dyDescent="0.25">
      <c r="A409" s="4"/>
      <c r="B409" s="4"/>
      <c r="C409" s="406"/>
      <c r="D409" s="4"/>
      <c r="E409" s="406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</row>
    <row r="410" spans="1:35" ht="15.75" customHeight="1" x14ac:dyDescent="0.25">
      <c r="A410" s="4"/>
      <c r="B410" s="4"/>
      <c r="C410" s="406"/>
      <c r="D410" s="4"/>
      <c r="E410" s="406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</row>
    <row r="411" spans="1:35" ht="15.75" customHeight="1" x14ac:dyDescent="0.25">
      <c r="A411" s="4"/>
      <c r="B411" s="4"/>
      <c r="C411" s="406"/>
      <c r="D411" s="4"/>
      <c r="E411" s="406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</row>
    <row r="412" spans="1:35" ht="15.75" customHeight="1" x14ac:dyDescent="0.25">
      <c r="A412" s="4"/>
      <c r="B412" s="4"/>
      <c r="C412" s="406"/>
      <c r="D412" s="4"/>
      <c r="E412" s="406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</row>
    <row r="413" spans="1:35" ht="15.75" customHeight="1" x14ac:dyDescent="0.25">
      <c r="A413" s="4"/>
      <c r="B413" s="4"/>
      <c r="C413" s="406"/>
      <c r="D413" s="4"/>
      <c r="E413" s="406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</row>
    <row r="414" spans="1:35" ht="15.75" customHeight="1" x14ac:dyDescent="0.25">
      <c r="A414" s="4"/>
      <c r="B414" s="4"/>
      <c r="C414" s="406"/>
      <c r="D414" s="4"/>
      <c r="E414" s="406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</row>
    <row r="415" spans="1:35" ht="15.75" customHeight="1" x14ac:dyDescent="0.25">
      <c r="A415" s="4"/>
      <c r="B415" s="4"/>
      <c r="C415" s="406"/>
      <c r="D415" s="4"/>
      <c r="E415" s="406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</row>
    <row r="416" spans="1:35" ht="15.75" customHeight="1" x14ac:dyDescent="0.25">
      <c r="A416" s="4"/>
      <c r="B416" s="4"/>
      <c r="C416" s="406"/>
      <c r="D416" s="4"/>
      <c r="E416" s="406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</row>
    <row r="417" spans="1:35" ht="15.75" customHeight="1" x14ac:dyDescent="0.25">
      <c r="A417" s="4"/>
      <c r="B417" s="4"/>
      <c r="C417" s="406"/>
      <c r="D417" s="4"/>
      <c r="E417" s="406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</row>
    <row r="418" spans="1:35" ht="15.75" customHeight="1" x14ac:dyDescent="0.25">
      <c r="A418" s="4"/>
      <c r="B418" s="4"/>
      <c r="C418" s="406"/>
      <c r="D418" s="4"/>
      <c r="E418" s="406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</row>
    <row r="419" spans="1:35" ht="15.75" customHeight="1" x14ac:dyDescent="0.25">
      <c r="A419" s="4"/>
      <c r="B419" s="4"/>
      <c r="C419" s="406"/>
      <c r="D419" s="4"/>
      <c r="E419" s="406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</row>
    <row r="420" spans="1:35" ht="15.75" customHeight="1" x14ac:dyDescent="0.25">
      <c r="A420" s="4"/>
      <c r="B420" s="4"/>
      <c r="C420" s="406"/>
      <c r="D420" s="4"/>
      <c r="E420" s="406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</row>
    <row r="421" spans="1:35" ht="15.75" customHeight="1" x14ac:dyDescent="0.25">
      <c r="A421" s="4"/>
      <c r="B421" s="4"/>
      <c r="C421" s="406"/>
      <c r="D421" s="4"/>
      <c r="E421" s="406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</row>
    <row r="422" spans="1:35" ht="15.75" customHeight="1" x14ac:dyDescent="0.25">
      <c r="A422" s="4"/>
      <c r="B422" s="4"/>
      <c r="C422" s="406"/>
      <c r="D422" s="4"/>
      <c r="E422" s="406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</row>
    <row r="423" spans="1:35" ht="15.75" customHeight="1" x14ac:dyDescent="0.25">
      <c r="A423" s="4"/>
      <c r="B423" s="4"/>
      <c r="C423" s="406"/>
      <c r="D423" s="4"/>
      <c r="E423" s="406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</row>
    <row r="424" spans="1:35" ht="15.75" customHeight="1" x14ac:dyDescent="0.25">
      <c r="A424" s="4"/>
      <c r="B424" s="4"/>
      <c r="C424" s="406"/>
      <c r="D424" s="4"/>
      <c r="E424" s="406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</row>
    <row r="425" spans="1:35" ht="15.75" customHeight="1" x14ac:dyDescent="0.25">
      <c r="A425" s="4"/>
      <c r="B425" s="4"/>
      <c r="C425" s="406"/>
      <c r="D425" s="4"/>
      <c r="E425" s="406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</row>
    <row r="426" spans="1:35" ht="15.75" customHeight="1" x14ac:dyDescent="0.25">
      <c r="A426" s="4"/>
      <c r="B426" s="4"/>
      <c r="C426" s="406"/>
      <c r="D426" s="4"/>
      <c r="E426" s="406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</row>
    <row r="427" spans="1:35" ht="15.75" customHeight="1" x14ac:dyDescent="0.25">
      <c r="A427" s="4"/>
      <c r="B427" s="4"/>
      <c r="C427" s="406"/>
      <c r="D427" s="4"/>
      <c r="E427" s="406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</row>
    <row r="428" spans="1:35" ht="15.75" customHeight="1" x14ac:dyDescent="0.25">
      <c r="A428" s="4"/>
      <c r="B428" s="4"/>
      <c r="C428" s="406"/>
      <c r="D428" s="4"/>
      <c r="E428" s="406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</row>
    <row r="429" spans="1:35" ht="15.75" customHeight="1" x14ac:dyDescent="0.25">
      <c r="A429" s="4"/>
      <c r="B429" s="4"/>
      <c r="C429" s="406"/>
      <c r="D429" s="4"/>
      <c r="E429" s="406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</row>
    <row r="430" spans="1:35" ht="15.75" customHeight="1" x14ac:dyDescent="0.25">
      <c r="A430" s="4"/>
      <c r="B430" s="4"/>
      <c r="C430" s="406"/>
      <c r="D430" s="4"/>
      <c r="E430" s="406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</row>
    <row r="431" spans="1:35" ht="15.75" customHeight="1" x14ac:dyDescent="0.25">
      <c r="A431" s="4"/>
      <c r="B431" s="4"/>
      <c r="C431" s="406"/>
      <c r="D431" s="4"/>
      <c r="E431" s="406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</row>
    <row r="432" spans="1:35" ht="15.75" customHeight="1" x14ac:dyDescent="0.25">
      <c r="A432" s="4"/>
      <c r="B432" s="4"/>
      <c r="C432" s="406"/>
      <c r="D432" s="4"/>
      <c r="E432" s="406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</row>
    <row r="433" spans="1:35" ht="15.75" customHeight="1" x14ac:dyDescent="0.25">
      <c r="A433" s="4"/>
      <c r="B433" s="4"/>
      <c r="C433" s="406"/>
      <c r="D433" s="4"/>
      <c r="E433" s="406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</row>
    <row r="434" spans="1:35" ht="15.75" customHeight="1" x14ac:dyDescent="0.25">
      <c r="A434" s="4"/>
      <c r="B434" s="4"/>
      <c r="C434" s="406"/>
      <c r="D434" s="4"/>
      <c r="E434" s="406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</row>
    <row r="435" spans="1:35" ht="15.75" customHeight="1" x14ac:dyDescent="0.25">
      <c r="A435" s="4"/>
      <c r="B435" s="4"/>
      <c r="C435" s="406"/>
      <c r="D435" s="4"/>
      <c r="E435" s="406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</row>
    <row r="436" spans="1:35" ht="15.75" customHeight="1" x14ac:dyDescent="0.25">
      <c r="A436" s="4"/>
      <c r="B436" s="4"/>
      <c r="C436" s="406"/>
      <c r="D436" s="4"/>
      <c r="E436" s="406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</row>
    <row r="437" spans="1:35" ht="15.75" customHeight="1" x14ac:dyDescent="0.25">
      <c r="A437" s="4"/>
      <c r="B437" s="4"/>
      <c r="C437" s="406"/>
      <c r="D437" s="4"/>
      <c r="E437" s="406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</row>
    <row r="438" spans="1:35" ht="15.75" customHeight="1" x14ac:dyDescent="0.25">
      <c r="A438" s="4"/>
      <c r="B438" s="4"/>
      <c r="C438" s="406"/>
      <c r="D438" s="4"/>
      <c r="E438" s="406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</row>
    <row r="439" spans="1:35" ht="15.75" customHeight="1" x14ac:dyDescent="0.25">
      <c r="A439" s="4"/>
      <c r="B439" s="4"/>
      <c r="C439" s="406"/>
      <c r="D439" s="4"/>
      <c r="E439" s="406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</row>
    <row r="440" spans="1:35" ht="15.75" customHeight="1" x14ac:dyDescent="0.25">
      <c r="A440" s="4"/>
      <c r="B440" s="4"/>
      <c r="C440" s="406"/>
      <c r="D440" s="4"/>
      <c r="E440" s="406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</row>
    <row r="441" spans="1:35" ht="15.75" customHeight="1" x14ac:dyDescent="0.25">
      <c r="A441" s="4"/>
      <c r="B441" s="4"/>
      <c r="C441" s="406"/>
      <c r="D441" s="4"/>
      <c r="E441" s="406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</row>
    <row r="442" spans="1:35" ht="15.75" customHeight="1" x14ac:dyDescent="0.25">
      <c r="A442" s="4"/>
      <c r="B442" s="4"/>
      <c r="C442" s="406"/>
      <c r="D442" s="4"/>
      <c r="E442" s="406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</row>
    <row r="443" spans="1:35" ht="15.75" customHeight="1" x14ac:dyDescent="0.25">
      <c r="A443" s="4"/>
      <c r="B443" s="4"/>
      <c r="C443" s="406"/>
      <c r="D443" s="4"/>
      <c r="E443" s="406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</row>
    <row r="444" spans="1:35" ht="15.75" customHeight="1" x14ac:dyDescent="0.25">
      <c r="A444" s="4"/>
      <c r="B444" s="4"/>
      <c r="C444" s="406"/>
      <c r="D444" s="4"/>
      <c r="E444" s="406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</row>
    <row r="445" spans="1:35" ht="15.75" customHeight="1" x14ac:dyDescent="0.25">
      <c r="A445" s="4"/>
      <c r="B445" s="4"/>
      <c r="C445" s="406"/>
      <c r="D445" s="4"/>
      <c r="E445" s="406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</row>
    <row r="446" spans="1:35" ht="15.75" customHeight="1" x14ac:dyDescent="0.25">
      <c r="A446" s="4"/>
      <c r="B446" s="4"/>
      <c r="C446" s="406"/>
      <c r="D446" s="4"/>
      <c r="E446" s="406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</row>
    <row r="447" spans="1:35" ht="15.75" customHeight="1" x14ac:dyDescent="0.25">
      <c r="A447" s="4"/>
      <c r="B447" s="4"/>
      <c r="C447" s="406"/>
      <c r="D447" s="4"/>
      <c r="E447" s="406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</row>
    <row r="448" spans="1:35" ht="15.75" customHeight="1" x14ac:dyDescent="0.25">
      <c r="A448" s="4"/>
      <c r="B448" s="4"/>
      <c r="C448" s="406"/>
      <c r="D448" s="4"/>
      <c r="E448" s="406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</row>
    <row r="449" spans="1:35" ht="15.75" customHeight="1" x14ac:dyDescent="0.25">
      <c r="A449" s="4"/>
      <c r="B449" s="4"/>
      <c r="C449" s="406"/>
      <c r="D449" s="4"/>
      <c r="E449" s="406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</row>
    <row r="450" spans="1:35" ht="15.75" customHeight="1" x14ac:dyDescent="0.25">
      <c r="A450" s="4"/>
      <c r="B450" s="4"/>
      <c r="C450" s="406"/>
      <c r="D450" s="4"/>
      <c r="E450" s="406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</row>
    <row r="451" spans="1:35" ht="15.75" customHeight="1" x14ac:dyDescent="0.25">
      <c r="A451" s="4"/>
      <c r="B451" s="4"/>
      <c r="C451" s="406"/>
      <c r="D451" s="4"/>
      <c r="E451" s="406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</row>
    <row r="452" spans="1:35" ht="15.75" customHeight="1" x14ac:dyDescent="0.25">
      <c r="A452" s="4"/>
      <c r="B452" s="4"/>
      <c r="C452" s="406"/>
      <c r="D452" s="4"/>
      <c r="E452" s="406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</row>
    <row r="453" spans="1:35" ht="15.75" customHeight="1" x14ac:dyDescent="0.25">
      <c r="A453" s="4"/>
      <c r="B453" s="4"/>
      <c r="C453" s="406"/>
      <c r="D453" s="4"/>
      <c r="E453" s="406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</row>
    <row r="454" spans="1:35" ht="15.75" customHeight="1" x14ac:dyDescent="0.25">
      <c r="A454" s="4"/>
      <c r="B454" s="4"/>
      <c r="C454" s="406"/>
      <c r="D454" s="4"/>
      <c r="E454" s="406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</row>
    <row r="455" spans="1:35" ht="15.75" customHeight="1" x14ac:dyDescent="0.25">
      <c r="A455" s="4"/>
      <c r="B455" s="4"/>
      <c r="C455" s="406"/>
      <c r="D455" s="4"/>
      <c r="E455" s="406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</row>
    <row r="456" spans="1:35" ht="15.75" customHeight="1" x14ac:dyDescent="0.25">
      <c r="A456" s="4"/>
      <c r="B456" s="4"/>
      <c r="C456" s="406"/>
      <c r="D456" s="4"/>
      <c r="E456" s="406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</row>
    <row r="457" spans="1:35" ht="15.75" customHeight="1" x14ac:dyDescent="0.25">
      <c r="A457" s="4"/>
      <c r="B457" s="4"/>
      <c r="C457" s="406"/>
      <c r="D457" s="4"/>
      <c r="E457" s="406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</row>
    <row r="458" spans="1:35" ht="15.75" customHeight="1" x14ac:dyDescent="0.25">
      <c r="A458" s="4"/>
      <c r="B458" s="4"/>
      <c r="C458" s="406"/>
      <c r="D458" s="4"/>
      <c r="E458" s="406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</row>
    <row r="459" spans="1:35" ht="15.75" customHeight="1" x14ac:dyDescent="0.25">
      <c r="A459" s="4"/>
      <c r="B459" s="4"/>
      <c r="C459" s="406"/>
      <c r="D459" s="4"/>
      <c r="E459" s="406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</row>
    <row r="460" spans="1:35" ht="15.75" customHeight="1" x14ac:dyDescent="0.25">
      <c r="A460" s="4"/>
      <c r="B460" s="4"/>
      <c r="C460" s="406"/>
      <c r="D460" s="4"/>
      <c r="E460" s="406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</row>
    <row r="461" spans="1:35" ht="15.75" customHeight="1" x14ac:dyDescent="0.25">
      <c r="A461" s="4"/>
      <c r="B461" s="4"/>
      <c r="C461" s="406"/>
      <c r="D461" s="4"/>
      <c r="E461" s="406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</row>
    <row r="462" spans="1:35" ht="15.75" customHeight="1" x14ac:dyDescent="0.25">
      <c r="A462" s="4"/>
      <c r="B462" s="4"/>
      <c r="C462" s="406"/>
      <c r="D462" s="4"/>
      <c r="E462" s="406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</row>
    <row r="463" spans="1:35" ht="15.75" customHeight="1" x14ac:dyDescent="0.25">
      <c r="A463" s="4"/>
      <c r="B463" s="4"/>
      <c r="C463" s="406"/>
      <c r="D463" s="4"/>
      <c r="E463" s="406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</row>
    <row r="464" spans="1:35" ht="15.75" customHeight="1" x14ac:dyDescent="0.25">
      <c r="A464" s="4"/>
      <c r="B464" s="4"/>
      <c r="C464" s="406"/>
      <c r="D464" s="4"/>
      <c r="E464" s="406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</row>
    <row r="465" spans="1:35" ht="15.75" customHeight="1" x14ac:dyDescent="0.25">
      <c r="A465" s="4"/>
      <c r="B465" s="4"/>
      <c r="C465" s="406"/>
      <c r="D465" s="4"/>
      <c r="E465" s="406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</row>
    <row r="466" spans="1:35" ht="15.75" customHeight="1" x14ac:dyDescent="0.25">
      <c r="A466" s="4"/>
      <c r="B466" s="4"/>
      <c r="C466" s="406"/>
      <c r="D466" s="4"/>
      <c r="E466" s="406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</row>
    <row r="467" spans="1:35" ht="15.75" customHeight="1" x14ac:dyDescent="0.25">
      <c r="A467" s="4"/>
      <c r="B467" s="4"/>
      <c r="C467" s="406"/>
      <c r="D467" s="4"/>
      <c r="E467" s="406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</row>
    <row r="468" spans="1:35" ht="15.75" customHeight="1" x14ac:dyDescent="0.25">
      <c r="A468" s="4"/>
      <c r="B468" s="4"/>
      <c r="C468" s="406"/>
      <c r="D468" s="4"/>
      <c r="E468" s="406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</row>
    <row r="469" spans="1:35" ht="15.75" customHeight="1" x14ac:dyDescent="0.25">
      <c r="A469" s="4"/>
      <c r="B469" s="4"/>
      <c r="C469" s="406"/>
      <c r="D469" s="4"/>
      <c r="E469" s="406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</row>
    <row r="470" spans="1:35" ht="15.75" customHeight="1" x14ac:dyDescent="0.25">
      <c r="A470" s="4"/>
      <c r="B470" s="4"/>
      <c r="C470" s="406"/>
      <c r="D470" s="4"/>
      <c r="E470" s="406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</row>
    <row r="471" spans="1:35" ht="15.75" customHeight="1" x14ac:dyDescent="0.25">
      <c r="A471" s="4"/>
      <c r="B471" s="4"/>
      <c r="C471" s="406"/>
      <c r="D471" s="4"/>
      <c r="E471" s="406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</row>
    <row r="472" spans="1:35" ht="15.75" customHeight="1" x14ac:dyDescent="0.25">
      <c r="A472" s="4"/>
      <c r="B472" s="4"/>
      <c r="C472" s="406"/>
      <c r="D472" s="4"/>
      <c r="E472" s="406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</row>
    <row r="473" spans="1:35" ht="15.75" customHeight="1" x14ac:dyDescent="0.25">
      <c r="A473" s="4"/>
      <c r="B473" s="4"/>
      <c r="C473" s="406"/>
      <c r="D473" s="4"/>
      <c r="E473" s="406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</row>
    <row r="474" spans="1:35" ht="15.75" customHeight="1" x14ac:dyDescent="0.25">
      <c r="A474" s="4"/>
      <c r="B474" s="4"/>
      <c r="C474" s="406"/>
      <c r="D474" s="4"/>
      <c r="E474" s="406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</row>
    <row r="475" spans="1:35" ht="15.75" customHeight="1" x14ac:dyDescent="0.25">
      <c r="A475" s="4"/>
      <c r="B475" s="4"/>
      <c r="C475" s="406"/>
      <c r="D475" s="4"/>
      <c r="E475" s="406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</row>
    <row r="476" spans="1:35" ht="15.75" customHeight="1" x14ac:dyDescent="0.25">
      <c r="A476" s="4"/>
      <c r="B476" s="4"/>
      <c r="C476" s="406"/>
      <c r="D476" s="4"/>
      <c r="E476" s="406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</row>
    <row r="477" spans="1:35" ht="15.75" customHeight="1" x14ac:dyDescent="0.25">
      <c r="A477" s="4"/>
      <c r="B477" s="4"/>
      <c r="C477" s="406"/>
      <c r="D477" s="4"/>
      <c r="E477" s="406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</row>
    <row r="478" spans="1:35" ht="15.75" customHeight="1" x14ac:dyDescent="0.25">
      <c r="A478" s="4"/>
      <c r="B478" s="4"/>
      <c r="C478" s="406"/>
      <c r="D478" s="4"/>
      <c r="E478" s="406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</row>
    <row r="479" spans="1:35" ht="15.75" customHeight="1" x14ac:dyDescent="0.25">
      <c r="A479" s="4"/>
      <c r="B479" s="4"/>
      <c r="C479" s="406"/>
      <c r="D479" s="4"/>
      <c r="E479" s="406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</row>
    <row r="480" spans="1:35" ht="15.75" customHeight="1" x14ac:dyDescent="0.25">
      <c r="A480" s="4"/>
      <c r="B480" s="4"/>
      <c r="C480" s="406"/>
      <c r="D480" s="4"/>
      <c r="E480" s="406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</row>
    <row r="481" spans="1:35" ht="15.75" customHeight="1" x14ac:dyDescent="0.25">
      <c r="A481" s="4"/>
      <c r="B481" s="4"/>
      <c r="C481" s="406"/>
      <c r="D481" s="4"/>
      <c r="E481" s="406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</row>
    <row r="482" spans="1:35" ht="15.75" customHeight="1" x14ac:dyDescent="0.25">
      <c r="A482" s="4"/>
      <c r="B482" s="4"/>
      <c r="C482" s="406"/>
      <c r="D482" s="4"/>
      <c r="E482" s="406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</row>
    <row r="483" spans="1:35" ht="15.75" customHeight="1" x14ac:dyDescent="0.25">
      <c r="A483" s="4"/>
      <c r="B483" s="4"/>
      <c r="C483" s="406"/>
      <c r="D483" s="4"/>
      <c r="E483" s="406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</row>
    <row r="484" spans="1:35" ht="15.75" customHeight="1" x14ac:dyDescent="0.25">
      <c r="A484" s="4"/>
      <c r="B484" s="4"/>
      <c r="C484" s="406"/>
      <c r="D484" s="4"/>
      <c r="E484" s="406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</row>
    <row r="485" spans="1:35" ht="15.75" customHeight="1" x14ac:dyDescent="0.25">
      <c r="A485" s="4"/>
      <c r="B485" s="4"/>
      <c r="C485" s="406"/>
      <c r="D485" s="4"/>
      <c r="E485" s="406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</row>
    <row r="486" spans="1:35" ht="15.75" customHeight="1" x14ac:dyDescent="0.25">
      <c r="A486" s="4"/>
      <c r="B486" s="4"/>
      <c r="C486" s="406"/>
      <c r="D486" s="4"/>
      <c r="E486" s="406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</row>
    <row r="487" spans="1:35" ht="15.75" customHeight="1" x14ac:dyDescent="0.25">
      <c r="A487" s="4"/>
      <c r="B487" s="4"/>
      <c r="C487" s="406"/>
      <c r="D487" s="4"/>
      <c r="E487" s="406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</row>
    <row r="488" spans="1:35" ht="15.75" customHeight="1" x14ac:dyDescent="0.25">
      <c r="A488" s="4"/>
      <c r="B488" s="4"/>
      <c r="C488" s="406"/>
      <c r="D488" s="4"/>
      <c r="E488" s="406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</row>
    <row r="489" spans="1:35" ht="15.75" customHeight="1" x14ac:dyDescent="0.25">
      <c r="A489" s="4"/>
      <c r="B489" s="4"/>
      <c r="C489" s="406"/>
      <c r="D489" s="4"/>
      <c r="E489" s="406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</row>
    <row r="490" spans="1:35" ht="15.75" customHeight="1" x14ac:dyDescent="0.25">
      <c r="A490" s="4"/>
      <c r="B490" s="4"/>
      <c r="C490" s="406"/>
      <c r="D490" s="4"/>
      <c r="E490" s="406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</row>
    <row r="491" spans="1:35" ht="15.75" customHeight="1" x14ac:dyDescent="0.25">
      <c r="A491" s="4"/>
      <c r="B491" s="4"/>
      <c r="C491" s="406"/>
      <c r="D491" s="4"/>
      <c r="E491" s="406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</row>
    <row r="492" spans="1:35" ht="15.75" customHeight="1" x14ac:dyDescent="0.25">
      <c r="A492" s="4"/>
      <c r="B492" s="4"/>
      <c r="C492" s="406"/>
      <c r="D492" s="4"/>
      <c r="E492" s="406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</row>
    <row r="493" spans="1:35" ht="15.75" customHeight="1" x14ac:dyDescent="0.25">
      <c r="A493" s="4"/>
      <c r="B493" s="4"/>
      <c r="C493" s="406"/>
      <c r="D493" s="4"/>
      <c r="E493" s="406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</row>
    <row r="494" spans="1:35" ht="15.75" customHeight="1" x14ac:dyDescent="0.25">
      <c r="A494" s="4"/>
      <c r="B494" s="4"/>
      <c r="C494" s="406"/>
      <c r="D494" s="4"/>
      <c r="E494" s="406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</row>
    <row r="495" spans="1:35" ht="15.75" customHeight="1" x14ac:dyDescent="0.25">
      <c r="A495" s="4"/>
      <c r="B495" s="4"/>
      <c r="C495" s="406"/>
      <c r="D495" s="4"/>
      <c r="E495" s="406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</row>
    <row r="496" spans="1:35" ht="15.75" customHeight="1" x14ac:dyDescent="0.25">
      <c r="A496" s="4"/>
      <c r="B496" s="4"/>
      <c r="C496" s="406"/>
      <c r="D496" s="4"/>
      <c r="E496" s="406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</row>
    <row r="497" spans="1:35" ht="15.75" customHeight="1" x14ac:dyDescent="0.25">
      <c r="A497" s="4"/>
      <c r="B497" s="4"/>
      <c r="C497" s="406"/>
      <c r="D497" s="4"/>
      <c r="E497" s="406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</row>
    <row r="498" spans="1:35" ht="15.75" customHeight="1" x14ac:dyDescent="0.25">
      <c r="A498" s="4"/>
      <c r="B498" s="4"/>
      <c r="C498" s="406"/>
      <c r="D498" s="4"/>
      <c r="E498" s="406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</row>
    <row r="499" spans="1:35" ht="15.75" customHeight="1" x14ac:dyDescent="0.25">
      <c r="A499" s="4"/>
      <c r="B499" s="4"/>
      <c r="C499" s="406"/>
      <c r="D499" s="4"/>
      <c r="E499" s="406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</row>
    <row r="500" spans="1:35" ht="15.75" customHeight="1" x14ac:dyDescent="0.25">
      <c r="A500" s="4"/>
      <c r="B500" s="4"/>
      <c r="C500" s="406"/>
      <c r="D500" s="4"/>
      <c r="E500" s="406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</row>
    <row r="501" spans="1:35" ht="15.75" customHeight="1" x14ac:dyDescent="0.25">
      <c r="A501" s="4"/>
      <c r="B501" s="4"/>
      <c r="C501" s="406"/>
      <c r="D501" s="4"/>
      <c r="E501" s="406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</row>
    <row r="502" spans="1:35" ht="15.75" customHeight="1" x14ac:dyDescent="0.25">
      <c r="A502" s="4"/>
      <c r="B502" s="4"/>
      <c r="C502" s="406"/>
      <c r="D502" s="4"/>
      <c r="E502" s="406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</row>
    <row r="503" spans="1:35" ht="15.75" customHeight="1" x14ac:dyDescent="0.25">
      <c r="A503" s="4"/>
      <c r="B503" s="4"/>
      <c r="C503" s="406"/>
      <c r="D503" s="4"/>
      <c r="E503" s="406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</row>
    <row r="504" spans="1:35" ht="15.75" customHeight="1" x14ac:dyDescent="0.25">
      <c r="A504" s="4"/>
      <c r="B504" s="4"/>
      <c r="C504" s="406"/>
      <c r="D504" s="4"/>
      <c r="E504" s="406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</row>
    <row r="505" spans="1:35" ht="15.75" customHeight="1" x14ac:dyDescent="0.25">
      <c r="A505" s="4"/>
      <c r="B505" s="4"/>
      <c r="C505" s="406"/>
      <c r="D505" s="4"/>
      <c r="E505" s="406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</row>
    <row r="506" spans="1:35" ht="15.75" customHeight="1" x14ac:dyDescent="0.25">
      <c r="A506" s="4"/>
      <c r="B506" s="4"/>
      <c r="C506" s="406"/>
      <c r="D506" s="4"/>
      <c r="E506" s="406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</row>
    <row r="507" spans="1:35" ht="15.75" customHeight="1" x14ac:dyDescent="0.25">
      <c r="A507" s="4"/>
      <c r="B507" s="4"/>
      <c r="C507" s="406"/>
      <c r="D507" s="4"/>
      <c r="E507" s="406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</row>
    <row r="508" spans="1:35" ht="15.75" customHeight="1" x14ac:dyDescent="0.25">
      <c r="A508" s="4"/>
      <c r="B508" s="4"/>
      <c r="C508" s="406"/>
      <c r="D508" s="4"/>
      <c r="E508" s="406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</row>
    <row r="509" spans="1:35" ht="15.75" customHeight="1" x14ac:dyDescent="0.25">
      <c r="A509" s="4"/>
      <c r="B509" s="4"/>
      <c r="C509" s="406"/>
      <c r="D509" s="4"/>
      <c r="E509" s="406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</row>
    <row r="510" spans="1:35" ht="15.75" customHeight="1" x14ac:dyDescent="0.25">
      <c r="A510" s="4"/>
      <c r="B510" s="4"/>
      <c r="C510" s="406"/>
      <c r="D510" s="4"/>
      <c r="E510" s="406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</row>
    <row r="511" spans="1:35" ht="15.75" customHeight="1" x14ac:dyDescent="0.25">
      <c r="A511" s="4"/>
      <c r="B511" s="4"/>
      <c r="C511" s="406"/>
      <c r="D511" s="4"/>
      <c r="E511" s="406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</row>
    <row r="512" spans="1:35" ht="15.75" customHeight="1" x14ac:dyDescent="0.25">
      <c r="A512" s="4"/>
      <c r="B512" s="4"/>
      <c r="C512" s="406"/>
      <c r="D512" s="4"/>
      <c r="E512" s="406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</row>
    <row r="513" spans="1:35" ht="15.75" customHeight="1" x14ac:dyDescent="0.25">
      <c r="A513" s="4"/>
      <c r="B513" s="4"/>
      <c r="C513" s="406"/>
      <c r="D513" s="4"/>
      <c r="E513" s="406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</row>
    <row r="514" spans="1:35" ht="15.75" customHeight="1" x14ac:dyDescent="0.25">
      <c r="A514" s="4"/>
      <c r="B514" s="4"/>
      <c r="C514" s="406"/>
      <c r="D514" s="4"/>
      <c r="E514" s="406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</row>
    <row r="515" spans="1:35" ht="15.75" customHeight="1" x14ac:dyDescent="0.25">
      <c r="A515" s="4"/>
      <c r="B515" s="4"/>
      <c r="C515" s="406"/>
      <c r="D515" s="4"/>
      <c r="E515" s="406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</row>
    <row r="516" spans="1:35" ht="15.75" customHeight="1" x14ac:dyDescent="0.25">
      <c r="A516" s="4"/>
      <c r="B516" s="4"/>
      <c r="C516" s="406"/>
      <c r="D516" s="4"/>
      <c r="E516" s="406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</row>
    <row r="517" spans="1:35" ht="15.75" customHeight="1" x14ac:dyDescent="0.25">
      <c r="A517" s="4"/>
      <c r="B517" s="4"/>
      <c r="C517" s="406"/>
      <c r="D517" s="4"/>
      <c r="E517" s="406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</row>
    <row r="518" spans="1:35" ht="15.75" customHeight="1" x14ac:dyDescent="0.25">
      <c r="A518" s="4"/>
      <c r="B518" s="4"/>
      <c r="C518" s="406"/>
      <c r="D518" s="4"/>
      <c r="E518" s="406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</row>
    <row r="519" spans="1:35" ht="15.75" customHeight="1" x14ac:dyDescent="0.25">
      <c r="A519" s="4"/>
      <c r="B519" s="4"/>
      <c r="C519" s="406"/>
      <c r="D519" s="4"/>
      <c r="E519" s="406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</row>
    <row r="520" spans="1:35" ht="15.75" customHeight="1" x14ac:dyDescent="0.25">
      <c r="A520" s="4"/>
      <c r="B520" s="4"/>
      <c r="C520" s="406"/>
      <c r="D520" s="4"/>
      <c r="E520" s="406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</row>
    <row r="521" spans="1:35" ht="15.75" customHeight="1" x14ac:dyDescent="0.25">
      <c r="A521" s="4"/>
      <c r="B521" s="4"/>
      <c r="C521" s="406"/>
      <c r="D521" s="4"/>
      <c r="E521" s="406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</row>
    <row r="522" spans="1:35" ht="15.75" customHeight="1" x14ac:dyDescent="0.25">
      <c r="A522" s="4"/>
      <c r="B522" s="4"/>
      <c r="C522" s="406"/>
      <c r="D522" s="4"/>
      <c r="E522" s="406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</row>
    <row r="523" spans="1:35" ht="15.75" customHeight="1" x14ac:dyDescent="0.25">
      <c r="A523" s="4"/>
      <c r="B523" s="4"/>
      <c r="C523" s="406"/>
      <c r="D523" s="4"/>
      <c r="E523" s="406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</row>
    <row r="524" spans="1:35" ht="15.75" customHeight="1" x14ac:dyDescent="0.25">
      <c r="A524" s="4"/>
      <c r="B524" s="4"/>
      <c r="C524" s="406"/>
      <c r="D524" s="4"/>
      <c r="E524" s="406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</row>
    <row r="525" spans="1:35" ht="15.75" customHeight="1" x14ac:dyDescent="0.25">
      <c r="A525" s="4"/>
      <c r="B525" s="4"/>
      <c r="C525" s="406"/>
      <c r="D525" s="4"/>
      <c r="E525" s="406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</row>
    <row r="526" spans="1:35" ht="15.75" customHeight="1" x14ac:dyDescent="0.25">
      <c r="A526" s="4"/>
      <c r="B526" s="4"/>
      <c r="C526" s="406"/>
      <c r="D526" s="4"/>
      <c r="E526" s="406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</row>
    <row r="527" spans="1:35" ht="15.75" customHeight="1" x14ac:dyDescent="0.25">
      <c r="A527" s="4"/>
      <c r="B527" s="4"/>
      <c r="C527" s="406"/>
      <c r="D527" s="4"/>
      <c r="E527" s="406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</row>
    <row r="528" spans="1:35" ht="15.75" customHeight="1" x14ac:dyDescent="0.25">
      <c r="A528" s="4"/>
      <c r="B528" s="4"/>
      <c r="C528" s="406"/>
      <c r="D528" s="4"/>
      <c r="E528" s="406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</row>
    <row r="529" spans="1:35" ht="15.75" customHeight="1" x14ac:dyDescent="0.25">
      <c r="A529" s="4"/>
      <c r="B529" s="4"/>
      <c r="C529" s="406"/>
      <c r="D529" s="4"/>
      <c r="E529" s="406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</row>
    <row r="530" spans="1:35" ht="15.75" customHeight="1" x14ac:dyDescent="0.25">
      <c r="A530" s="4"/>
      <c r="B530" s="4"/>
      <c r="C530" s="406"/>
      <c r="D530" s="4"/>
      <c r="E530" s="406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</row>
    <row r="531" spans="1:35" ht="15.75" customHeight="1" x14ac:dyDescent="0.25">
      <c r="A531" s="4"/>
      <c r="B531" s="4"/>
      <c r="C531" s="406"/>
      <c r="D531" s="4"/>
      <c r="E531" s="406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</row>
    <row r="532" spans="1:35" ht="15.75" customHeight="1" x14ac:dyDescent="0.25">
      <c r="A532" s="4"/>
      <c r="B532" s="4"/>
      <c r="C532" s="406"/>
      <c r="D532" s="4"/>
      <c r="E532" s="406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</row>
    <row r="533" spans="1:35" ht="15.75" customHeight="1" x14ac:dyDescent="0.25">
      <c r="A533" s="4"/>
      <c r="B533" s="4"/>
      <c r="C533" s="406"/>
      <c r="D533" s="4"/>
      <c r="E533" s="406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</row>
    <row r="534" spans="1:35" ht="15.75" customHeight="1" x14ac:dyDescent="0.25">
      <c r="A534" s="4"/>
      <c r="B534" s="4"/>
      <c r="C534" s="406"/>
      <c r="D534" s="4"/>
      <c r="E534" s="406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</row>
    <row r="535" spans="1:35" ht="15.75" customHeight="1" x14ac:dyDescent="0.25">
      <c r="A535" s="4"/>
      <c r="B535" s="4"/>
      <c r="C535" s="406"/>
      <c r="D535" s="4"/>
      <c r="E535" s="406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</row>
    <row r="536" spans="1:35" ht="15.75" customHeight="1" x14ac:dyDescent="0.25">
      <c r="A536" s="4"/>
      <c r="B536" s="4"/>
      <c r="C536" s="406"/>
      <c r="D536" s="4"/>
      <c r="E536" s="406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</row>
    <row r="537" spans="1:35" ht="15.75" customHeight="1" x14ac:dyDescent="0.25">
      <c r="A537" s="4"/>
      <c r="B537" s="4"/>
      <c r="C537" s="406"/>
      <c r="D537" s="4"/>
      <c r="E537" s="406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</row>
    <row r="538" spans="1:35" ht="15.75" customHeight="1" x14ac:dyDescent="0.25">
      <c r="A538" s="4"/>
      <c r="B538" s="4"/>
      <c r="C538" s="406"/>
      <c r="D538" s="4"/>
      <c r="E538" s="406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</row>
    <row r="539" spans="1:35" ht="15.75" customHeight="1" x14ac:dyDescent="0.25">
      <c r="A539" s="4"/>
      <c r="B539" s="4"/>
      <c r="C539" s="406"/>
      <c r="D539" s="4"/>
      <c r="E539" s="406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</row>
    <row r="540" spans="1:35" ht="15.75" customHeight="1" x14ac:dyDescent="0.25">
      <c r="A540" s="4"/>
      <c r="B540" s="4"/>
      <c r="C540" s="406"/>
      <c r="D540" s="4"/>
      <c r="E540" s="406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</row>
    <row r="541" spans="1:35" ht="15.75" customHeight="1" x14ac:dyDescent="0.25">
      <c r="A541" s="4"/>
      <c r="B541" s="4"/>
      <c r="C541" s="406"/>
      <c r="D541" s="4"/>
      <c r="E541" s="406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</row>
    <row r="542" spans="1:35" ht="15.75" customHeight="1" x14ac:dyDescent="0.25">
      <c r="A542" s="4"/>
      <c r="B542" s="4"/>
      <c r="C542" s="406"/>
      <c r="D542" s="4"/>
      <c r="E542" s="406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</row>
    <row r="543" spans="1:35" ht="15.75" customHeight="1" x14ac:dyDescent="0.25">
      <c r="A543" s="4"/>
      <c r="B543" s="4"/>
      <c r="C543" s="406"/>
      <c r="D543" s="4"/>
      <c r="E543" s="406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</row>
    <row r="544" spans="1:35" ht="15.75" customHeight="1" x14ac:dyDescent="0.25">
      <c r="A544" s="4"/>
      <c r="B544" s="4"/>
      <c r="C544" s="406"/>
      <c r="D544" s="4"/>
      <c r="E544" s="406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</row>
    <row r="545" spans="1:35" ht="15.75" customHeight="1" x14ac:dyDescent="0.25">
      <c r="A545" s="4"/>
      <c r="B545" s="4"/>
      <c r="C545" s="406"/>
      <c r="D545" s="4"/>
      <c r="E545" s="406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</row>
    <row r="546" spans="1:35" ht="15.75" customHeight="1" x14ac:dyDescent="0.25">
      <c r="A546" s="4"/>
      <c r="B546" s="4"/>
      <c r="C546" s="406"/>
      <c r="D546" s="4"/>
      <c r="E546" s="406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</row>
    <row r="547" spans="1:35" ht="15.75" customHeight="1" x14ac:dyDescent="0.25">
      <c r="A547" s="4"/>
      <c r="B547" s="4"/>
      <c r="C547" s="406"/>
      <c r="D547" s="4"/>
      <c r="E547" s="406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</row>
    <row r="548" spans="1:35" ht="15.75" customHeight="1" x14ac:dyDescent="0.25">
      <c r="A548" s="4"/>
      <c r="B548" s="4"/>
      <c r="C548" s="406"/>
      <c r="D548" s="4"/>
      <c r="E548" s="406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</row>
    <row r="549" spans="1:35" ht="15.75" customHeight="1" x14ac:dyDescent="0.25">
      <c r="A549" s="4"/>
      <c r="B549" s="4"/>
      <c r="C549" s="406"/>
      <c r="D549" s="4"/>
      <c r="E549" s="406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</row>
    <row r="550" spans="1:35" ht="15.75" customHeight="1" x14ac:dyDescent="0.25">
      <c r="A550" s="4"/>
      <c r="B550" s="4"/>
      <c r="C550" s="406"/>
      <c r="D550" s="4"/>
      <c r="E550" s="406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</row>
    <row r="551" spans="1:35" ht="15.75" customHeight="1" x14ac:dyDescent="0.25">
      <c r="A551" s="4"/>
      <c r="B551" s="4"/>
      <c r="C551" s="406"/>
      <c r="D551" s="4"/>
      <c r="E551" s="406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</row>
    <row r="552" spans="1:35" ht="15.75" customHeight="1" x14ac:dyDescent="0.25">
      <c r="A552" s="4"/>
      <c r="B552" s="4"/>
      <c r="C552" s="406"/>
      <c r="D552" s="4"/>
      <c r="E552" s="406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</row>
    <row r="553" spans="1:35" ht="15.75" customHeight="1" x14ac:dyDescent="0.25">
      <c r="A553" s="4"/>
      <c r="B553" s="4"/>
      <c r="C553" s="406"/>
      <c r="D553" s="4"/>
      <c r="E553" s="406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</row>
    <row r="554" spans="1:35" ht="15.75" customHeight="1" x14ac:dyDescent="0.25">
      <c r="A554" s="4"/>
      <c r="B554" s="4"/>
      <c r="C554" s="406"/>
      <c r="D554" s="4"/>
      <c r="E554" s="406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</row>
    <row r="555" spans="1:35" ht="15.75" customHeight="1" x14ac:dyDescent="0.25">
      <c r="A555" s="4"/>
      <c r="B555" s="4"/>
      <c r="C555" s="406"/>
      <c r="D555" s="4"/>
      <c r="E555" s="406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</row>
    <row r="556" spans="1:35" ht="15.75" customHeight="1" x14ac:dyDescent="0.25">
      <c r="A556" s="4"/>
      <c r="B556" s="4"/>
      <c r="C556" s="406"/>
      <c r="D556" s="4"/>
      <c r="E556" s="406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</row>
    <row r="557" spans="1:35" ht="15.75" customHeight="1" x14ac:dyDescent="0.25">
      <c r="A557" s="4"/>
      <c r="B557" s="4"/>
      <c r="C557" s="406"/>
      <c r="D557" s="4"/>
      <c r="E557" s="406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</row>
    <row r="558" spans="1:35" ht="15.75" customHeight="1" x14ac:dyDescent="0.25">
      <c r="A558" s="4"/>
      <c r="B558" s="4"/>
      <c r="C558" s="406"/>
      <c r="D558" s="4"/>
      <c r="E558" s="406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</row>
    <row r="559" spans="1:35" ht="15.75" customHeight="1" x14ac:dyDescent="0.25">
      <c r="A559" s="4"/>
      <c r="B559" s="4"/>
      <c r="C559" s="406"/>
      <c r="D559" s="4"/>
      <c r="E559" s="406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</row>
    <row r="560" spans="1:35" ht="15.75" customHeight="1" x14ac:dyDescent="0.25">
      <c r="A560" s="4"/>
      <c r="B560" s="4"/>
      <c r="C560" s="406"/>
      <c r="D560" s="4"/>
      <c r="E560" s="406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</row>
    <row r="561" spans="1:35" ht="15.75" customHeight="1" x14ac:dyDescent="0.25">
      <c r="A561" s="4"/>
      <c r="B561" s="4"/>
      <c r="C561" s="406"/>
      <c r="D561" s="4"/>
      <c r="E561" s="406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</row>
    <row r="562" spans="1:35" ht="15.75" customHeight="1" x14ac:dyDescent="0.25">
      <c r="A562" s="4"/>
      <c r="B562" s="4"/>
      <c r="C562" s="406"/>
      <c r="D562" s="4"/>
      <c r="E562" s="406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</row>
    <row r="563" spans="1:35" ht="15.75" customHeight="1" x14ac:dyDescent="0.25">
      <c r="A563" s="4"/>
      <c r="B563" s="4"/>
      <c r="C563" s="406"/>
      <c r="D563" s="4"/>
      <c r="E563" s="406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</row>
    <row r="564" spans="1:35" ht="15.75" customHeight="1" x14ac:dyDescent="0.25">
      <c r="A564" s="4"/>
      <c r="B564" s="4"/>
      <c r="C564" s="406"/>
      <c r="D564" s="4"/>
      <c r="E564" s="406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</row>
    <row r="565" spans="1:35" ht="15.75" customHeight="1" x14ac:dyDescent="0.25">
      <c r="A565" s="4"/>
      <c r="B565" s="4"/>
      <c r="C565" s="406"/>
      <c r="D565" s="4"/>
      <c r="E565" s="406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</row>
    <row r="566" spans="1:35" ht="15.75" customHeight="1" x14ac:dyDescent="0.25">
      <c r="A566" s="4"/>
      <c r="B566" s="4"/>
      <c r="C566" s="406"/>
      <c r="D566" s="4"/>
      <c r="E566" s="406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</row>
    <row r="567" spans="1:35" ht="15.75" customHeight="1" x14ac:dyDescent="0.25">
      <c r="A567" s="4"/>
      <c r="B567" s="4"/>
      <c r="C567" s="406"/>
      <c r="D567" s="4"/>
      <c r="E567" s="406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</row>
    <row r="568" spans="1:35" ht="15.75" customHeight="1" x14ac:dyDescent="0.25">
      <c r="A568" s="4"/>
      <c r="B568" s="4"/>
      <c r="C568" s="406"/>
      <c r="D568" s="4"/>
      <c r="E568" s="406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</row>
    <row r="569" spans="1:35" ht="15.75" customHeight="1" x14ac:dyDescent="0.25">
      <c r="A569" s="4"/>
      <c r="B569" s="4"/>
      <c r="C569" s="406"/>
      <c r="D569" s="4"/>
      <c r="E569" s="406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</row>
    <row r="570" spans="1:35" ht="15.75" customHeight="1" x14ac:dyDescent="0.25">
      <c r="A570" s="4"/>
      <c r="B570" s="4"/>
      <c r="C570" s="406"/>
      <c r="D570" s="4"/>
      <c r="E570" s="406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</row>
    <row r="571" spans="1:35" ht="15.75" customHeight="1" x14ac:dyDescent="0.25">
      <c r="A571" s="4"/>
      <c r="B571" s="4"/>
      <c r="C571" s="406"/>
      <c r="D571" s="4"/>
      <c r="E571" s="406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</row>
    <row r="572" spans="1:35" ht="15.75" customHeight="1" x14ac:dyDescent="0.25">
      <c r="A572" s="4"/>
      <c r="B572" s="4"/>
      <c r="C572" s="406"/>
      <c r="D572" s="4"/>
      <c r="E572" s="406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</row>
    <row r="573" spans="1:35" ht="15.75" customHeight="1" x14ac:dyDescent="0.25">
      <c r="A573" s="4"/>
      <c r="B573" s="4"/>
      <c r="C573" s="406"/>
      <c r="D573" s="4"/>
      <c r="E573" s="406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</row>
    <row r="574" spans="1:35" ht="15.75" customHeight="1" x14ac:dyDescent="0.25">
      <c r="A574" s="4"/>
      <c r="B574" s="4"/>
      <c r="C574" s="406"/>
      <c r="D574" s="4"/>
      <c r="E574" s="406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</row>
    <row r="575" spans="1:35" ht="15.75" customHeight="1" x14ac:dyDescent="0.25">
      <c r="A575" s="4"/>
      <c r="B575" s="4"/>
      <c r="C575" s="406"/>
      <c r="D575" s="4"/>
      <c r="E575" s="406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</row>
    <row r="576" spans="1:35" ht="15.75" customHeight="1" x14ac:dyDescent="0.25">
      <c r="A576" s="4"/>
      <c r="B576" s="4"/>
      <c r="C576" s="406"/>
      <c r="D576" s="4"/>
      <c r="E576" s="406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</row>
    <row r="577" spans="1:35" ht="15.75" customHeight="1" x14ac:dyDescent="0.25">
      <c r="A577" s="4"/>
      <c r="B577" s="4"/>
      <c r="C577" s="406"/>
      <c r="D577" s="4"/>
      <c r="E577" s="406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</row>
    <row r="578" spans="1:35" ht="15.75" customHeight="1" x14ac:dyDescent="0.25">
      <c r="A578" s="4"/>
      <c r="B578" s="4"/>
      <c r="C578" s="406"/>
      <c r="D578" s="4"/>
      <c r="E578" s="406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</row>
    <row r="579" spans="1:35" ht="15.75" customHeight="1" x14ac:dyDescent="0.25">
      <c r="A579" s="4"/>
      <c r="B579" s="4"/>
      <c r="C579" s="406"/>
      <c r="D579" s="4"/>
      <c r="E579" s="406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</row>
    <row r="580" spans="1:35" ht="15.75" customHeight="1" x14ac:dyDescent="0.25">
      <c r="A580" s="4"/>
      <c r="B580" s="4"/>
      <c r="C580" s="406"/>
      <c r="D580" s="4"/>
      <c r="E580" s="406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</row>
    <row r="581" spans="1:35" ht="15.75" customHeight="1" x14ac:dyDescent="0.25">
      <c r="A581" s="4"/>
      <c r="B581" s="4"/>
      <c r="C581" s="406"/>
      <c r="D581" s="4"/>
      <c r="E581" s="406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</row>
    <row r="582" spans="1:35" ht="15.75" customHeight="1" x14ac:dyDescent="0.25">
      <c r="A582" s="4"/>
      <c r="B582" s="4"/>
      <c r="C582" s="406"/>
      <c r="D582" s="4"/>
      <c r="E582" s="406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</row>
    <row r="583" spans="1:35" ht="15.75" customHeight="1" x14ac:dyDescent="0.25">
      <c r="A583" s="4"/>
      <c r="B583" s="4"/>
      <c r="C583" s="406"/>
      <c r="D583" s="4"/>
      <c r="E583" s="406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</row>
    <row r="584" spans="1:35" ht="15.75" customHeight="1" x14ac:dyDescent="0.25">
      <c r="A584" s="4"/>
      <c r="B584" s="4"/>
      <c r="C584" s="406"/>
      <c r="D584" s="4"/>
      <c r="E584" s="406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</row>
    <row r="585" spans="1:35" ht="15.75" customHeight="1" x14ac:dyDescent="0.25">
      <c r="A585" s="4"/>
      <c r="B585" s="4"/>
      <c r="C585" s="406"/>
      <c r="D585" s="4"/>
      <c r="E585" s="406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</row>
    <row r="586" spans="1:35" ht="15.75" customHeight="1" x14ac:dyDescent="0.25">
      <c r="A586" s="4"/>
      <c r="B586" s="4"/>
      <c r="C586" s="406"/>
      <c r="D586" s="4"/>
      <c r="E586" s="406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</row>
    <row r="587" spans="1:35" ht="15.75" customHeight="1" x14ac:dyDescent="0.25">
      <c r="A587" s="4"/>
      <c r="B587" s="4"/>
      <c r="C587" s="406"/>
      <c r="D587" s="4"/>
      <c r="E587" s="406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</row>
    <row r="588" spans="1:35" ht="15.75" customHeight="1" x14ac:dyDescent="0.25">
      <c r="A588" s="4"/>
      <c r="B588" s="4"/>
      <c r="C588" s="406"/>
      <c r="D588" s="4"/>
      <c r="E588" s="406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</row>
    <row r="589" spans="1:35" ht="15.75" customHeight="1" x14ac:dyDescent="0.25">
      <c r="A589" s="4"/>
      <c r="B589" s="4"/>
      <c r="C589" s="406"/>
      <c r="D589" s="4"/>
      <c r="E589" s="406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</row>
    <row r="590" spans="1:35" ht="15.75" customHeight="1" x14ac:dyDescent="0.25">
      <c r="A590" s="4"/>
      <c r="B590" s="4"/>
      <c r="C590" s="406"/>
      <c r="D590" s="4"/>
      <c r="E590" s="406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</row>
    <row r="591" spans="1:35" ht="15.75" customHeight="1" x14ac:dyDescent="0.25">
      <c r="A591" s="4"/>
      <c r="B591" s="4"/>
      <c r="C591" s="406"/>
      <c r="D591" s="4"/>
      <c r="E591" s="406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</row>
    <row r="592" spans="1:35" ht="15.75" customHeight="1" x14ac:dyDescent="0.25">
      <c r="A592" s="4"/>
      <c r="B592" s="4"/>
      <c r="C592" s="406"/>
      <c r="D592" s="4"/>
      <c r="E592" s="406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</row>
    <row r="593" spans="1:35" ht="15.75" customHeight="1" x14ac:dyDescent="0.25">
      <c r="A593" s="4"/>
      <c r="B593" s="4"/>
      <c r="C593" s="406"/>
      <c r="D593" s="4"/>
      <c r="E593" s="406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</row>
    <row r="594" spans="1:35" ht="15.75" customHeight="1" x14ac:dyDescent="0.25">
      <c r="A594" s="4"/>
      <c r="B594" s="4"/>
      <c r="C594" s="406"/>
      <c r="D594" s="4"/>
      <c r="E594" s="406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</row>
    <row r="595" spans="1:35" ht="15.75" customHeight="1" x14ac:dyDescent="0.25">
      <c r="A595" s="4"/>
      <c r="B595" s="4"/>
      <c r="C595" s="406"/>
      <c r="D595" s="4"/>
      <c r="E595" s="406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</row>
    <row r="596" spans="1:35" ht="15.75" customHeight="1" x14ac:dyDescent="0.25">
      <c r="A596" s="4"/>
      <c r="B596" s="4"/>
      <c r="C596" s="406"/>
      <c r="D596" s="4"/>
      <c r="E596" s="406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</row>
    <row r="597" spans="1:35" ht="15.75" customHeight="1" x14ac:dyDescent="0.25">
      <c r="A597" s="4"/>
      <c r="B597" s="4"/>
      <c r="C597" s="406"/>
      <c r="D597" s="4"/>
      <c r="E597" s="406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</row>
    <row r="598" spans="1:35" ht="15.75" customHeight="1" x14ac:dyDescent="0.25">
      <c r="A598" s="4"/>
      <c r="B598" s="4"/>
      <c r="C598" s="406"/>
      <c r="D598" s="4"/>
      <c r="E598" s="406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</row>
    <row r="599" spans="1:35" ht="15.75" customHeight="1" x14ac:dyDescent="0.25">
      <c r="A599" s="4"/>
      <c r="B599" s="4"/>
      <c r="C599" s="406"/>
      <c r="D599" s="4"/>
      <c r="E599" s="406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</row>
    <row r="600" spans="1:35" ht="15.75" customHeight="1" x14ac:dyDescent="0.25">
      <c r="A600" s="4"/>
      <c r="B600" s="4"/>
      <c r="C600" s="406"/>
      <c r="D600" s="4"/>
      <c r="E600" s="406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</row>
    <row r="601" spans="1:35" ht="15.75" customHeight="1" x14ac:dyDescent="0.25">
      <c r="A601" s="4"/>
      <c r="B601" s="4"/>
      <c r="C601" s="406"/>
      <c r="D601" s="4"/>
      <c r="E601" s="406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</row>
    <row r="602" spans="1:35" ht="15.75" customHeight="1" x14ac:dyDescent="0.25">
      <c r="A602" s="4"/>
      <c r="B602" s="4"/>
      <c r="C602" s="406"/>
      <c r="D602" s="4"/>
      <c r="E602" s="406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</row>
    <row r="603" spans="1:35" ht="15.75" customHeight="1" x14ac:dyDescent="0.25">
      <c r="A603" s="4"/>
      <c r="B603" s="4"/>
      <c r="C603" s="406"/>
      <c r="D603" s="4"/>
      <c r="E603" s="406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</row>
    <row r="604" spans="1:35" ht="15.75" customHeight="1" x14ac:dyDescent="0.25">
      <c r="A604" s="4"/>
      <c r="B604" s="4"/>
      <c r="C604" s="406"/>
      <c r="D604" s="4"/>
      <c r="E604" s="406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</row>
    <row r="605" spans="1:35" ht="15.75" customHeight="1" x14ac:dyDescent="0.25">
      <c r="A605" s="4"/>
      <c r="B605" s="4"/>
      <c r="C605" s="406"/>
      <c r="D605" s="4"/>
      <c r="E605" s="406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</row>
    <row r="606" spans="1:35" ht="15.75" customHeight="1" x14ac:dyDescent="0.25">
      <c r="A606" s="4"/>
      <c r="B606" s="4"/>
      <c r="C606" s="406"/>
      <c r="D606" s="4"/>
      <c r="E606" s="406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</row>
    <row r="607" spans="1:35" ht="15.75" customHeight="1" x14ac:dyDescent="0.25">
      <c r="A607" s="4"/>
      <c r="B607" s="4"/>
      <c r="C607" s="406"/>
      <c r="D607" s="4"/>
      <c r="E607" s="406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</row>
    <row r="608" spans="1:35" ht="15.75" customHeight="1" x14ac:dyDescent="0.25">
      <c r="A608" s="4"/>
      <c r="B608" s="4"/>
      <c r="C608" s="406"/>
      <c r="D608" s="4"/>
      <c r="E608" s="406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</row>
    <row r="609" spans="1:35" ht="15.75" customHeight="1" x14ac:dyDescent="0.25">
      <c r="A609" s="4"/>
      <c r="B609" s="4"/>
      <c r="C609" s="406"/>
      <c r="D609" s="4"/>
      <c r="E609" s="406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</row>
    <row r="610" spans="1:35" ht="15.75" customHeight="1" x14ac:dyDescent="0.25">
      <c r="A610" s="4"/>
      <c r="B610" s="4"/>
      <c r="C610" s="406"/>
      <c r="D610" s="4"/>
      <c r="E610" s="406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</row>
    <row r="611" spans="1:35" ht="15.75" customHeight="1" x14ac:dyDescent="0.25">
      <c r="A611" s="4"/>
      <c r="B611" s="4"/>
      <c r="C611" s="406"/>
      <c r="D611" s="4"/>
      <c r="E611" s="406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</row>
    <row r="612" spans="1:35" ht="15.75" customHeight="1" x14ac:dyDescent="0.25">
      <c r="A612" s="4"/>
      <c r="B612" s="4"/>
      <c r="C612" s="406"/>
      <c r="D612" s="4"/>
      <c r="E612" s="406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</row>
    <row r="613" spans="1:35" ht="15.75" customHeight="1" x14ac:dyDescent="0.25">
      <c r="A613" s="4"/>
      <c r="B613" s="4"/>
      <c r="C613" s="406"/>
      <c r="D613" s="4"/>
      <c r="E613" s="406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</row>
    <row r="614" spans="1:35" ht="15.75" customHeight="1" x14ac:dyDescent="0.25">
      <c r="A614" s="4"/>
      <c r="B614" s="4"/>
      <c r="C614" s="406"/>
      <c r="D614" s="4"/>
      <c r="E614" s="406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</row>
    <row r="615" spans="1:35" ht="15.75" customHeight="1" x14ac:dyDescent="0.25">
      <c r="A615" s="4"/>
      <c r="B615" s="4"/>
      <c r="C615" s="406"/>
      <c r="D615" s="4"/>
      <c r="E615" s="406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</row>
    <row r="616" spans="1:35" ht="15.75" customHeight="1" x14ac:dyDescent="0.25">
      <c r="A616" s="4"/>
      <c r="B616" s="4"/>
      <c r="C616" s="406"/>
      <c r="D616" s="4"/>
      <c r="E616" s="406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</row>
    <row r="617" spans="1:35" ht="15.75" customHeight="1" x14ac:dyDescent="0.25">
      <c r="A617" s="4"/>
      <c r="B617" s="4"/>
      <c r="C617" s="406"/>
      <c r="D617" s="4"/>
      <c r="E617" s="406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</row>
    <row r="618" spans="1:35" ht="15.75" customHeight="1" x14ac:dyDescent="0.25">
      <c r="A618" s="4"/>
      <c r="B618" s="4"/>
      <c r="C618" s="406"/>
      <c r="D618" s="4"/>
      <c r="E618" s="406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</row>
    <row r="619" spans="1:35" ht="15.75" customHeight="1" x14ac:dyDescent="0.25">
      <c r="A619" s="4"/>
      <c r="B619" s="4"/>
      <c r="C619" s="406"/>
      <c r="D619" s="4"/>
      <c r="E619" s="406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</row>
    <row r="620" spans="1:35" ht="15.75" customHeight="1" x14ac:dyDescent="0.25">
      <c r="A620" s="4"/>
      <c r="B620" s="4"/>
      <c r="C620" s="406"/>
      <c r="D620" s="4"/>
      <c r="E620" s="406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</row>
    <row r="621" spans="1:35" ht="15.75" customHeight="1" x14ac:dyDescent="0.25">
      <c r="A621" s="4"/>
      <c r="B621" s="4"/>
      <c r="C621" s="406"/>
      <c r="D621" s="4"/>
      <c r="E621" s="406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</row>
    <row r="622" spans="1:35" ht="15.75" customHeight="1" x14ac:dyDescent="0.25">
      <c r="A622" s="4"/>
      <c r="B622" s="4"/>
      <c r="C622" s="406"/>
      <c r="D622" s="4"/>
      <c r="E622" s="406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</row>
    <row r="623" spans="1:35" ht="15.75" customHeight="1" x14ac:dyDescent="0.25">
      <c r="A623" s="4"/>
      <c r="B623" s="4"/>
      <c r="C623" s="406"/>
      <c r="D623" s="4"/>
      <c r="E623" s="406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</row>
    <row r="624" spans="1:35" ht="15.75" customHeight="1" x14ac:dyDescent="0.25">
      <c r="A624" s="4"/>
      <c r="B624" s="4"/>
      <c r="C624" s="406"/>
      <c r="D624" s="4"/>
      <c r="E624" s="406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</row>
    <row r="625" spans="1:35" ht="15.75" customHeight="1" x14ac:dyDescent="0.25">
      <c r="A625" s="4"/>
      <c r="B625" s="4"/>
      <c r="C625" s="406"/>
      <c r="D625" s="4"/>
      <c r="E625" s="406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</row>
    <row r="626" spans="1:35" ht="15.75" customHeight="1" x14ac:dyDescent="0.25">
      <c r="A626" s="4"/>
      <c r="B626" s="4"/>
      <c r="C626" s="406"/>
      <c r="D626" s="4"/>
      <c r="E626" s="406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</row>
    <row r="627" spans="1:35" ht="15.75" customHeight="1" x14ac:dyDescent="0.25">
      <c r="A627" s="4"/>
      <c r="B627" s="4"/>
      <c r="C627" s="406"/>
      <c r="D627" s="4"/>
      <c r="E627" s="406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</row>
    <row r="628" spans="1:35" ht="15.75" customHeight="1" x14ac:dyDescent="0.25">
      <c r="A628" s="4"/>
      <c r="B628" s="4"/>
      <c r="C628" s="406"/>
      <c r="D628" s="4"/>
      <c r="E628" s="406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</row>
    <row r="629" spans="1:35" ht="15.75" customHeight="1" x14ac:dyDescent="0.25">
      <c r="A629" s="4"/>
      <c r="B629" s="4"/>
      <c r="C629" s="406"/>
      <c r="D629" s="4"/>
      <c r="E629" s="406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</row>
    <row r="630" spans="1:35" ht="15.75" customHeight="1" x14ac:dyDescent="0.25">
      <c r="A630" s="4"/>
      <c r="B630" s="4"/>
      <c r="C630" s="406"/>
      <c r="D630" s="4"/>
      <c r="E630" s="406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</row>
    <row r="631" spans="1:35" ht="15.75" customHeight="1" x14ac:dyDescent="0.25">
      <c r="A631" s="4"/>
      <c r="B631" s="4"/>
      <c r="C631" s="406"/>
      <c r="D631" s="4"/>
      <c r="E631" s="406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</row>
    <row r="632" spans="1:35" ht="15.75" customHeight="1" x14ac:dyDescent="0.25">
      <c r="A632" s="4"/>
      <c r="B632" s="4"/>
      <c r="C632" s="406"/>
      <c r="D632" s="4"/>
      <c r="E632" s="406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</row>
    <row r="633" spans="1:35" ht="15.75" customHeight="1" x14ac:dyDescent="0.25">
      <c r="A633" s="4"/>
      <c r="B633" s="4"/>
      <c r="C633" s="406"/>
      <c r="D633" s="4"/>
      <c r="E633" s="406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</row>
    <row r="634" spans="1:35" ht="15.75" customHeight="1" x14ac:dyDescent="0.25">
      <c r="A634" s="4"/>
      <c r="B634" s="4"/>
      <c r="C634" s="406"/>
      <c r="D634" s="4"/>
      <c r="E634" s="406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</row>
    <row r="635" spans="1:35" ht="15.75" customHeight="1" x14ac:dyDescent="0.25">
      <c r="A635" s="4"/>
      <c r="B635" s="4"/>
      <c r="C635" s="406"/>
      <c r="D635" s="4"/>
      <c r="E635" s="406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</row>
    <row r="636" spans="1:35" ht="15.75" customHeight="1" x14ac:dyDescent="0.25">
      <c r="A636" s="4"/>
      <c r="B636" s="4"/>
      <c r="C636" s="406"/>
      <c r="D636" s="4"/>
      <c r="E636" s="406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</row>
    <row r="637" spans="1:35" ht="15.75" customHeight="1" x14ac:dyDescent="0.25">
      <c r="A637" s="4"/>
      <c r="B637" s="4"/>
      <c r="C637" s="406"/>
      <c r="D637" s="4"/>
      <c r="E637" s="406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</row>
    <row r="638" spans="1:35" ht="15.75" customHeight="1" x14ac:dyDescent="0.25">
      <c r="A638" s="4"/>
      <c r="B638" s="4"/>
      <c r="C638" s="406"/>
      <c r="D638" s="4"/>
      <c r="E638" s="406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</row>
    <row r="639" spans="1:35" ht="15.75" customHeight="1" x14ac:dyDescent="0.25">
      <c r="A639" s="4"/>
      <c r="B639" s="4"/>
      <c r="C639" s="406"/>
      <c r="D639" s="4"/>
      <c r="E639" s="406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</row>
    <row r="640" spans="1:35" ht="15.75" customHeight="1" x14ac:dyDescent="0.25">
      <c r="A640" s="4"/>
      <c r="B640" s="4"/>
      <c r="C640" s="406"/>
      <c r="D640" s="4"/>
      <c r="E640" s="406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</row>
    <row r="641" spans="1:35" ht="15.75" customHeight="1" x14ac:dyDescent="0.25">
      <c r="A641" s="4"/>
      <c r="B641" s="4"/>
      <c r="C641" s="406"/>
      <c r="D641" s="4"/>
      <c r="E641" s="406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</row>
    <row r="642" spans="1:35" ht="15.75" customHeight="1" x14ac:dyDescent="0.25">
      <c r="A642" s="4"/>
      <c r="B642" s="4"/>
      <c r="C642" s="406"/>
      <c r="D642" s="4"/>
      <c r="E642" s="406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</row>
    <row r="643" spans="1:35" ht="15.75" customHeight="1" x14ac:dyDescent="0.25">
      <c r="A643" s="4"/>
      <c r="B643" s="4"/>
      <c r="C643" s="406"/>
      <c r="D643" s="4"/>
      <c r="E643" s="406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</row>
    <row r="644" spans="1:35" ht="15.75" customHeight="1" x14ac:dyDescent="0.25">
      <c r="A644" s="4"/>
      <c r="B644" s="4"/>
      <c r="C644" s="406"/>
      <c r="D644" s="4"/>
      <c r="E644" s="406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</row>
    <row r="645" spans="1:35" ht="15.75" customHeight="1" x14ac:dyDescent="0.25">
      <c r="A645" s="4"/>
      <c r="B645" s="4"/>
      <c r="C645" s="406"/>
      <c r="D645" s="4"/>
      <c r="E645" s="406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</row>
    <row r="646" spans="1:35" ht="15.75" customHeight="1" x14ac:dyDescent="0.25">
      <c r="A646" s="4"/>
      <c r="B646" s="4"/>
      <c r="C646" s="406"/>
      <c r="D646" s="4"/>
      <c r="E646" s="406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</row>
    <row r="647" spans="1:35" ht="15.75" customHeight="1" x14ac:dyDescent="0.25">
      <c r="A647" s="4"/>
      <c r="B647" s="4"/>
      <c r="C647" s="406"/>
      <c r="D647" s="4"/>
      <c r="E647" s="406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</row>
    <row r="648" spans="1:35" ht="15.75" customHeight="1" x14ac:dyDescent="0.25">
      <c r="A648" s="4"/>
      <c r="B648" s="4"/>
      <c r="C648" s="406"/>
      <c r="D648" s="4"/>
      <c r="E648" s="406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</row>
    <row r="649" spans="1:35" ht="15.75" customHeight="1" x14ac:dyDescent="0.25">
      <c r="A649" s="4"/>
      <c r="B649" s="4"/>
      <c r="C649" s="406"/>
      <c r="D649" s="4"/>
      <c r="E649" s="406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</row>
    <row r="650" spans="1:35" ht="15.75" customHeight="1" x14ac:dyDescent="0.25">
      <c r="A650" s="4"/>
      <c r="B650" s="4"/>
      <c r="C650" s="406"/>
      <c r="D650" s="4"/>
      <c r="E650" s="406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</row>
    <row r="651" spans="1:35" ht="15.75" customHeight="1" x14ac:dyDescent="0.25">
      <c r="A651" s="4"/>
      <c r="B651" s="4"/>
      <c r="C651" s="406"/>
      <c r="D651" s="4"/>
      <c r="E651" s="406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</row>
    <row r="652" spans="1:35" ht="15.75" customHeight="1" x14ac:dyDescent="0.25">
      <c r="A652" s="4"/>
      <c r="B652" s="4"/>
      <c r="C652" s="406"/>
      <c r="D652" s="4"/>
      <c r="E652" s="406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</row>
    <row r="653" spans="1:35" ht="15.75" customHeight="1" x14ac:dyDescent="0.25">
      <c r="A653" s="4"/>
      <c r="B653" s="4"/>
      <c r="C653" s="406"/>
      <c r="D653" s="4"/>
      <c r="E653" s="406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</row>
    <row r="654" spans="1:35" ht="15.75" customHeight="1" x14ac:dyDescent="0.25">
      <c r="A654" s="4"/>
      <c r="B654" s="4"/>
      <c r="C654" s="406"/>
      <c r="D654" s="4"/>
      <c r="E654" s="406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</row>
    <row r="655" spans="1:35" ht="15.75" customHeight="1" x14ac:dyDescent="0.25">
      <c r="A655" s="4"/>
      <c r="B655" s="4"/>
      <c r="C655" s="406"/>
      <c r="D655" s="4"/>
      <c r="E655" s="406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</row>
    <row r="656" spans="1:35" ht="15.75" customHeight="1" x14ac:dyDescent="0.25">
      <c r="A656" s="4"/>
      <c r="B656" s="4"/>
      <c r="C656" s="406"/>
      <c r="D656" s="4"/>
      <c r="E656" s="406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</row>
    <row r="657" spans="1:35" ht="15.75" customHeight="1" x14ac:dyDescent="0.25">
      <c r="A657" s="4"/>
      <c r="B657" s="4"/>
      <c r="C657" s="406"/>
      <c r="D657" s="4"/>
      <c r="E657" s="406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</row>
    <row r="658" spans="1:35" ht="15.75" customHeight="1" x14ac:dyDescent="0.25">
      <c r="A658" s="4"/>
      <c r="B658" s="4"/>
      <c r="C658" s="406"/>
      <c r="D658" s="4"/>
      <c r="E658" s="406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</row>
    <row r="659" spans="1:35" ht="15.75" customHeight="1" x14ac:dyDescent="0.25">
      <c r="A659" s="4"/>
      <c r="B659" s="4"/>
      <c r="C659" s="406"/>
      <c r="D659" s="4"/>
      <c r="E659" s="406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</row>
    <row r="660" spans="1:35" ht="15.75" customHeight="1" x14ac:dyDescent="0.25">
      <c r="A660" s="4"/>
      <c r="B660" s="4"/>
      <c r="C660" s="406"/>
      <c r="D660" s="4"/>
      <c r="E660" s="406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</row>
    <row r="661" spans="1:35" ht="15.75" customHeight="1" x14ac:dyDescent="0.25">
      <c r="A661" s="4"/>
      <c r="B661" s="4"/>
      <c r="C661" s="406"/>
      <c r="D661" s="4"/>
      <c r="E661" s="406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</row>
    <row r="662" spans="1:35" ht="15.75" customHeight="1" x14ac:dyDescent="0.25">
      <c r="A662" s="4"/>
      <c r="B662" s="4"/>
      <c r="C662" s="406"/>
      <c r="D662" s="4"/>
      <c r="E662" s="406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</row>
    <row r="663" spans="1:35" ht="15.75" customHeight="1" x14ac:dyDescent="0.25">
      <c r="A663" s="4"/>
      <c r="B663" s="4"/>
      <c r="C663" s="406"/>
      <c r="D663" s="4"/>
      <c r="E663" s="406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</row>
    <row r="664" spans="1:35" ht="15.75" customHeight="1" x14ac:dyDescent="0.25">
      <c r="A664" s="4"/>
      <c r="B664" s="4"/>
      <c r="C664" s="406"/>
      <c r="D664" s="4"/>
      <c r="E664" s="406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</row>
    <row r="665" spans="1:35" ht="15.75" customHeight="1" x14ac:dyDescent="0.25">
      <c r="A665" s="4"/>
      <c r="B665" s="4"/>
      <c r="C665" s="406"/>
      <c r="D665" s="4"/>
      <c r="E665" s="406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</row>
    <row r="666" spans="1:35" ht="15.75" customHeight="1" x14ac:dyDescent="0.25">
      <c r="A666" s="4"/>
      <c r="B666" s="4"/>
      <c r="C666" s="406"/>
      <c r="D666" s="4"/>
      <c r="E666" s="406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</row>
    <row r="667" spans="1:35" ht="15.75" customHeight="1" x14ac:dyDescent="0.25">
      <c r="A667" s="4"/>
      <c r="B667" s="4"/>
      <c r="C667" s="406"/>
      <c r="D667" s="4"/>
      <c r="E667" s="406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</row>
    <row r="668" spans="1:35" ht="15.75" customHeight="1" x14ac:dyDescent="0.25">
      <c r="A668" s="4"/>
      <c r="B668" s="4"/>
      <c r="C668" s="406"/>
      <c r="D668" s="4"/>
      <c r="E668" s="406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</row>
    <row r="669" spans="1:35" ht="15.75" customHeight="1" x14ac:dyDescent="0.25">
      <c r="A669" s="4"/>
      <c r="B669" s="4"/>
      <c r="C669" s="406"/>
      <c r="D669" s="4"/>
      <c r="E669" s="406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</row>
    <row r="670" spans="1:35" ht="15.75" customHeight="1" x14ac:dyDescent="0.25">
      <c r="A670" s="4"/>
      <c r="B670" s="4"/>
      <c r="C670" s="406"/>
      <c r="D670" s="4"/>
      <c r="E670" s="406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</row>
    <row r="671" spans="1:35" ht="15.75" customHeight="1" x14ac:dyDescent="0.25">
      <c r="A671" s="4"/>
      <c r="B671" s="4"/>
      <c r="C671" s="406"/>
      <c r="D671" s="4"/>
      <c r="E671" s="406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</row>
    <row r="672" spans="1:35" ht="15.75" customHeight="1" x14ac:dyDescent="0.25">
      <c r="A672" s="4"/>
      <c r="B672" s="4"/>
      <c r="C672" s="406"/>
      <c r="D672" s="4"/>
      <c r="E672" s="406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</row>
    <row r="673" spans="1:35" ht="15.75" customHeight="1" x14ac:dyDescent="0.25">
      <c r="A673" s="4"/>
      <c r="B673" s="4"/>
      <c r="C673" s="406"/>
      <c r="D673" s="4"/>
      <c r="E673" s="406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</row>
    <row r="674" spans="1:35" ht="15.75" customHeight="1" x14ac:dyDescent="0.25">
      <c r="A674" s="4"/>
      <c r="B674" s="4"/>
      <c r="C674" s="406"/>
      <c r="D674" s="4"/>
      <c r="E674" s="406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</row>
    <row r="675" spans="1:35" ht="15.75" customHeight="1" x14ac:dyDescent="0.25">
      <c r="A675" s="4"/>
      <c r="B675" s="4"/>
      <c r="C675" s="406"/>
      <c r="D675" s="4"/>
      <c r="E675" s="406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</row>
    <row r="676" spans="1:35" ht="15.75" customHeight="1" x14ac:dyDescent="0.25">
      <c r="A676" s="4"/>
      <c r="B676" s="4"/>
      <c r="C676" s="406"/>
      <c r="D676" s="4"/>
      <c r="E676" s="406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</row>
    <row r="677" spans="1:35" ht="15.75" customHeight="1" x14ac:dyDescent="0.25">
      <c r="A677" s="4"/>
      <c r="B677" s="4"/>
      <c r="C677" s="406"/>
      <c r="D677" s="4"/>
      <c r="E677" s="406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</row>
    <row r="678" spans="1:35" ht="15.75" customHeight="1" x14ac:dyDescent="0.25">
      <c r="A678" s="4"/>
      <c r="B678" s="4"/>
      <c r="C678" s="406"/>
      <c r="D678" s="4"/>
      <c r="E678" s="406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</row>
    <row r="679" spans="1:35" ht="15.75" customHeight="1" x14ac:dyDescent="0.25">
      <c r="A679" s="4"/>
      <c r="B679" s="4"/>
      <c r="C679" s="406"/>
      <c r="D679" s="4"/>
      <c r="E679" s="406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</row>
    <row r="680" spans="1:35" ht="15.75" customHeight="1" x14ac:dyDescent="0.25">
      <c r="A680" s="4"/>
      <c r="B680" s="4"/>
      <c r="C680" s="406"/>
      <c r="D680" s="4"/>
      <c r="E680" s="406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</row>
    <row r="681" spans="1:35" ht="15.75" customHeight="1" x14ac:dyDescent="0.25">
      <c r="A681" s="4"/>
      <c r="B681" s="4"/>
      <c r="C681" s="406"/>
      <c r="D681" s="4"/>
      <c r="E681" s="406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</row>
    <row r="682" spans="1:35" ht="15.75" customHeight="1" x14ac:dyDescent="0.25">
      <c r="A682" s="4"/>
      <c r="B682" s="4"/>
      <c r="C682" s="406"/>
      <c r="D682" s="4"/>
      <c r="E682" s="406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</row>
    <row r="683" spans="1:35" ht="15.75" customHeight="1" x14ac:dyDescent="0.25">
      <c r="A683" s="4"/>
      <c r="B683" s="4"/>
      <c r="C683" s="406"/>
      <c r="D683" s="4"/>
      <c r="E683" s="406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</row>
    <row r="684" spans="1:35" ht="15.75" customHeight="1" x14ac:dyDescent="0.25">
      <c r="A684" s="4"/>
      <c r="B684" s="4"/>
      <c r="C684" s="406"/>
      <c r="D684" s="4"/>
      <c r="E684" s="406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</row>
    <row r="685" spans="1:35" ht="15.75" customHeight="1" x14ac:dyDescent="0.25">
      <c r="A685" s="4"/>
      <c r="B685" s="4"/>
      <c r="C685" s="406"/>
      <c r="D685" s="4"/>
      <c r="E685" s="406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</row>
    <row r="686" spans="1:35" ht="15.75" customHeight="1" x14ac:dyDescent="0.25">
      <c r="A686" s="4"/>
      <c r="B686" s="4"/>
      <c r="C686" s="406"/>
      <c r="D686" s="4"/>
      <c r="E686" s="406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</row>
    <row r="687" spans="1:35" ht="15.75" customHeight="1" x14ac:dyDescent="0.25">
      <c r="A687" s="4"/>
      <c r="B687" s="4"/>
      <c r="C687" s="406"/>
      <c r="D687" s="4"/>
      <c r="E687" s="406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</row>
    <row r="688" spans="1:35" ht="15.75" customHeight="1" x14ac:dyDescent="0.25">
      <c r="A688" s="4"/>
      <c r="B688" s="4"/>
      <c r="C688" s="406"/>
      <c r="D688" s="4"/>
      <c r="E688" s="406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</row>
    <row r="689" spans="1:35" ht="15.75" customHeight="1" x14ac:dyDescent="0.25">
      <c r="A689" s="4"/>
      <c r="B689" s="4"/>
      <c r="C689" s="406"/>
      <c r="D689" s="4"/>
      <c r="E689" s="406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</row>
    <row r="690" spans="1:35" ht="15.75" customHeight="1" x14ac:dyDescent="0.25">
      <c r="A690" s="4"/>
      <c r="B690" s="4"/>
      <c r="C690" s="406"/>
      <c r="D690" s="4"/>
      <c r="E690" s="406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</row>
    <row r="691" spans="1:35" ht="15.75" customHeight="1" x14ac:dyDescent="0.25">
      <c r="A691" s="4"/>
      <c r="B691" s="4"/>
      <c r="C691" s="406"/>
      <c r="D691" s="4"/>
      <c r="E691" s="406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</row>
    <row r="692" spans="1:35" ht="15.75" customHeight="1" x14ac:dyDescent="0.25">
      <c r="A692" s="4"/>
      <c r="B692" s="4"/>
      <c r="C692" s="406"/>
      <c r="D692" s="4"/>
      <c r="E692" s="406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</row>
    <row r="693" spans="1:35" ht="15.75" customHeight="1" x14ac:dyDescent="0.25">
      <c r="A693" s="4"/>
      <c r="B693" s="4"/>
      <c r="C693" s="406"/>
      <c r="D693" s="4"/>
      <c r="E693" s="406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</row>
    <row r="694" spans="1:35" ht="15.75" customHeight="1" x14ac:dyDescent="0.25">
      <c r="A694" s="4"/>
      <c r="B694" s="4"/>
      <c r="C694" s="406"/>
      <c r="D694" s="4"/>
      <c r="E694" s="406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</row>
    <row r="695" spans="1:35" ht="15.75" customHeight="1" x14ac:dyDescent="0.25">
      <c r="A695" s="4"/>
      <c r="B695" s="4"/>
      <c r="C695" s="406"/>
      <c r="D695" s="4"/>
      <c r="E695" s="406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</row>
    <row r="696" spans="1:35" ht="15.75" customHeight="1" x14ac:dyDescent="0.25">
      <c r="A696" s="4"/>
      <c r="B696" s="4"/>
      <c r="C696" s="406"/>
      <c r="D696" s="4"/>
      <c r="E696" s="406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</row>
    <row r="697" spans="1:35" ht="15.75" customHeight="1" x14ac:dyDescent="0.25">
      <c r="A697" s="4"/>
      <c r="B697" s="4"/>
      <c r="C697" s="406"/>
      <c r="D697" s="4"/>
      <c r="E697" s="406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</row>
    <row r="698" spans="1:35" ht="15.75" customHeight="1" x14ac:dyDescent="0.25">
      <c r="A698" s="4"/>
      <c r="B698" s="4"/>
      <c r="C698" s="406"/>
      <c r="D698" s="4"/>
      <c r="E698" s="406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</row>
    <row r="699" spans="1:35" ht="15.75" customHeight="1" x14ac:dyDescent="0.25">
      <c r="A699" s="4"/>
      <c r="B699" s="4"/>
      <c r="C699" s="406"/>
      <c r="D699" s="4"/>
      <c r="E699" s="406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</row>
    <row r="700" spans="1:35" ht="15.75" customHeight="1" x14ac:dyDescent="0.25">
      <c r="A700" s="4"/>
      <c r="B700" s="4"/>
      <c r="C700" s="406"/>
      <c r="D700" s="4"/>
      <c r="E700" s="406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</row>
    <row r="701" spans="1:35" ht="15.75" customHeight="1" x14ac:dyDescent="0.25">
      <c r="A701" s="4"/>
      <c r="B701" s="4"/>
      <c r="C701" s="406"/>
      <c r="D701" s="4"/>
      <c r="E701" s="406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</row>
    <row r="702" spans="1:35" ht="15.75" customHeight="1" x14ac:dyDescent="0.25">
      <c r="A702" s="4"/>
      <c r="B702" s="4"/>
      <c r="C702" s="406"/>
      <c r="D702" s="4"/>
      <c r="E702" s="406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</row>
    <row r="703" spans="1:35" ht="15.75" customHeight="1" x14ac:dyDescent="0.25">
      <c r="A703" s="4"/>
      <c r="B703" s="4"/>
      <c r="C703" s="406"/>
      <c r="D703" s="4"/>
      <c r="E703" s="406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</row>
    <row r="704" spans="1:35" ht="15.75" customHeight="1" x14ac:dyDescent="0.25">
      <c r="A704" s="4"/>
      <c r="B704" s="4"/>
      <c r="C704" s="406"/>
      <c r="D704" s="4"/>
      <c r="E704" s="406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</row>
    <row r="705" spans="1:35" ht="15.75" customHeight="1" x14ac:dyDescent="0.25">
      <c r="A705" s="4"/>
      <c r="B705" s="4"/>
      <c r="C705" s="406"/>
      <c r="D705" s="4"/>
      <c r="E705" s="406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</row>
    <row r="706" spans="1:35" ht="15.75" customHeight="1" x14ac:dyDescent="0.25">
      <c r="A706" s="4"/>
      <c r="B706" s="4"/>
      <c r="C706" s="406"/>
      <c r="D706" s="4"/>
      <c r="E706" s="406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</row>
    <row r="707" spans="1:35" ht="15.75" customHeight="1" x14ac:dyDescent="0.25">
      <c r="A707" s="4"/>
      <c r="B707" s="4"/>
      <c r="C707" s="406"/>
      <c r="D707" s="4"/>
      <c r="E707" s="406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</row>
    <row r="708" spans="1:35" ht="15.75" customHeight="1" x14ac:dyDescent="0.25">
      <c r="A708" s="4"/>
      <c r="B708" s="4"/>
      <c r="C708" s="406"/>
      <c r="D708" s="4"/>
      <c r="E708" s="406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</row>
    <row r="709" spans="1:35" ht="15.75" customHeight="1" x14ac:dyDescent="0.25">
      <c r="A709" s="4"/>
      <c r="B709" s="4"/>
      <c r="C709" s="406"/>
      <c r="D709" s="4"/>
      <c r="E709" s="406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</row>
    <row r="710" spans="1:35" ht="15.75" customHeight="1" x14ac:dyDescent="0.25">
      <c r="A710" s="4"/>
      <c r="B710" s="4"/>
      <c r="C710" s="406"/>
      <c r="D710" s="4"/>
      <c r="E710" s="406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</row>
    <row r="711" spans="1:35" ht="15.75" customHeight="1" x14ac:dyDescent="0.25">
      <c r="A711" s="4"/>
      <c r="B711" s="4"/>
      <c r="C711" s="406"/>
      <c r="D711" s="4"/>
      <c r="E711" s="406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</row>
    <row r="712" spans="1:35" ht="15.75" customHeight="1" x14ac:dyDescent="0.25">
      <c r="A712" s="4"/>
      <c r="B712" s="4"/>
      <c r="C712" s="406"/>
      <c r="D712" s="4"/>
      <c r="E712" s="406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</row>
    <row r="713" spans="1:35" ht="15.75" customHeight="1" x14ac:dyDescent="0.25">
      <c r="A713" s="4"/>
      <c r="B713" s="4"/>
      <c r="C713" s="406"/>
      <c r="D713" s="4"/>
      <c r="E713" s="406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</row>
    <row r="714" spans="1:35" ht="15.75" customHeight="1" x14ac:dyDescent="0.25">
      <c r="A714" s="4"/>
      <c r="B714" s="4"/>
      <c r="C714" s="406"/>
      <c r="D714" s="4"/>
      <c r="E714" s="406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</row>
    <row r="715" spans="1:35" ht="15.75" customHeight="1" x14ac:dyDescent="0.25">
      <c r="A715" s="4"/>
      <c r="B715" s="4"/>
      <c r="C715" s="406"/>
      <c r="D715" s="4"/>
      <c r="E715" s="406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</row>
    <row r="716" spans="1:35" ht="15.75" customHeight="1" x14ac:dyDescent="0.25">
      <c r="A716" s="4"/>
      <c r="B716" s="4"/>
      <c r="C716" s="406"/>
      <c r="D716" s="4"/>
      <c r="E716" s="406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</row>
    <row r="717" spans="1:35" ht="15.75" customHeight="1" x14ac:dyDescent="0.25">
      <c r="A717" s="4"/>
      <c r="B717" s="4"/>
      <c r="C717" s="406"/>
      <c r="D717" s="4"/>
      <c r="E717" s="406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</row>
    <row r="718" spans="1:35" ht="15.75" customHeight="1" x14ac:dyDescent="0.25">
      <c r="A718" s="4"/>
      <c r="B718" s="4"/>
      <c r="C718" s="406"/>
      <c r="D718" s="4"/>
      <c r="E718" s="406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</row>
    <row r="719" spans="1:35" ht="15.75" customHeight="1" x14ac:dyDescent="0.25">
      <c r="A719" s="4"/>
      <c r="B719" s="4"/>
      <c r="C719" s="406"/>
      <c r="D719" s="4"/>
      <c r="E719" s="406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</row>
    <row r="720" spans="1:35" ht="15.75" customHeight="1" x14ac:dyDescent="0.25">
      <c r="A720" s="4"/>
      <c r="B720" s="4"/>
      <c r="C720" s="406"/>
      <c r="D720" s="4"/>
      <c r="E720" s="406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</row>
    <row r="721" spans="1:35" ht="15.75" customHeight="1" x14ac:dyDescent="0.25">
      <c r="A721" s="4"/>
      <c r="B721" s="4"/>
      <c r="C721" s="406"/>
      <c r="D721" s="4"/>
      <c r="E721" s="406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</row>
    <row r="722" spans="1:35" ht="15.75" customHeight="1" x14ac:dyDescent="0.25">
      <c r="A722" s="4"/>
      <c r="B722" s="4"/>
      <c r="C722" s="406"/>
      <c r="D722" s="4"/>
      <c r="E722" s="406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</row>
    <row r="723" spans="1:35" ht="15.75" customHeight="1" x14ac:dyDescent="0.25">
      <c r="A723" s="4"/>
      <c r="B723" s="4"/>
      <c r="C723" s="406"/>
      <c r="D723" s="4"/>
      <c r="E723" s="406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</row>
    <row r="724" spans="1:35" ht="15.75" customHeight="1" x14ac:dyDescent="0.25">
      <c r="A724" s="4"/>
      <c r="B724" s="4"/>
      <c r="C724" s="406"/>
      <c r="D724" s="4"/>
      <c r="E724" s="406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</row>
    <row r="725" spans="1:35" ht="15.75" customHeight="1" x14ac:dyDescent="0.25">
      <c r="A725" s="4"/>
      <c r="B725" s="4"/>
      <c r="C725" s="406"/>
      <c r="D725" s="4"/>
      <c r="E725" s="406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</row>
    <row r="726" spans="1:35" ht="15.75" customHeight="1" x14ac:dyDescent="0.25">
      <c r="A726" s="4"/>
      <c r="B726" s="4"/>
      <c r="C726" s="406"/>
      <c r="D726" s="4"/>
      <c r="E726" s="406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</row>
    <row r="727" spans="1:35" ht="15.75" customHeight="1" x14ac:dyDescent="0.25">
      <c r="A727" s="4"/>
      <c r="B727" s="4"/>
      <c r="C727" s="406"/>
      <c r="D727" s="4"/>
      <c r="E727" s="406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</row>
    <row r="728" spans="1:35" ht="15.75" customHeight="1" x14ac:dyDescent="0.25">
      <c r="A728" s="4"/>
      <c r="B728" s="4"/>
      <c r="C728" s="406"/>
      <c r="D728" s="4"/>
      <c r="E728" s="406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</row>
    <row r="729" spans="1:35" ht="15.75" customHeight="1" x14ac:dyDescent="0.25">
      <c r="A729" s="4"/>
      <c r="B729" s="4"/>
      <c r="C729" s="406"/>
      <c r="D729" s="4"/>
      <c r="E729" s="406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</row>
    <row r="730" spans="1:35" ht="15.75" customHeight="1" x14ac:dyDescent="0.25">
      <c r="A730" s="4"/>
      <c r="B730" s="4"/>
      <c r="C730" s="406"/>
      <c r="D730" s="4"/>
      <c r="E730" s="406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</row>
    <row r="731" spans="1:35" ht="15.75" customHeight="1" x14ac:dyDescent="0.25">
      <c r="A731" s="4"/>
      <c r="B731" s="4"/>
      <c r="C731" s="406"/>
      <c r="D731" s="4"/>
      <c r="E731" s="406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</row>
    <row r="732" spans="1:35" ht="15.75" customHeight="1" x14ac:dyDescent="0.25">
      <c r="A732" s="4"/>
      <c r="B732" s="4"/>
      <c r="C732" s="406"/>
      <c r="D732" s="4"/>
      <c r="E732" s="406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</row>
    <row r="733" spans="1:35" ht="15.75" customHeight="1" x14ac:dyDescent="0.25">
      <c r="A733" s="4"/>
      <c r="B733" s="4"/>
      <c r="C733" s="406"/>
      <c r="D733" s="4"/>
      <c r="E733" s="406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</row>
    <row r="734" spans="1:35" ht="15.75" customHeight="1" x14ac:dyDescent="0.25">
      <c r="A734" s="4"/>
      <c r="B734" s="4"/>
      <c r="C734" s="406"/>
      <c r="D734" s="4"/>
      <c r="E734" s="406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</row>
    <row r="735" spans="1:35" ht="15.75" customHeight="1" x14ac:dyDescent="0.25">
      <c r="A735" s="4"/>
      <c r="B735" s="4"/>
      <c r="C735" s="406"/>
      <c r="D735" s="4"/>
      <c r="E735" s="406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</row>
    <row r="736" spans="1:35" ht="15.75" customHeight="1" x14ac:dyDescent="0.25">
      <c r="A736" s="4"/>
      <c r="B736" s="4"/>
      <c r="C736" s="406"/>
      <c r="D736" s="4"/>
      <c r="E736" s="406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</row>
    <row r="737" spans="1:35" ht="15.75" customHeight="1" x14ac:dyDescent="0.25">
      <c r="A737" s="4"/>
      <c r="B737" s="4"/>
      <c r="C737" s="406"/>
      <c r="D737" s="4"/>
      <c r="E737" s="406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</row>
    <row r="738" spans="1:35" ht="15.75" customHeight="1" x14ac:dyDescent="0.25">
      <c r="A738" s="4"/>
      <c r="B738" s="4"/>
      <c r="C738" s="406"/>
      <c r="D738" s="4"/>
      <c r="E738" s="406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</row>
    <row r="739" spans="1:35" ht="15.75" customHeight="1" x14ac:dyDescent="0.25">
      <c r="A739" s="4"/>
      <c r="B739" s="4"/>
      <c r="C739" s="406"/>
      <c r="D739" s="4"/>
      <c r="E739" s="406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</row>
    <row r="740" spans="1:35" ht="15.75" customHeight="1" x14ac:dyDescent="0.25">
      <c r="A740" s="4"/>
      <c r="B740" s="4"/>
      <c r="C740" s="406"/>
      <c r="D740" s="4"/>
      <c r="E740" s="406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</row>
    <row r="741" spans="1:35" ht="15.75" customHeight="1" x14ac:dyDescent="0.25">
      <c r="A741" s="4"/>
      <c r="B741" s="4"/>
      <c r="C741" s="406"/>
      <c r="D741" s="4"/>
      <c r="E741" s="406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</row>
    <row r="742" spans="1:35" ht="15.75" customHeight="1" x14ac:dyDescent="0.25">
      <c r="A742" s="4"/>
      <c r="B742" s="4"/>
      <c r="C742" s="406"/>
      <c r="D742" s="4"/>
      <c r="E742" s="406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</row>
    <row r="743" spans="1:35" ht="15.75" customHeight="1" x14ac:dyDescent="0.25">
      <c r="A743" s="4"/>
      <c r="B743" s="4"/>
      <c r="C743" s="406"/>
      <c r="D743" s="4"/>
      <c r="E743" s="406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</row>
    <row r="744" spans="1:35" ht="15.75" customHeight="1" x14ac:dyDescent="0.25">
      <c r="A744" s="4"/>
      <c r="B744" s="4"/>
      <c r="C744" s="406"/>
      <c r="D744" s="4"/>
      <c r="E744" s="406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</row>
    <row r="745" spans="1:35" ht="15.75" customHeight="1" x14ac:dyDescent="0.25">
      <c r="A745" s="4"/>
      <c r="B745" s="4"/>
      <c r="C745" s="406"/>
      <c r="D745" s="4"/>
      <c r="E745" s="406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</row>
    <row r="746" spans="1:35" ht="15.75" customHeight="1" x14ac:dyDescent="0.25">
      <c r="A746" s="4"/>
      <c r="B746" s="4"/>
      <c r="C746" s="406"/>
      <c r="D746" s="4"/>
      <c r="E746" s="406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</row>
    <row r="747" spans="1:35" ht="15.75" customHeight="1" x14ac:dyDescent="0.25">
      <c r="A747" s="4"/>
      <c r="B747" s="4"/>
      <c r="C747" s="406"/>
      <c r="D747" s="4"/>
      <c r="E747" s="406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</row>
    <row r="748" spans="1:35" ht="15.75" customHeight="1" x14ac:dyDescent="0.25">
      <c r="A748" s="4"/>
      <c r="B748" s="4"/>
      <c r="C748" s="406"/>
      <c r="D748" s="4"/>
      <c r="E748" s="406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</row>
    <row r="749" spans="1:35" ht="15.75" customHeight="1" x14ac:dyDescent="0.25">
      <c r="A749" s="4"/>
      <c r="B749" s="4"/>
      <c r="C749" s="406"/>
      <c r="D749" s="4"/>
      <c r="E749" s="406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</row>
    <row r="750" spans="1:35" ht="15.75" customHeight="1" x14ac:dyDescent="0.25">
      <c r="A750" s="4"/>
      <c r="B750" s="4"/>
      <c r="C750" s="406"/>
      <c r="D750" s="4"/>
      <c r="E750" s="406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</row>
    <row r="751" spans="1:35" ht="15.75" customHeight="1" x14ac:dyDescent="0.25">
      <c r="A751" s="4"/>
      <c r="B751" s="4"/>
      <c r="C751" s="406"/>
      <c r="D751" s="4"/>
      <c r="E751" s="406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</row>
    <row r="752" spans="1:35" ht="15.75" customHeight="1" x14ac:dyDescent="0.25">
      <c r="A752" s="4"/>
      <c r="B752" s="4"/>
      <c r="C752" s="406"/>
      <c r="D752" s="4"/>
      <c r="E752" s="406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</row>
    <row r="753" spans="1:35" ht="15.75" customHeight="1" x14ac:dyDescent="0.25">
      <c r="A753" s="4"/>
      <c r="B753" s="4"/>
      <c r="C753" s="406"/>
      <c r="D753" s="4"/>
      <c r="E753" s="406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</row>
    <row r="754" spans="1:35" ht="15.75" customHeight="1" x14ac:dyDescent="0.25">
      <c r="A754" s="4"/>
      <c r="B754" s="4"/>
      <c r="C754" s="406"/>
      <c r="D754" s="4"/>
      <c r="E754" s="406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</row>
    <row r="755" spans="1:35" ht="15.75" customHeight="1" x14ac:dyDescent="0.25">
      <c r="A755" s="4"/>
      <c r="B755" s="4"/>
      <c r="C755" s="406"/>
      <c r="D755" s="4"/>
      <c r="E755" s="406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</row>
    <row r="756" spans="1:35" ht="15.75" customHeight="1" x14ac:dyDescent="0.25">
      <c r="A756" s="4"/>
      <c r="B756" s="4"/>
      <c r="C756" s="406"/>
      <c r="D756" s="4"/>
      <c r="E756" s="406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</row>
    <row r="757" spans="1:35" ht="15.75" customHeight="1" x14ac:dyDescent="0.25">
      <c r="A757" s="4"/>
      <c r="B757" s="4"/>
      <c r="C757" s="406"/>
      <c r="D757" s="4"/>
      <c r="E757" s="406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</row>
    <row r="758" spans="1:35" ht="15.75" customHeight="1" x14ac:dyDescent="0.25">
      <c r="A758" s="4"/>
      <c r="B758" s="4"/>
      <c r="C758" s="406"/>
      <c r="D758" s="4"/>
      <c r="E758" s="406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</row>
    <row r="759" spans="1:35" ht="15.75" customHeight="1" x14ac:dyDescent="0.25">
      <c r="A759" s="4"/>
      <c r="B759" s="4"/>
      <c r="C759" s="406"/>
      <c r="D759" s="4"/>
      <c r="E759" s="406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</row>
    <row r="760" spans="1:35" ht="15.75" customHeight="1" x14ac:dyDescent="0.25">
      <c r="A760" s="4"/>
      <c r="B760" s="4"/>
      <c r="C760" s="406"/>
      <c r="D760" s="4"/>
      <c r="E760" s="406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</row>
    <row r="761" spans="1:35" ht="15.75" customHeight="1" x14ac:dyDescent="0.25">
      <c r="A761" s="4"/>
      <c r="B761" s="4"/>
      <c r="C761" s="406"/>
      <c r="D761" s="4"/>
      <c r="E761" s="406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</row>
    <row r="762" spans="1:35" ht="15.75" customHeight="1" x14ac:dyDescent="0.25">
      <c r="A762" s="4"/>
      <c r="B762" s="4"/>
      <c r="C762" s="406"/>
      <c r="D762" s="4"/>
      <c r="E762" s="406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</row>
    <row r="763" spans="1:35" ht="15.75" customHeight="1" x14ac:dyDescent="0.25">
      <c r="A763" s="4"/>
      <c r="B763" s="4"/>
      <c r="C763" s="406"/>
      <c r="D763" s="4"/>
      <c r="E763" s="406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</row>
    <row r="764" spans="1:35" ht="15.75" customHeight="1" x14ac:dyDescent="0.25">
      <c r="A764" s="4"/>
      <c r="B764" s="4"/>
      <c r="C764" s="406"/>
      <c r="D764" s="4"/>
      <c r="E764" s="406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</row>
    <row r="765" spans="1:35" ht="15.75" customHeight="1" x14ac:dyDescent="0.25">
      <c r="A765" s="4"/>
      <c r="B765" s="4"/>
      <c r="C765" s="406"/>
      <c r="D765" s="4"/>
      <c r="E765" s="406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</row>
    <row r="766" spans="1:35" ht="15.75" customHeight="1" x14ac:dyDescent="0.25">
      <c r="A766" s="4"/>
      <c r="B766" s="4"/>
      <c r="C766" s="406"/>
      <c r="D766" s="4"/>
      <c r="E766" s="406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</row>
    <row r="767" spans="1:35" ht="15.75" customHeight="1" x14ac:dyDescent="0.25">
      <c r="A767" s="4"/>
      <c r="B767" s="4"/>
      <c r="C767" s="406"/>
      <c r="D767" s="4"/>
      <c r="E767" s="406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</row>
    <row r="768" spans="1:35" ht="15.75" customHeight="1" x14ac:dyDescent="0.25">
      <c r="A768" s="4"/>
      <c r="B768" s="4"/>
      <c r="C768" s="406"/>
      <c r="D768" s="4"/>
      <c r="E768" s="406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</row>
    <row r="769" spans="1:35" ht="15.75" customHeight="1" x14ac:dyDescent="0.25">
      <c r="A769" s="4"/>
      <c r="B769" s="4"/>
      <c r="C769" s="406"/>
      <c r="D769" s="4"/>
      <c r="E769" s="406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</row>
    <row r="770" spans="1:35" ht="15.75" customHeight="1" x14ac:dyDescent="0.25">
      <c r="A770" s="4"/>
      <c r="B770" s="4"/>
      <c r="C770" s="406"/>
      <c r="D770" s="4"/>
      <c r="E770" s="406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</row>
    <row r="771" spans="1:35" ht="15.75" customHeight="1" x14ac:dyDescent="0.25">
      <c r="A771" s="4"/>
      <c r="B771" s="4"/>
      <c r="C771" s="406"/>
      <c r="D771" s="4"/>
      <c r="E771" s="406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</row>
    <row r="772" spans="1:35" ht="15.75" customHeight="1" x14ac:dyDescent="0.25">
      <c r="A772" s="4"/>
      <c r="B772" s="4"/>
      <c r="C772" s="406"/>
      <c r="D772" s="4"/>
      <c r="E772" s="406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</row>
    <row r="773" spans="1:35" ht="15.75" customHeight="1" x14ac:dyDescent="0.25">
      <c r="A773" s="4"/>
      <c r="B773" s="4"/>
      <c r="C773" s="406"/>
      <c r="D773" s="4"/>
      <c r="E773" s="406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</row>
    <row r="774" spans="1:35" ht="15.75" customHeight="1" x14ac:dyDescent="0.25">
      <c r="A774" s="4"/>
      <c r="B774" s="4"/>
      <c r="C774" s="406"/>
      <c r="D774" s="4"/>
      <c r="E774" s="406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</row>
    <row r="775" spans="1:35" ht="15.75" customHeight="1" x14ac:dyDescent="0.25">
      <c r="A775" s="4"/>
      <c r="B775" s="4"/>
      <c r="C775" s="406"/>
      <c r="D775" s="4"/>
      <c r="E775" s="406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</row>
    <row r="776" spans="1:35" ht="15.75" customHeight="1" x14ac:dyDescent="0.25">
      <c r="A776" s="4"/>
      <c r="B776" s="4"/>
      <c r="C776" s="406"/>
      <c r="D776" s="4"/>
      <c r="E776" s="406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</row>
    <row r="777" spans="1:35" ht="15.75" customHeight="1" x14ac:dyDescent="0.25">
      <c r="A777" s="4"/>
      <c r="B777" s="4"/>
      <c r="C777" s="406"/>
      <c r="D777" s="4"/>
      <c r="E777" s="406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</row>
    <row r="778" spans="1:35" ht="15.75" customHeight="1" x14ac:dyDescent="0.25">
      <c r="A778" s="4"/>
      <c r="B778" s="4"/>
      <c r="C778" s="406"/>
      <c r="D778" s="4"/>
      <c r="E778" s="406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</row>
    <row r="779" spans="1:35" ht="15.75" customHeight="1" x14ac:dyDescent="0.25">
      <c r="A779" s="4"/>
      <c r="B779" s="4"/>
      <c r="C779" s="406"/>
      <c r="D779" s="4"/>
      <c r="E779" s="406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</row>
    <row r="780" spans="1:35" ht="15.75" customHeight="1" x14ac:dyDescent="0.25">
      <c r="A780" s="4"/>
      <c r="B780" s="4"/>
      <c r="C780" s="406"/>
      <c r="D780" s="4"/>
      <c r="E780" s="406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</row>
    <row r="781" spans="1:35" ht="15.75" customHeight="1" x14ac:dyDescent="0.25">
      <c r="A781" s="4"/>
      <c r="B781" s="4"/>
      <c r="C781" s="406"/>
      <c r="D781" s="4"/>
      <c r="E781" s="406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</row>
    <row r="782" spans="1:35" ht="15.75" customHeight="1" x14ac:dyDescent="0.25">
      <c r="A782" s="4"/>
      <c r="B782" s="4"/>
      <c r="C782" s="406"/>
      <c r="D782" s="4"/>
      <c r="E782" s="406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</row>
    <row r="783" spans="1:35" ht="15.75" customHeight="1" x14ac:dyDescent="0.25">
      <c r="A783" s="4"/>
      <c r="B783" s="4"/>
      <c r="C783" s="406"/>
      <c r="D783" s="4"/>
      <c r="E783" s="406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</row>
    <row r="784" spans="1:35" ht="15.75" customHeight="1" x14ac:dyDescent="0.25">
      <c r="A784" s="4"/>
      <c r="B784" s="4"/>
      <c r="C784" s="406"/>
      <c r="D784" s="4"/>
      <c r="E784" s="406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</row>
    <row r="785" spans="1:35" ht="15.75" customHeight="1" x14ac:dyDescent="0.25">
      <c r="A785" s="4"/>
      <c r="B785" s="4"/>
      <c r="C785" s="406"/>
      <c r="D785" s="4"/>
      <c r="E785" s="406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</row>
    <row r="786" spans="1:35" ht="15.75" customHeight="1" x14ac:dyDescent="0.25">
      <c r="A786" s="4"/>
      <c r="B786" s="4"/>
      <c r="C786" s="406"/>
      <c r="D786" s="4"/>
      <c r="E786" s="406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</row>
    <row r="787" spans="1:35" ht="15.75" customHeight="1" x14ac:dyDescent="0.25">
      <c r="A787" s="4"/>
      <c r="B787" s="4"/>
      <c r="C787" s="406"/>
      <c r="D787" s="4"/>
      <c r="E787" s="406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</row>
    <row r="788" spans="1:35" ht="15.75" customHeight="1" x14ac:dyDescent="0.25">
      <c r="A788" s="4"/>
      <c r="B788" s="4"/>
      <c r="C788" s="406"/>
      <c r="D788" s="4"/>
      <c r="E788" s="406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</row>
    <row r="789" spans="1:35" ht="15.75" customHeight="1" x14ac:dyDescent="0.25">
      <c r="A789" s="4"/>
      <c r="B789" s="4"/>
      <c r="C789" s="406"/>
      <c r="D789" s="4"/>
      <c r="E789" s="406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</row>
    <row r="790" spans="1:35" ht="15.75" customHeight="1" x14ac:dyDescent="0.25">
      <c r="A790" s="4"/>
      <c r="B790" s="4"/>
      <c r="C790" s="406"/>
      <c r="D790" s="4"/>
      <c r="E790" s="406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</row>
    <row r="791" spans="1:35" ht="15.75" customHeight="1" x14ac:dyDescent="0.25">
      <c r="A791" s="4"/>
      <c r="B791" s="4"/>
      <c r="C791" s="406"/>
      <c r="D791" s="4"/>
      <c r="E791" s="406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</row>
    <row r="792" spans="1:35" ht="15.75" customHeight="1" x14ac:dyDescent="0.25">
      <c r="A792" s="4"/>
      <c r="B792" s="4"/>
      <c r="C792" s="406"/>
      <c r="D792" s="4"/>
      <c r="E792" s="406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</row>
    <row r="793" spans="1:35" ht="15.75" customHeight="1" x14ac:dyDescent="0.25">
      <c r="A793" s="4"/>
      <c r="B793" s="4"/>
      <c r="C793" s="406"/>
      <c r="D793" s="4"/>
      <c r="E793" s="406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</row>
    <row r="794" spans="1:35" ht="15.75" customHeight="1" x14ac:dyDescent="0.25">
      <c r="A794" s="4"/>
      <c r="B794" s="4"/>
      <c r="C794" s="406"/>
      <c r="D794" s="4"/>
      <c r="E794" s="406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</row>
    <row r="795" spans="1:35" ht="15.75" customHeight="1" x14ac:dyDescent="0.25">
      <c r="A795" s="4"/>
      <c r="B795" s="4"/>
      <c r="C795" s="406"/>
      <c r="D795" s="4"/>
      <c r="E795" s="406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</row>
    <row r="796" spans="1:35" ht="15.75" customHeight="1" x14ac:dyDescent="0.25">
      <c r="A796" s="4"/>
      <c r="B796" s="4"/>
      <c r="C796" s="406"/>
      <c r="D796" s="4"/>
      <c r="E796" s="406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</row>
    <row r="797" spans="1:35" ht="15.75" customHeight="1" x14ac:dyDescent="0.25">
      <c r="A797" s="4"/>
      <c r="B797" s="4"/>
      <c r="C797" s="406"/>
      <c r="D797" s="4"/>
      <c r="E797" s="406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</row>
    <row r="798" spans="1:35" ht="15.75" customHeight="1" x14ac:dyDescent="0.25">
      <c r="A798" s="4"/>
      <c r="B798" s="4"/>
      <c r="C798" s="406"/>
      <c r="D798" s="4"/>
      <c r="E798" s="406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</row>
    <row r="799" spans="1:35" ht="15.75" customHeight="1" x14ac:dyDescent="0.25">
      <c r="A799" s="4"/>
      <c r="B799" s="4"/>
      <c r="C799" s="406"/>
      <c r="D799" s="4"/>
      <c r="E799" s="406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</row>
    <row r="800" spans="1:35" ht="15.75" customHeight="1" x14ac:dyDescent="0.25">
      <c r="A800" s="4"/>
      <c r="B800" s="4"/>
      <c r="C800" s="406"/>
      <c r="D800" s="4"/>
      <c r="E800" s="406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</row>
    <row r="801" spans="1:35" ht="15.75" customHeight="1" x14ac:dyDescent="0.25">
      <c r="A801" s="4"/>
      <c r="B801" s="4"/>
      <c r="C801" s="406"/>
      <c r="D801" s="4"/>
      <c r="E801" s="406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</row>
    <row r="802" spans="1:35" ht="15.75" customHeight="1" x14ac:dyDescent="0.25">
      <c r="A802" s="4"/>
      <c r="B802" s="4"/>
      <c r="C802" s="406"/>
      <c r="D802" s="4"/>
      <c r="E802" s="406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</row>
    <row r="803" spans="1:35" ht="15.75" customHeight="1" x14ac:dyDescent="0.25">
      <c r="A803" s="4"/>
      <c r="B803" s="4"/>
      <c r="C803" s="406"/>
      <c r="D803" s="4"/>
      <c r="E803" s="406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</row>
    <row r="804" spans="1:35" ht="15.75" customHeight="1" x14ac:dyDescent="0.25">
      <c r="A804" s="4"/>
      <c r="B804" s="4"/>
      <c r="C804" s="406"/>
      <c r="D804" s="4"/>
      <c r="E804" s="406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</row>
    <row r="805" spans="1:35" ht="15.75" customHeight="1" x14ac:dyDescent="0.25">
      <c r="A805" s="4"/>
      <c r="B805" s="4"/>
      <c r="C805" s="406"/>
      <c r="D805" s="4"/>
      <c r="E805" s="406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</row>
    <row r="806" spans="1:35" ht="15.75" customHeight="1" x14ac:dyDescent="0.25">
      <c r="A806" s="4"/>
      <c r="B806" s="4"/>
      <c r="C806" s="406"/>
      <c r="D806" s="4"/>
      <c r="E806" s="406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</row>
    <row r="807" spans="1:35" ht="15.75" customHeight="1" x14ac:dyDescent="0.25">
      <c r="A807" s="4"/>
      <c r="B807" s="4"/>
      <c r="C807" s="406"/>
      <c r="D807" s="4"/>
      <c r="E807" s="406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</row>
    <row r="808" spans="1:35" ht="15.75" customHeight="1" x14ac:dyDescent="0.25">
      <c r="A808" s="4"/>
      <c r="B808" s="4"/>
      <c r="C808" s="406"/>
      <c r="D808" s="4"/>
      <c r="E808" s="406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</row>
    <row r="809" spans="1:35" ht="15.75" customHeight="1" x14ac:dyDescent="0.25">
      <c r="A809" s="4"/>
      <c r="B809" s="4"/>
      <c r="C809" s="406"/>
      <c r="D809" s="4"/>
      <c r="E809" s="406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</row>
    <row r="810" spans="1:35" ht="15.75" customHeight="1" x14ac:dyDescent="0.25">
      <c r="A810" s="4"/>
      <c r="B810" s="4"/>
      <c r="C810" s="406"/>
      <c r="D810" s="4"/>
      <c r="E810" s="406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</row>
    <row r="811" spans="1:35" ht="15.75" customHeight="1" x14ac:dyDescent="0.25">
      <c r="A811" s="4"/>
      <c r="B811" s="4"/>
      <c r="C811" s="406"/>
      <c r="D811" s="4"/>
      <c r="E811" s="406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</row>
    <row r="812" spans="1:35" ht="15.75" customHeight="1" x14ac:dyDescent="0.25">
      <c r="A812" s="4"/>
      <c r="B812" s="4"/>
      <c r="C812" s="406"/>
      <c r="D812" s="4"/>
      <c r="E812" s="406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</row>
    <row r="813" spans="1:35" ht="15.75" customHeight="1" x14ac:dyDescent="0.25">
      <c r="A813" s="4"/>
      <c r="B813" s="4"/>
      <c r="C813" s="406"/>
      <c r="D813" s="4"/>
      <c r="E813" s="406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</row>
    <row r="814" spans="1:35" ht="15.75" customHeight="1" x14ac:dyDescent="0.25">
      <c r="A814" s="4"/>
      <c r="B814" s="4"/>
      <c r="C814" s="406"/>
      <c r="D814" s="4"/>
      <c r="E814" s="406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</row>
    <row r="815" spans="1:35" ht="15.75" customHeight="1" x14ac:dyDescent="0.25">
      <c r="A815" s="4"/>
      <c r="B815" s="4"/>
      <c r="C815" s="406"/>
      <c r="D815" s="4"/>
      <c r="E815" s="406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</row>
    <row r="816" spans="1:35" ht="15.75" customHeight="1" x14ac:dyDescent="0.25">
      <c r="A816" s="4"/>
      <c r="B816" s="4"/>
      <c r="C816" s="406"/>
      <c r="D816" s="4"/>
      <c r="E816" s="406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</row>
    <row r="817" spans="1:35" ht="15.75" customHeight="1" x14ac:dyDescent="0.25">
      <c r="A817" s="4"/>
      <c r="B817" s="4"/>
      <c r="C817" s="406"/>
      <c r="D817" s="4"/>
      <c r="E817" s="406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</row>
    <row r="818" spans="1:35" ht="15.75" customHeight="1" x14ac:dyDescent="0.25">
      <c r="A818" s="4"/>
      <c r="B818" s="4"/>
      <c r="C818" s="406"/>
      <c r="D818" s="4"/>
      <c r="E818" s="406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</row>
    <row r="819" spans="1:35" ht="15.75" customHeight="1" x14ac:dyDescent="0.25">
      <c r="A819" s="4"/>
      <c r="B819" s="4"/>
      <c r="C819" s="406"/>
      <c r="D819" s="4"/>
      <c r="E819" s="406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</row>
    <row r="820" spans="1:35" ht="15.75" customHeight="1" x14ac:dyDescent="0.25">
      <c r="A820" s="4"/>
      <c r="B820" s="4"/>
      <c r="C820" s="406"/>
      <c r="D820" s="4"/>
      <c r="E820" s="406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</row>
    <row r="821" spans="1:35" ht="15.75" customHeight="1" x14ac:dyDescent="0.25">
      <c r="A821" s="4"/>
      <c r="B821" s="4"/>
      <c r="C821" s="406"/>
      <c r="D821" s="4"/>
      <c r="E821" s="406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</row>
    <row r="822" spans="1:35" ht="15.75" customHeight="1" x14ac:dyDescent="0.25">
      <c r="A822" s="4"/>
      <c r="B822" s="4"/>
      <c r="C822" s="406"/>
      <c r="D822" s="4"/>
      <c r="E822" s="406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</row>
    <row r="823" spans="1:35" ht="15.75" customHeight="1" x14ac:dyDescent="0.25">
      <c r="A823" s="4"/>
      <c r="B823" s="4"/>
      <c r="C823" s="406"/>
      <c r="D823" s="4"/>
      <c r="E823" s="406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</row>
    <row r="824" spans="1:35" ht="15.75" customHeight="1" x14ac:dyDescent="0.25">
      <c r="A824" s="4"/>
      <c r="B824" s="4"/>
      <c r="C824" s="406"/>
      <c r="D824" s="4"/>
      <c r="E824" s="406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</row>
    <row r="825" spans="1:35" ht="15.75" customHeight="1" x14ac:dyDescent="0.25">
      <c r="A825" s="4"/>
      <c r="B825" s="4"/>
      <c r="C825" s="406"/>
      <c r="D825" s="4"/>
      <c r="E825" s="406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</row>
    <row r="826" spans="1:35" ht="15.75" customHeight="1" x14ac:dyDescent="0.25">
      <c r="A826" s="4"/>
      <c r="B826" s="4"/>
      <c r="C826" s="406"/>
      <c r="D826" s="4"/>
      <c r="E826" s="406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</row>
    <row r="827" spans="1:35" ht="15.75" customHeight="1" x14ac:dyDescent="0.25">
      <c r="A827" s="4"/>
      <c r="B827" s="4"/>
      <c r="C827" s="406"/>
      <c r="D827" s="4"/>
      <c r="E827" s="406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</row>
    <row r="828" spans="1:35" ht="15.75" customHeight="1" x14ac:dyDescent="0.25">
      <c r="A828" s="4"/>
      <c r="B828" s="4"/>
      <c r="C828" s="406"/>
      <c r="D828" s="4"/>
      <c r="E828" s="406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</row>
    <row r="829" spans="1:35" ht="15.75" customHeight="1" x14ac:dyDescent="0.25">
      <c r="A829" s="4"/>
      <c r="B829" s="4"/>
      <c r="C829" s="406"/>
      <c r="D829" s="4"/>
      <c r="E829" s="406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</row>
    <row r="830" spans="1:35" ht="15.75" customHeight="1" x14ac:dyDescent="0.25">
      <c r="A830" s="4"/>
      <c r="B830" s="4"/>
      <c r="C830" s="406"/>
      <c r="D830" s="4"/>
      <c r="E830" s="406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</row>
    <row r="831" spans="1:35" ht="15.75" customHeight="1" x14ac:dyDescent="0.25">
      <c r="A831" s="4"/>
      <c r="B831" s="4"/>
      <c r="C831" s="406"/>
      <c r="D831" s="4"/>
      <c r="E831" s="406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</row>
    <row r="832" spans="1:35" ht="15.75" customHeight="1" x14ac:dyDescent="0.25">
      <c r="A832" s="4"/>
      <c r="B832" s="4"/>
      <c r="C832" s="406"/>
      <c r="D832" s="4"/>
      <c r="E832" s="406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</row>
    <row r="833" spans="1:35" ht="15.75" customHeight="1" x14ac:dyDescent="0.25">
      <c r="A833" s="4"/>
      <c r="B833" s="4"/>
      <c r="C833" s="406"/>
      <c r="D833" s="4"/>
      <c r="E833" s="406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</row>
    <row r="834" spans="1:35" ht="15.75" customHeight="1" x14ac:dyDescent="0.25">
      <c r="A834" s="4"/>
      <c r="B834" s="4"/>
      <c r="C834" s="406"/>
      <c r="D834" s="4"/>
      <c r="E834" s="406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</row>
    <row r="835" spans="1:35" ht="15.75" customHeight="1" x14ac:dyDescent="0.25">
      <c r="A835" s="4"/>
      <c r="B835" s="4"/>
      <c r="C835" s="406"/>
      <c r="D835" s="4"/>
      <c r="E835" s="406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</row>
    <row r="836" spans="1:35" ht="15.75" customHeight="1" x14ac:dyDescent="0.25">
      <c r="A836" s="4"/>
      <c r="B836" s="4"/>
      <c r="C836" s="406"/>
      <c r="D836" s="4"/>
      <c r="E836" s="406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</row>
    <row r="837" spans="1:35" ht="15.75" customHeight="1" x14ac:dyDescent="0.25">
      <c r="A837" s="4"/>
      <c r="B837" s="4"/>
      <c r="C837" s="406"/>
      <c r="D837" s="4"/>
      <c r="E837" s="406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</row>
    <row r="838" spans="1:35" ht="15.75" customHeight="1" x14ac:dyDescent="0.25">
      <c r="A838" s="4"/>
      <c r="B838" s="4"/>
      <c r="C838" s="406"/>
      <c r="D838" s="4"/>
      <c r="E838" s="406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</row>
    <row r="839" spans="1:35" ht="15.75" customHeight="1" x14ac:dyDescent="0.25">
      <c r="A839" s="4"/>
      <c r="B839" s="4"/>
      <c r="C839" s="406"/>
      <c r="D839" s="4"/>
      <c r="E839" s="406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</row>
    <row r="840" spans="1:35" ht="15.75" customHeight="1" x14ac:dyDescent="0.25">
      <c r="A840" s="4"/>
      <c r="B840" s="4"/>
      <c r="C840" s="406"/>
      <c r="D840" s="4"/>
      <c r="E840" s="406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</row>
    <row r="841" spans="1:35" ht="15.75" customHeight="1" x14ac:dyDescent="0.25">
      <c r="A841" s="4"/>
      <c r="B841" s="4"/>
      <c r="C841" s="406"/>
      <c r="D841" s="4"/>
      <c r="E841" s="406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</row>
    <row r="842" spans="1:35" ht="15.75" customHeight="1" x14ac:dyDescent="0.25">
      <c r="A842" s="4"/>
      <c r="B842" s="4"/>
      <c r="C842" s="406"/>
      <c r="D842" s="4"/>
      <c r="E842" s="406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</row>
    <row r="843" spans="1:35" ht="15.75" customHeight="1" x14ac:dyDescent="0.25">
      <c r="A843" s="4"/>
      <c r="B843" s="4"/>
      <c r="C843" s="406"/>
      <c r="D843" s="4"/>
      <c r="E843" s="406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</row>
    <row r="844" spans="1:35" ht="15.75" customHeight="1" x14ac:dyDescent="0.25">
      <c r="A844" s="4"/>
      <c r="B844" s="4"/>
      <c r="C844" s="406"/>
      <c r="D844" s="4"/>
      <c r="E844" s="406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</row>
    <row r="845" spans="1:35" ht="15.75" customHeight="1" x14ac:dyDescent="0.25">
      <c r="A845" s="4"/>
      <c r="B845" s="4"/>
      <c r="C845" s="406"/>
      <c r="D845" s="4"/>
      <c r="E845" s="406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</row>
    <row r="846" spans="1:35" ht="15.75" customHeight="1" x14ac:dyDescent="0.25">
      <c r="A846" s="4"/>
      <c r="B846" s="4"/>
      <c r="C846" s="406"/>
      <c r="D846" s="4"/>
      <c r="E846" s="406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</row>
    <row r="847" spans="1:35" ht="15.75" customHeight="1" x14ac:dyDescent="0.25">
      <c r="A847" s="4"/>
      <c r="B847" s="4"/>
      <c r="C847" s="406"/>
      <c r="D847" s="4"/>
      <c r="E847" s="406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</row>
    <row r="848" spans="1:35" ht="15.75" customHeight="1" x14ac:dyDescent="0.25">
      <c r="A848" s="4"/>
      <c r="B848" s="4"/>
      <c r="C848" s="406"/>
      <c r="D848" s="4"/>
      <c r="E848" s="406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</row>
    <row r="849" spans="1:35" ht="15.75" customHeight="1" x14ac:dyDescent="0.25">
      <c r="A849" s="4"/>
      <c r="B849" s="4"/>
      <c r="C849" s="406"/>
      <c r="D849" s="4"/>
      <c r="E849" s="406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</row>
    <row r="850" spans="1:35" ht="15.75" customHeight="1" x14ac:dyDescent="0.25">
      <c r="A850" s="4"/>
      <c r="B850" s="4"/>
      <c r="C850" s="406"/>
      <c r="D850" s="4"/>
      <c r="E850" s="406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</row>
    <row r="851" spans="1:35" ht="15.75" customHeight="1" x14ac:dyDescent="0.25">
      <c r="A851" s="4"/>
      <c r="B851" s="4"/>
      <c r="C851" s="406"/>
      <c r="D851" s="4"/>
      <c r="E851" s="406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</row>
    <row r="852" spans="1:35" ht="15.75" customHeight="1" x14ac:dyDescent="0.25">
      <c r="A852" s="4"/>
      <c r="B852" s="4"/>
      <c r="C852" s="406"/>
      <c r="D852" s="4"/>
      <c r="E852" s="406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</row>
    <row r="853" spans="1:35" ht="15.75" customHeight="1" x14ac:dyDescent="0.25">
      <c r="A853" s="4"/>
      <c r="B853" s="4"/>
      <c r="C853" s="406"/>
      <c r="D853" s="4"/>
      <c r="E853" s="406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</row>
    <row r="854" spans="1:35" ht="15.75" customHeight="1" x14ac:dyDescent="0.25">
      <c r="A854" s="4"/>
      <c r="B854" s="4"/>
      <c r="C854" s="406"/>
      <c r="D854" s="4"/>
      <c r="E854" s="406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</row>
    <row r="855" spans="1:35" ht="15.75" customHeight="1" x14ac:dyDescent="0.25">
      <c r="A855" s="4"/>
      <c r="B855" s="4"/>
      <c r="C855" s="406"/>
      <c r="D855" s="4"/>
      <c r="E855" s="406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</row>
    <row r="856" spans="1:35" ht="15.75" customHeight="1" x14ac:dyDescent="0.25">
      <c r="A856" s="4"/>
      <c r="B856" s="4"/>
      <c r="C856" s="406"/>
      <c r="D856" s="4"/>
      <c r="E856" s="406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</row>
    <row r="857" spans="1:35" ht="15.75" customHeight="1" x14ac:dyDescent="0.25">
      <c r="A857" s="4"/>
      <c r="B857" s="4"/>
      <c r="C857" s="406"/>
      <c r="D857" s="4"/>
      <c r="E857" s="406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</row>
    <row r="858" spans="1:35" ht="15.75" customHeight="1" x14ac:dyDescent="0.25">
      <c r="A858" s="4"/>
      <c r="B858" s="4"/>
      <c r="C858" s="406"/>
      <c r="D858" s="4"/>
      <c r="E858" s="406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</row>
    <row r="859" spans="1:35" ht="15.75" customHeight="1" x14ac:dyDescent="0.25">
      <c r="A859" s="4"/>
      <c r="B859" s="4"/>
      <c r="C859" s="406"/>
      <c r="D859" s="4"/>
      <c r="E859" s="406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</row>
    <row r="860" spans="1:35" ht="15.75" customHeight="1" x14ac:dyDescent="0.25">
      <c r="A860" s="4"/>
      <c r="B860" s="4"/>
      <c r="C860" s="406"/>
      <c r="D860" s="4"/>
      <c r="E860" s="406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</row>
    <row r="861" spans="1:35" ht="15.75" customHeight="1" x14ac:dyDescent="0.25">
      <c r="A861" s="4"/>
      <c r="B861" s="4"/>
      <c r="C861" s="406"/>
      <c r="D861" s="4"/>
      <c r="E861" s="406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</row>
    <row r="862" spans="1:35" ht="15.75" customHeight="1" x14ac:dyDescent="0.25">
      <c r="A862" s="4"/>
      <c r="B862" s="4"/>
      <c r="C862" s="406"/>
      <c r="D862" s="4"/>
      <c r="E862" s="406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</row>
    <row r="863" spans="1:35" ht="15.75" customHeight="1" x14ac:dyDescent="0.25">
      <c r="A863" s="4"/>
      <c r="B863" s="4"/>
      <c r="C863" s="406"/>
      <c r="D863" s="4"/>
      <c r="E863" s="406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</row>
    <row r="864" spans="1:35" ht="15.75" customHeight="1" x14ac:dyDescent="0.25">
      <c r="A864" s="4"/>
      <c r="B864" s="4"/>
      <c r="C864" s="406"/>
      <c r="D864" s="4"/>
      <c r="E864" s="406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</row>
    <row r="865" spans="1:35" ht="15.75" customHeight="1" x14ac:dyDescent="0.25">
      <c r="A865" s="4"/>
      <c r="B865" s="4"/>
      <c r="C865" s="406"/>
      <c r="D865" s="4"/>
      <c r="E865" s="406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</row>
    <row r="866" spans="1:35" ht="15.75" customHeight="1" x14ac:dyDescent="0.25">
      <c r="A866" s="4"/>
      <c r="B866" s="4"/>
      <c r="C866" s="406"/>
      <c r="D866" s="4"/>
      <c r="E866" s="406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</row>
    <row r="867" spans="1:35" ht="15.75" customHeight="1" x14ac:dyDescent="0.25">
      <c r="A867" s="4"/>
      <c r="B867" s="4"/>
      <c r="C867" s="406"/>
      <c r="D867" s="4"/>
      <c r="E867" s="406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</row>
    <row r="868" spans="1:35" ht="15.75" customHeight="1" x14ac:dyDescent="0.25">
      <c r="A868" s="4"/>
      <c r="B868" s="4"/>
      <c r="C868" s="406"/>
      <c r="D868" s="4"/>
      <c r="E868" s="406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</row>
    <row r="869" spans="1:35" ht="15.75" customHeight="1" x14ac:dyDescent="0.25">
      <c r="A869" s="4"/>
      <c r="B869" s="4"/>
      <c r="C869" s="406"/>
      <c r="D869" s="4"/>
      <c r="E869" s="406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</row>
    <row r="870" spans="1:35" ht="15.75" customHeight="1" x14ac:dyDescent="0.25">
      <c r="A870" s="4"/>
      <c r="B870" s="4"/>
      <c r="C870" s="406"/>
      <c r="D870" s="4"/>
      <c r="E870" s="406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</row>
    <row r="871" spans="1:35" ht="15.75" customHeight="1" x14ac:dyDescent="0.25">
      <c r="A871" s="4"/>
      <c r="B871" s="4"/>
      <c r="C871" s="406"/>
      <c r="D871" s="4"/>
      <c r="E871" s="406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</row>
    <row r="872" spans="1:35" ht="15.75" customHeight="1" x14ac:dyDescent="0.25">
      <c r="A872" s="4"/>
      <c r="B872" s="4"/>
      <c r="C872" s="406"/>
      <c r="D872" s="4"/>
      <c r="E872" s="406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</row>
    <row r="873" spans="1:35" ht="15.75" customHeight="1" x14ac:dyDescent="0.25">
      <c r="A873" s="4"/>
      <c r="B873" s="4"/>
      <c r="C873" s="406"/>
      <c r="D873" s="4"/>
      <c r="E873" s="406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</row>
    <row r="874" spans="1:35" ht="15.75" customHeight="1" x14ac:dyDescent="0.25">
      <c r="A874" s="4"/>
      <c r="B874" s="4"/>
      <c r="C874" s="406"/>
      <c r="D874" s="4"/>
      <c r="E874" s="406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</row>
    <row r="875" spans="1:35" ht="15.75" customHeight="1" x14ac:dyDescent="0.25">
      <c r="A875" s="4"/>
      <c r="B875" s="4"/>
      <c r="C875" s="406"/>
      <c r="D875" s="4"/>
      <c r="E875" s="406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</row>
    <row r="876" spans="1:35" ht="15.75" customHeight="1" x14ac:dyDescent="0.25">
      <c r="A876" s="4"/>
      <c r="B876" s="4"/>
      <c r="C876" s="406"/>
      <c r="D876" s="4"/>
      <c r="E876" s="406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</row>
    <row r="877" spans="1:35" ht="15.75" customHeight="1" x14ac:dyDescent="0.25">
      <c r="A877" s="4"/>
      <c r="B877" s="4"/>
      <c r="C877" s="406"/>
      <c r="D877" s="4"/>
      <c r="E877" s="406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</row>
    <row r="878" spans="1:35" ht="15.75" customHeight="1" x14ac:dyDescent="0.25">
      <c r="A878" s="4"/>
      <c r="B878" s="4"/>
      <c r="C878" s="406"/>
      <c r="D878" s="4"/>
      <c r="E878" s="406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</row>
    <row r="879" spans="1:35" ht="15.75" customHeight="1" x14ac:dyDescent="0.25">
      <c r="A879" s="4"/>
      <c r="B879" s="4"/>
      <c r="C879" s="406"/>
      <c r="D879" s="4"/>
      <c r="E879" s="406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</row>
    <row r="880" spans="1:35" ht="15.75" customHeight="1" x14ac:dyDescent="0.25">
      <c r="A880" s="4"/>
      <c r="B880" s="4"/>
      <c r="C880" s="406"/>
      <c r="D880" s="4"/>
      <c r="E880" s="406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</row>
    <row r="881" spans="1:35" ht="15.75" customHeight="1" x14ac:dyDescent="0.25">
      <c r="A881" s="4"/>
      <c r="B881" s="4"/>
      <c r="C881" s="406"/>
      <c r="D881" s="4"/>
      <c r="E881" s="406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</row>
    <row r="882" spans="1:35" ht="15.75" customHeight="1" x14ac:dyDescent="0.25">
      <c r="A882" s="4"/>
      <c r="B882" s="4"/>
      <c r="C882" s="406"/>
      <c r="D882" s="4"/>
      <c r="E882" s="406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</row>
    <row r="883" spans="1:35" ht="15.75" customHeight="1" x14ac:dyDescent="0.25">
      <c r="A883" s="4"/>
      <c r="B883" s="4"/>
      <c r="C883" s="406"/>
      <c r="D883" s="4"/>
      <c r="E883" s="406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</row>
    <row r="884" spans="1:35" ht="15.75" customHeight="1" x14ac:dyDescent="0.25">
      <c r="A884" s="4"/>
      <c r="B884" s="4"/>
      <c r="C884" s="406"/>
      <c r="D884" s="4"/>
      <c r="E884" s="406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</row>
    <row r="885" spans="1:35" ht="15.75" customHeight="1" x14ac:dyDescent="0.25">
      <c r="A885" s="4"/>
      <c r="B885" s="4"/>
      <c r="C885" s="406"/>
      <c r="D885" s="4"/>
      <c r="E885" s="406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</row>
    <row r="886" spans="1:35" ht="15.75" customHeight="1" x14ac:dyDescent="0.25">
      <c r="A886" s="4"/>
      <c r="B886" s="4"/>
      <c r="C886" s="406"/>
      <c r="D886" s="4"/>
      <c r="E886" s="406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</row>
    <row r="887" spans="1:35" ht="15.75" customHeight="1" x14ac:dyDescent="0.25">
      <c r="A887" s="4"/>
      <c r="B887" s="4"/>
      <c r="C887" s="406"/>
      <c r="D887" s="4"/>
      <c r="E887" s="406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</row>
    <row r="888" spans="1:35" ht="15.75" customHeight="1" x14ac:dyDescent="0.25">
      <c r="A888" s="4"/>
      <c r="B888" s="4"/>
      <c r="C888" s="406"/>
      <c r="D888" s="4"/>
      <c r="E888" s="406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</row>
    <row r="889" spans="1:35" ht="15.75" customHeight="1" x14ac:dyDescent="0.25">
      <c r="A889" s="4"/>
      <c r="B889" s="4"/>
      <c r="C889" s="406"/>
      <c r="D889" s="4"/>
      <c r="E889" s="406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</row>
    <row r="890" spans="1:35" ht="15.75" customHeight="1" x14ac:dyDescent="0.25">
      <c r="A890" s="4"/>
      <c r="B890" s="4"/>
      <c r="C890" s="406"/>
      <c r="D890" s="4"/>
      <c r="E890" s="406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</row>
    <row r="891" spans="1:35" ht="15.75" customHeight="1" x14ac:dyDescent="0.25">
      <c r="A891" s="4"/>
      <c r="B891" s="4"/>
      <c r="C891" s="406"/>
      <c r="D891" s="4"/>
      <c r="E891" s="406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</row>
    <row r="892" spans="1:35" ht="15.75" customHeight="1" x14ac:dyDescent="0.25">
      <c r="A892" s="4"/>
      <c r="B892" s="4"/>
      <c r="C892" s="406"/>
      <c r="D892" s="4"/>
      <c r="E892" s="406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</row>
    <row r="893" spans="1:35" ht="15.75" customHeight="1" x14ac:dyDescent="0.25">
      <c r="A893" s="4"/>
      <c r="B893" s="4"/>
      <c r="C893" s="406"/>
      <c r="D893" s="4"/>
      <c r="E893" s="406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</row>
    <row r="894" spans="1:35" ht="15.75" customHeight="1" x14ac:dyDescent="0.25">
      <c r="A894" s="4"/>
      <c r="B894" s="4"/>
      <c r="C894" s="406"/>
      <c r="D894" s="4"/>
      <c r="E894" s="406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</row>
    <row r="895" spans="1:35" ht="15.75" customHeight="1" x14ac:dyDescent="0.25">
      <c r="A895" s="4"/>
      <c r="B895" s="4"/>
      <c r="C895" s="406"/>
      <c r="D895" s="4"/>
      <c r="E895" s="406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</row>
    <row r="896" spans="1:35" ht="15.75" customHeight="1" x14ac:dyDescent="0.25">
      <c r="A896" s="4"/>
      <c r="B896" s="4"/>
      <c r="C896" s="406"/>
      <c r="D896" s="4"/>
      <c r="E896" s="406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</row>
    <row r="897" spans="1:35" ht="15.75" customHeight="1" x14ac:dyDescent="0.25">
      <c r="A897" s="4"/>
      <c r="B897" s="4"/>
      <c r="C897" s="406"/>
      <c r="D897" s="4"/>
      <c r="E897" s="406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</row>
    <row r="898" spans="1:35" ht="15.75" customHeight="1" x14ac:dyDescent="0.25">
      <c r="A898" s="4"/>
      <c r="B898" s="4"/>
      <c r="C898" s="406"/>
      <c r="D898" s="4"/>
      <c r="E898" s="406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</row>
    <row r="899" spans="1:35" ht="15.75" customHeight="1" x14ac:dyDescent="0.25">
      <c r="A899" s="4"/>
      <c r="B899" s="4"/>
      <c r="C899" s="406"/>
      <c r="D899" s="4"/>
      <c r="E899" s="406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</row>
    <row r="900" spans="1:35" ht="15.75" customHeight="1" x14ac:dyDescent="0.25">
      <c r="A900" s="4"/>
      <c r="B900" s="4"/>
      <c r="C900" s="406"/>
      <c r="D900" s="4"/>
      <c r="E900" s="406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</row>
    <row r="901" spans="1:35" ht="15.75" customHeight="1" x14ac:dyDescent="0.25">
      <c r="A901" s="4"/>
      <c r="B901" s="4"/>
      <c r="C901" s="406"/>
      <c r="D901" s="4"/>
      <c r="E901" s="406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</row>
    <row r="902" spans="1:35" ht="15.75" customHeight="1" x14ac:dyDescent="0.25">
      <c r="A902" s="4"/>
      <c r="B902" s="4"/>
      <c r="C902" s="406"/>
      <c r="D902" s="4"/>
      <c r="E902" s="406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</row>
    <row r="903" spans="1:35" ht="15.75" customHeight="1" x14ac:dyDescent="0.25">
      <c r="A903" s="4"/>
      <c r="B903" s="4"/>
      <c r="C903" s="406"/>
      <c r="D903" s="4"/>
      <c r="E903" s="406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</row>
    <row r="904" spans="1:35" ht="15.75" customHeight="1" x14ac:dyDescent="0.25">
      <c r="A904" s="4"/>
      <c r="B904" s="4"/>
      <c r="C904" s="406"/>
      <c r="D904" s="4"/>
      <c r="E904" s="406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</row>
    <row r="905" spans="1:35" ht="15.75" customHeight="1" x14ac:dyDescent="0.25">
      <c r="A905" s="4"/>
      <c r="B905" s="4"/>
      <c r="C905" s="406"/>
      <c r="D905" s="4"/>
      <c r="E905" s="406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</row>
    <row r="906" spans="1:35" ht="15.75" customHeight="1" x14ac:dyDescent="0.25">
      <c r="A906" s="4"/>
      <c r="B906" s="4"/>
      <c r="C906" s="406"/>
      <c r="D906" s="4"/>
      <c r="E906" s="406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</row>
    <row r="907" spans="1:35" ht="15.75" customHeight="1" x14ac:dyDescent="0.25">
      <c r="A907" s="4"/>
      <c r="B907" s="4"/>
      <c r="C907" s="406"/>
      <c r="D907" s="4"/>
      <c r="E907" s="406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</row>
    <row r="908" spans="1:35" ht="15.75" customHeight="1" x14ac:dyDescent="0.25">
      <c r="A908" s="4"/>
      <c r="B908" s="4"/>
      <c r="C908" s="406"/>
      <c r="D908" s="4"/>
      <c r="E908" s="406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</row>
    <row r="909" spans="1:35" ht="15.75" customHeight="1" x14ac:dyDescent="0.25">
      <c r="A909" s="4"/>
      <c r="B909" s="4"/>
      <c r="C909" s="406"/>
      <c r="D909" s="4"/>
      <c r="E909" s="406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</row>
    <row r="910" spans="1:35" ht="15.75" customHeight="1" x14ac:dyDescent="0.25">
      <c r="A910" s="4"/>
      <c r="B910" s="4"/>
      <c r="C910" s="406"/>
      <c r="D910" s="4"/>
      <c r="E910" s="406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</row>
    <row r="911" spans="1:35" ht="15.75" customHeight="1" x14ac:dyDescent="0.25">
      <c r="A911" s="4"/>
      <c r="B911" s="4"/>
      <c r="C911" s="406"/>
      <c r="D911" s="4"/>
      <c r="E911" s="406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</row>
    <row r="912" spans="1:35" ht="15.75" customHeight="1" x14ac:dyDescent="0.25">
      <c r="A912" s="4"/>
      <c r="B912" s="4"/>
      <c r="C912" s="406"/>
      <c r="D912" s="4"/>
      <c r="E912" s="406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</row>
    <row r="913" spans="1:35" ht="15.75" customHeight="1" x14ac:dyDescent="0.25">
      <c r="A913" s="4"/>
      <c r="B913" s="4"/>
      <c r="C913" s="406"/>
      <c r="D913" s="4"/>
      <c r="E913" s="406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</row>
    <row r="914" spans="1:35" ht="15.75" customHeight="1" x14ac:dyDescent="0.25">
      <c r="A914" s="4"/>
      <c r="B914" s="4"/>
      <c r="C914" s="406"/>
      <c r="D914" s="4"/>
      <c r="E914" s="406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</row>
    <row r="915" spans="1:35" ht="15.75" customHeight="1" x14ac:dyDescent="0.25">
      <c r="A915" s="4"/>
      <c r="B915" s="4"/>
      <c r="C915" s="406"/>
      <c r="D915" s="4"/>
      <c r="E915" s="406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</row>
    <row r="916" spans="1:35" ht="15.75" customHeight="1" x14ac:dyDescent="0.25">
      <c r="A916" s="4"/>
      <c r="B916" s="4"/>
      <c r="C916" s="406"/>
      <c r="D916" s="4"/>
      <c r="E916" s="406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</row>
    <row r="917" spans="1:35" ht="15.75" customHeight="1" x14ac:dyDescent="0.25">
      <c r="A917" s="4"/>
      <c r="B917" s="4"/>
      <c r="C917" s="406"/>
      <c r="D917" s="4"/>
      <c r="E917" s="406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</row>
    <row r="918" spans="1:35" ht="15.75" customHeight="1" x14ac:dyDescent="0.25">
      <c r="A918" s="4"/>
      <c r="B918" s="4"/>
      <c r="C918" s="406"/>
      <c r="D918" s="4"/>
      <c r="E918" s="406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</row>
    <row r="919" spans="1:35" ht="15.75" customHeight="1" x14ac:dyDescent="0.25">
      <c r="A919" s="4"/>
      <c r="B919" s="4"/>
      <c r="C919" s="406"/>
      <c r="D919" s="4"/>
      <c r="E919" s="406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</row>
    <row r="920" spans="1:35" ht="15.75" customHeight="1" x14ac:dyDescent="0.25">
      <c r="A920" s="4"/>
      <c r="B920" s="4"/>
      <c r="C920" s="406"/>
      <c r="D920" s="4"/>
      <c r="E920" s="406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</row>
    <row r="921" spans="1:35" ht="15.75" customHeight="1" x14ac:dyDescent="0.25">
      <c r="A921" s="4"/>
      <c r="B921" s="4"/>
      <c r="C921" s="406"/>
      <c r="D921" s="4"/>
      <c r="E921" s="406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</row>
    <row r="922" spans="1:35" ht="15.75" customHeight="1" x14ac:dyDescent="0.25">
      <c r="A922" s="4"/>
      <c r="B922" s="4"/>
      <c r="C922" s="406"/>
      <c r="D922" s="4"/>
      <c r="E922" s="406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</row>
    <row r="923" spans="1:35" ht="15.75" customHeight="1" x14ac:dyDescent="0.25">
      <c r="A923" s="4"/>
      <c r="B923" s="4"/>
      <c r="C923" s="406"/>
      <c r="D923" s="4"/>
      <c r="E923" s="406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</row>
    <row r="924" spans="1:35" ht="15.75" customHeight="1" x14ac:dyDescent="0.25">
      <c r="A924" s="4"/>
      <c r="B924" s="4"/>
      <c r="C924" s="406"/>
      <c r="D924" s="4"/>
      <c r="E924" s="406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</row>
    <row r="925" spans="1:35" ht="15.75" customHeight="1" x14ac:dyDescent="0.25">
      <c r="A925" s="4"/>
      <c r="B925" s="4"/>
      <c r="C925" s="406"/>
      <c r="D925" s="4"/>
      <c r="E925" s="406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</row>
    <row r="926" spans="1:35" ht="15.75" customHeight="1" x14ac:dyDescent="0.25">
      <c r="A926" s="4"/>
      <c r="B926" s="4"/>
      <c r="C926" s="406"/>
      <c r="D926" s="4"/>
      <c r="E926" s="406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</row>
    <row r="927" spans="1:35" ht="15.75" customHeight="1" x14ac:dyDescent="0.25">
      <c r="A927" s="4"/>
      <c r="B927" s="4"/>
      <c r="C927" s="406"/>
      <c r="D927" s="4"/>
      <c r="E927" s="406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</row>
    <row r="928" spans="1:35" ht="15.75" customHeight="1" x14ac:dyDescent="0.25">
      <c r="A928" s="4"/>
      <c r="B928" s="4"/>
      <c r="C928" s="406"/>
      <c r="D928" s="4"/>
      <c r="E928" s="406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</row>
    <row r="929" spans="1:35" ht="15.75" customHeight="1" x14ac:dyDescent="0.25">
      <c r="A929" s="4"/>
      <c r="B929" s="4"/>
      <c r="C929" s="406"/>
      <c r="D929" s="4"/>
      <c r="E929" s="406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</row>
    <row r="930" spans="1:35" ht="15.75" customHeight="1" x14ac:dyDescent="0.25">
      <c r="A930" s="4"/>
      <c r="B930" s="4"/>
      <c r="C930" s="406"/>
      <c r="D930" s="4"/>
      <c r="E930" s="406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</row>
    <row r="931" spans="1:35" ht="15.75" customHeight="1" x14ac:dyDescent="0.25">
      <c r="A931" s="4"/>
      <c r="B931" s="4"/>
      <c r="C931" s="406"/>
      <c r="D931" s="4"/>
      <c r="E931" s="406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</row>
    <row r="932" spans="1:35" ht="15.75" customHeight="1" x14ac:dyDescent="0.25">
      <c r="A932" s="4"/>
      <c r="B932" s="4"/>
      <c r="C932" s="406"/>
      <c r="D932" s="4"/>
      <c r="E932" s="406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</row>
    <row r="933" spans="1:35" ht="15.75" customHeight="1" x14ac:dyDescent="0.25">
      <c r="A933" s="4"/>
      <c r="B933" s="4"/>
      <c r="C933" s="406"/>
      <c r="D933" s="4"/>
      <c r="E933" s="406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</row>
    <row r="934" spans="1:35" ht="15.75" customHeight="1" x14ac:dyDescent="0.25">
      <c r="A934" s="4"/>
      <c r="B934" s="4"/>
      <c r="C934" s="406"/>
      <c r="D934" s="4"/>
      <c r="E934" s="406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</row>
    <row r="935" spans="1:35" ht="15.75" customHeight="1" x14ac:dyDescent="0.25">
      <c r="A935" s="4"/>
      <c r="B935" s="4"/>
      <c r="C935" s="406"/>
      <c r="D935" s="4"/>
      <c r="E935" s="406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</row>
    <row r="936" spans="1:35" ht="15.75" customHeight="1" x14ac:dyDescent="0.25">
      <c r="A936" s="4"/>
      <c r="B936" s="4"/>
      <c r="C936" s="406"/>
      <c r="D936" s="4"/>
      <c r="E936" s="406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</row>
    <row r="937" spans="1:35" ht="15.75" customHeight="1" x14ac:dyDescent="0.25">
      <c r="A937" s="4"/>
      <c r="B937" s="4"/>
      <c r="C937" s="406"/>
      <c r="D937" s="4"/>
      <c r="E937" s="406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</row>
    <row r="938" spans="1:35" ht="15.75" customHeight="1" x14ac:dyDescent="0.25">
      <c r="A938" s="4"/>
      <c r="B938" s="4"/>
      <c r="C938" s="406"/>
      <c r="D938" s="4"/>
      <c r="E938" s="406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</row>
    <row r="939" spans="1:35" ht="15.75" customHeight="1" x14ac:dyDescent="0.25">
      <c r="A939" s="4"/>
      <c r="B939" s="4"/>
      <c r="C939" s="406"/>
      <c r="D939" s="4"/>
      <c r="E939" s="406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</row>
    <row r="940" spans="1:35" ht="15.75" customHeight="1" x14ac:dyDescent="0.25">
      <c r="A940" s="4"/>
      <c r="B940" s="4"/>
      <c r="C940" s="406"/>
      <c r="D940" s="4"/>
      <c r="E940" s="406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</row>
    <row r="941" spans="1:35" ht="15.75" customHeight="1" x14ac:dyDescent="0.25">
      <c r="A941" s="4"/>
      <c r="B941" s="4"/>
      <c r="C941" s="406"/>
      <c r="D941" s="4"/>
      <c r="E941" s="406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</row>
    <row r="942" spans="1:35" ht="15.75" customHeight="1" x14ac:dyDescent="0.25">
      <c r="A942" s="4"/>
      <c r="B942" s="4"/>
      <c r="C942" s="406"/>
      <c r="D942" s="4"/>
      <c r="E942" s="406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</row>
    <row r="943" spans="1:35" ht="15.75" customHeight="1" x14ac:dyDescent="0.25">
      <c r="A943" s="4"/>
      <c r="B943" s="4"/>
      <c r="C943" s="406"/>
      <c r="D943" s="4"/>
      <c r="E943" s="406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</row>
    <row r="944" spans="1:35" ht="15.75" customHeight="1" x14ac:dyDescent="0.25">
      <c r="A944" s="4"/>
      <c r="B944" s="4"/>
      <c r="C944" s="406"/>
      <c r="D944" s="4"/>
      <c r="E944" s="406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</row>
    <row r="945" spans="1:35" ht="15.75" customHeight="1" x14ac:dyDescent="0.25">
      <c r="A945" s="4"/>
      <c r="B945" s="4"/>
      <c r="C945" s="406"/>
      <c r="D945" s="4"/>
      <c r="E945" s="406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</row>
    <row r="946" spans="1:35" ht="15.75" customHeight="1" x14ac:dyDescent="0.25">
      <c r="A946" s="4"/>
      <c r="B946" s="4"/>
      <c r="C946" s="406"/>
      <c r="D946" s="4"/>
      <c r="E946" s="406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</row>
    <row r="947" spans="1:35" ht="15.75" customHeight="1" x14ac:dyDescent="0.25">
      <c r="A947" s="4"/>
      <c r="B947" s="4"/>
      <c r="C947" s="406"/>
      <c r="D947" s="4"/>
      <c r="E947" s="406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</row>
    <row r="948" spans="1:35" ht="15.75" customHeight="1" x14ac:dyDescent="0.25">
      <c r="A948" s="4"/>
      <c r="B948" s="4"/>
      <c r="C948" s="406"/>
      <c r="D948" s="4"/>
      <c r="E948" s="406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</row>
    <row r="949" spans="1:35" ht="15.75" customHeight="1" x14ac:dyDescent="0.25">
      <c r="A949" s="4"/>
      <c r="B949" s="4"/>
      <c r="C949" s="406"/>
      <c r="D949" s="4"/>
      <c r="E949" s="406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</row>
    <row r="950" spans="1:35" ht="15.75" customHeight="1" x14ac:dyDescent="0.25">
      <c r="A950" s="4"/>
      <c r="B950" s="4"/>
      <c r="C950" s="406"/>
      <c r="D950" s="4"/>
      <c r="E950" s="406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</row>
    <row r="951" spans="1:35" ht="15.75" customHeight="1" x14ac:dyDescent="0.25">
      <c r="A951" s="4"/>
      <c r="B951" s="4"/>
      <c r="C951" s="406"/>
      <c r="D951" s="4"/>
      <c r="E951" s="406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</row>
    <row r="952" spans="1:35" ht="15.75" customHeight="1" x14ac:dyDescent="0.25">
      <c r="A952" s="4"/>
      <c r="B952" s="4"/>
      <c r="C952" s="406"/>
      <c r="D952" s="4"/>
      <c r="E952" s="406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</row>
    <row r="953" spans="1:35" ht="15.75" customHeight="1" x14ac:dyDescent="0.25">
      <c r="A953" s="4"/>
      <c r="B953" s="4"/>
      <c r="C953" s="406"/>
      <c r="D953" s="4"/>
      <c r="E953" s="406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</row>
    <row r="954" spans="1:35" ht="15.75" customHeight="1" x14ac:dyDescent="0.25">
      <c r="A954" s="4"/>
      <c r="B954" s="4"/>
      <c r="C954" s="406"/>
      <c r="D954" s="4"/>
      <c r="E954" s="406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</row>
    <row r="955" spans="1:35" ht="15.75" customHeight="1" x14ac:dyDescent="0.25">
      <c r="A955" s="4"/>
      <c r="B955" s="4"/>
      <c r="C955" s="406"/>
      <c r="D955" s="4"/>
      <c r="E955" s="406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</row>
    <row r="956" spans="1:35" ht="15.75" customHeight="1" x14ac:dyDescent="0.25">
      <c r="A956" s="4"/>
      <c r="B956" s="4"/>
      <c r="C956" s="406"/>
      <c r="D956" s="4"/>
      <c r="E956" s="406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</row>
    <row r="957" spans="1:35" ht="15.75" customHeight="1" x14ac:dyDescent="0.25">
      <c r="A957" s="4"/>
      <c r="B957" s="4"/>
      <c r="C957" s="406"/>
      <c r="D957" s="4"/>
      <c r="E957" s="406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</row>
    <row r="958" spans="1:35" ht="15.75" customHeight="1" x14ac:dyDescent="0.25">
      <c r="A958" s="4"/>
      <c r="B958" s="4"/>
      <c r="C958" s="406"/>
      <c r="D958" s="4"/>
      <c r="E958" s="406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</row>
    <row r="959" spans="1:35" ht="15.75" customHeight="1" x14ac:dyDescent="0.25">
      <c r="A959" s="4"/>
      <c r="B959" s="4"/>
      <c r="C959" s="406"/>
      <c r="D959" s="4"/>
      <c r="E959" s="406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</row>
    <row r="960" spans="1:35" ht="15.75" customHeight="1" x14ac:dyDescent="0.25">
      <c r="A960" s="4"/>
      <c r="B960" s="4"/>
      <c r="C960" s="406"/>
      <c r="D960" s="4"/>
      <c r="E960" s="406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</row>
    <row r="961" spans="1:35" ht="15.75" customHeight="1" x14ac:dyDescent="0.25">
      <c r="A961" s="4"/>
      <c r="B961" s="4"/>
      <c r="C961" s="406"/>
      <c r="D961" s="4"/>
      <c r="E961" s="406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</row>
    <row r="962" spans="1:35" ht="15.75" customHeight="1" x14ac:dyDescent="0.25">
      <c r="A962" s="4"/>
      <c r="B962" s="4"/>
      <c r="C962" s="406"/>
      <c r="D962" s="4"/>
      <c r="E962" s="406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</row>
    <row r="963" spans="1:35" ht="15.75" customHeight="1" x14ac:dyDescent="0.25">
      <c r="A963" s="4"/>
      <c r="B963" s="4"/>
      <c r="C963" s="406"/>
      <c r="D963" s="4"/>
      <c r="E963" s="406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</row>
    <row r="964" spans="1:35" ht="15.75" customHeight="1" x14ac:dyDescent="0.25">
      <c r="A964" s="4"/>
      <c r="B964" s="4"/>
      <c r="C964" s="406"/>
      <c r="D964" s="4"/>
      <c r="E964" s="406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</row>
    <row r="965" spans="1:35" ht="15.75" customHeight="1" x14ac:dyDescent="0.25">
      <c r="A965" s="4"/>
      <c r="B965" s="4"/>
      <c r="C965" s="406"/>
      <c r="D965" s="4"/>
      <c r="E965" s="406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</row>
    <row r="966" spans="1:35" ht="15.75" customHeight="1" x14ac:dyDescent="0.25">
      <c r="A966" s="4"/>
      <c r="B966" s="4"/>
      <c r="C966" s="406"/>
      <c r="D966" s="4"/>
      <c r="E966" s="406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</row>
    <row r="967" spans="1:35" ht="15.75" customHeight="1" x14ac:dyDescent="0.25">
      <c r="A967" s="4"/>
      <c r="B967" s="4"/>
      <c r="C967" s="406"/>
      <c r="D967" s="4"/>
      <c r="E967" s="406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</row>
    <row r="968" spans="1:35" ht="15.75" customHeight="1" x14ac:dyDescent="0.25">
      <c r="A968" s="4"/>
      <c r="B968" s="4"/>
      <c r="C968" s="406"/>
      <c r="D968" s="4"/>
      <c r="E968" s="406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</row>
    <row r="969" spans="1:35" ht="15.75" customHeight="1" x14ac:dyDescent="0.25">
      <c r="A969" s="4"/>
      <c r="B969" s="4"/>
      <c r="C969" s="406"/>
      <c r="D969" s="4"/>
      <c r="E969" s="406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</row>
    <row r="970" spans="1:35" ht="15.75" customHeight="1" x14ac:dyDescent="0.25">
      <c r="A970" s="4"/>
      <c r="B970" s="4"/>
      <c r="C970" s="406"/>
      <c r="D970" s="4"/>
      <c r="E970" s="406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</row>
    <row r="971" spans="1:35" ht="15.75" customHeight="1" x14ac:dyDescent="0.25">
      <c r="A971" s="4"/>
      <c r="B971" s="4"/>
      <c r="C971" s="406"/>
      <c r="D971" s="4"/>
      <c r="E971" s="406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</row>
    <row r="972" spans="1:35" ht="15.75" customHeight="1" x14ac:dyDescent="0.25">
      <c r="A972" s="4"/>
      <c r="B972" s="4"/>
      <c r="C972" s="406"/>
      <c r="D972" s="4"/>
      <c r="E972" s="406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</row>
    <row r="973" spans="1:35" ht="15.75" customHeight="1" x14ac:dyDescent="0.25">
      <c r="A973" s="4"/>
      <c r="B973" s="4"/>
      <c r="C973" s="406"/>
      <c r="D973" s="4"/>
      <c r="E973" s="406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</row>
    <row r="974" spans="1:35" ht="15.75" customHeight="1" x14ac:dyDescent="0.25">
      <c r="A974" s="4"/>
      <c r="B974" s="4"/>
      <c r="C974" s="406"/>
      <c r="D974" s="4"/>
      <c r="E974" s="406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</row>
    <row r="975" spans="1:35" ht="15.75" customHeight="1" x14ac:dyDescent="0.25">
      <c r="A975" s="4"/>
      <c r="B975" s="4"/>
      <c r="C975" s="406"/>
      <c r="D975" s="4"/>
      <c r="E975" s="406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</row>
    <row r="976" spans="1:35" ht="15.75" customHeight="1" x14ac:dyDescent="0.25">
      <c r="A976" s="4"/>
      <c r="B976" s="4"/>
      <c r="C976" s="406"/>
      <c r="D976" s="4"/>
      <c r="E976" s="406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</row>
    <row r="977" spans="1:35" ht="15.75" customHeight="1" x14ac:dyDescent="0.25">
      <c r="A977" s="4"/>
      <c r="B977" s="4"/>
      <c r="C977" s="406"/>
      <c r="D977" s="4"/>
      <c r="E977" s="406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</row>
    <row r="978" spans="1:35" ht="15.75" customHeight="1" x14ac:dyDescent="0.25">
      <c r="A978" s="4"/>
      <c r="B978" s="4"/>
      <c r="C978" s="406"/>
      <c r="D978" s="4"/>
      <c r="E978" s="406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</row>
    <row r="979" spans="1:35" ht="15.75" customHeight="1" x14ac:dyDescent="0.25">
      <c r="A979" s="4"/>
      <c r="B979" s="4"/>
      <c r="C979" s="406"/>
      <c r="D979" s="4"/>
      <c r="E979" s="406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</row>
    <row r="980" spans="1:35" ht="15.75" customHeight="1" x14ac:dyDescent="0.25">
      <c r="A980" s="4"/>
      <c r="B980" s="4"/>
      <c r="C980" s="406"/>
      <c r="D980" s="4"/>
      <c r="E980" s="406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</row>
    <row r="981" spans="1:35" ht="15.75" customHeight="1" x14ac:dyDescent="0.25">
      <c r="A981" s="4"/>
      <c r="B981" s="4"/>
      <c r="C981" s="406"/>
      <c r="D981" s="4"/>
      <c r="E981" s="406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</row>
    <row r="982" spans="1:35" ht="15.75" customHeight="1" x14ac:dyDescent="0.25">
      <c r="A982" s="4"/>
      <c r="B982" s="4"/>
      <c r="C982" s="406"/>
      <c r="D982" s="4"/>
      <c r="E982" s="406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</row>
    <row r="983" spans="1:35" ht="15.75" customHeight="1" x14ac:dyDescent="0.25">
      <c r="A983" s="4"/>
      <c r="B983" s="4"/>
      <c r="C983" s="406"/>
      <c r="D983" s="4"/>
      <c r="E983" s="406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</row>
    <row r="984" spans="1:35" ht="15.75" customHeight="1" x14ac:dyDescent="0.25">
      <c r="A984" s="4"/>
      <c r="B984" s="4"/>
      <c r="C984" s="406"/>
      <c r="D984" s="4"/>
      <c r="E984" s="406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</row>
    <row r="985" spans="1:35" ht="15.75" customHeight="1" x14ac:dyDescent="0.25">
      <c r="A985" s="4"/>
      <c r="B985" s="4"/>
      <c r="C985" s="406"/>
      <c r="D985" s="4"/>
      <c r="E985" s="406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</row>
    <row r="986" spans="1:35" ht="15.75" customHeight="1" x14ac:dyDescent="0.25">
      <c r="A986" s="4"/>
      <c r="B986" s="4"/>
      <c r="C986" s="406"/>
      <c r="D986" s="4"/>
      <c r="E986" s="406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</row>
    <row r="987" spans="1:35" ht="15.75" customHeight="1" x14ac:dyDescent="0.25">
      <c r="A987" s="4"/>
      <c r="B987" s="4"/>
      <c r="C987" s="406"/>
      <c r="D987" s="4"/>
      <c r="E987" s="406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</row>
    <row r="988" spans="1:35" ht="15.75" customHeight="1" x14ac:dyDescent="0.25">
      <c r="A988" s="4"/>
      <c r="B988" s="4"/>
      <c r="C988" s="406"/>
      <c r="D988" s="4"/>
      <c r="E988" s="406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</row>
    <row r="989" spans="1:35" ht="15.75" customHeight="1" x14ac:dyDescent="0.25">
      <c r="A989" s="4"/>
      <c r="B989" s="4"/>
      <c r="C989" s="406"/>
      <c r="D989" s="4"/>
      <c r="E989" s="406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</row>
    <row r="990" spans="1:35" ht="15.75" customHeight="1" x14ac:dyDescent="0.25">
      <c r="A990" s="4"/>
      <c r="B990" s="4"/>
      <c r="C990" s="406"/>
      <c r="D990" s="4"/>
      <c r="E990" s="406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</row>
    <row r="991" spans="1:35" ht="15.75" customHeight="1" x14ac:dyDescent="0.25">
      <c r="A991" s="4"/>
      <c r="B991" s="4"/>
      <c r="C991" s="406"/>
      <c r="D991" s="4"/>
      <c r="E991" s="406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</row>
    <row r="992" spans="1:35" ht="15.75" customHeight="1" x14ac:dyDescent="0.25">
      <c r="A992" s="4"/>
      <c r="B992" s="4"/>
      <c r="C992" s="406"/>
      <c r="D992" s="4"/>
      <c r="E992" s="406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</row>
    <row r="993" spans="1:35" ht="15.75" customHeight="1" x14ac:dyDescent="0.25">
      <c r="A993" s="4"/>
      <c r="B993" s="4"/>
      <c r="C993" s="406"/>
      <c r="D993" s="4"/>
      <c r="E993" s="406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</row>
    <row r="994" spans="1:35" ht="15.75" customHeight="1" x14ac:dyDescent="0.25">
      <c r="A994" s="4"/>
      <c r="B994" s="4"/>
      <c r="C994" s="406"/>
      <c r="D994" s="4"/>
      <c r="E994" s="406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</row>
    <row r="995" spans="1:35" ht="15.75" customHeight="1" x14ac:dyDescent="0.25">
      <c r="A995" s="4"/>
      <c r="B995" s="4"/>
      <c r="C995" s="406"/>
      <c r="D995" s="4"/>
      <c r="E995" s="406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</row>
    <row r="996" spans="1:35" ht="15.75" customHeight="1" x14ac:dyDescent="0.25">
      <c r="A996" s="4"/>
      <c r="B996" s="4"/>
      <c r="C996" s="406"/>
      <c r="D996" s="4"/>
      <c r="E996" s="406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</row>
    <row r="997" spans="1:35" ht="15.75" customHeight="1" x14ac:dyDescent="0.25">
      <c r="A997" s="4"/>
      <c r="B997" s="4"/>
      <c r="C997" s="406"/>
      <c r="D997" s="4"/>
      <c r="E997" s="406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</row>
    <row r="998" spans="1:35" ht="15.75" customHeight="1" x14ac:dyDescent="0.25">
      <c r="A998" s="4"/>
      <c r="B998" s="4"/>
      <c r="C998" s="406"/>
      <c r="D998" s="4"/>
      <c r="E998" s="406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</row>
    <row r="999" spans="1:35" ht="15.75" customHeight="1" x14ac:dyDescent="0.25">
      <c r="A999" s="4"/>
      <c r="B999" s="4"/>
      <c r="C999" s="406"/>
      <c r="D999" s="4"/>
      <c r="E999" s="406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</row>
    <row r="1000" spans="1:35" ht="15.75" customHeight="1" x14ac:dyDescent="0.25">
      <c r="A1000" s="4"/>
      <c r="B1000" s="4"/>
      <c r="C1000" s="406"/>
      <c r="D1000" s="4"/>
      <c r="E1000" s="406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</row>
  </sheetData>
  <mergeCells count="6">
    <mergeCell ref="J41:J44"/>
    <mergeCell ref="E41:E44"/>
    <mergeCell ref="F41:F44"/>
    <mergeCell ref="G41:G44"/>
    <mergeCell ref="H41:H44"/>
    <mergeCell ref="I41:I44"/>
  </mergeCells>
  <pageMargins left="0.7" right="0.7" top="0.75" bottom="0.75" header="0" footer="0"/>
  <pageSetup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9"/>
  <dimension ref="D2:G1000"/>
  <sheetViews>
    <sheetView workbookViewId="0"/>
  </sheetViews>
  <sheetFormatPr baseColWidth="10" defaultColWidth="10.109375" defaultRowHeight="15" customHeight="1" x14ac:dyDescent="0.2"/>
  <cols>
    <col min="1" max="26" width="10.44140625" customWidth="1"/>
  </cols>
  <sheetData>
    <row r="2" spans="4:7" ht="20.25" x14ac:dyDescent="0.3">
      <c r="D2" s="196" t="s">
        <v>530</v>
      </c>
      <c r="E2" s="196"/>
      <c r="F2" s="196"/>
      <c r="G2" s="196"/>
    </row>
    <row r="3" spans="4:7" ht="18" x14ac:dyDescent="0.25">
      <c r="D3" s="89" t="s">
        <v>614</v>
      </c>
      <c r="E3" s="89"/>
      <c r="F3" s="89"/>
      <c r="G3" s="89"/>
    </row>
    <row r="4" spans="4:7" ht="18" x14ac:dyDescent="0.25">
      <c r="D4" s="204" t="s">
        <v>677</v>
      </c>
      <c r="E4" s="202"/>
      <c r="F4" s="202"/>
      <c r="G4" s="202"/>
    </row>
    <row r="5" spans="4:7" x14ac:dyDescent="0.2">
      <c r="D5" s="599">
        <f>MAX(DIARIO_2023!$C$7:$C$1342)</f>
        <v>45229</v>
      </c>
      <c r="E5" s="590"/>
      <c r="F5" s="590"/>
      <c r="G5" s="591"/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D5:G5"/>
  </mergeCells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DD8D-838B-434C-A703-8F48F7A4131E}">
  <sheetPr codeName="Hoja19"/>
  <dimension ref="A1:AB1000"/>
  <sheetViews>
    <sheetView workbookViewId="0">
      <pane ySplit="6" topLeftCell="A10" activePane="bottomLeft" state="frozen"/>
      <selection pane="bottomLeft" activeCell="J19" sqref="J19"/>
    </sheetView>
  </sheetViews>
  <sheetFormatPr baseColWidth="10" defaultColWidth="10.109375" defaultRowHeight="15" customHeight="1" x14ac:dyDescent="0.2"/>
  <cols>
    <col min="1" max="1" width="1.77734375" customWidth="1"/>
    <col min="2" max="2" width="11.88671875" customWidth="1"/>
    <col min="3" max="3" width="12.109375" customWidth="1"/>
    <col min="4" max="4" width="21.6640625" customWidth="1"/>
    <col min="5" max="8" width="13.33203125" customWidth="1"/>
    <col min="9" max="9" width="27.77734375" customWidth="1"/>
    <col min="10" max="10" width="3.77734375" customWidth="1"/>
    <col min="11" max="11" width="11.5546875" customWidth="1"/>
    <col min="12" max="28" width="10.44140625" customWidth="1"/>
  </cols>
  <sheetData>
    <row r="1" spans="1:28" ht="15.75" x14ac:dyDescent="0.25">
      <c r="A1" s="1"/>
      <c r="B1" s="1"/>
      <c r="C1" s="1"/>
      <c r="D1" s="1"/>
      <c r="E1" s="1"/>
      <c r="F1" s="514"/>
      <c r="G1" s="514"/>
      <c r="H1" s="514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ht="23.25" x14ac:dyDescent="0.35">
      <c r="A2" s="1"/>
      <c r="B2" s="589" t="s">
        <v>1406</v>
      </c>
      <c r="C2" s="589"/>
      <c r="D2" s="589"/>
      <c r="E2" s="589"/>
      <c r="F2" s="589"/>
      <c r="G2" s="589"/>
      <c r="H2" s="589"/>
      <c r="I2" s="589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ht="20.25" x14ac:dyDescent="0.3">
      <c r="A3" s="1"/>
      <c r="B3" s="592" t="s">
        <v>1786</v>
      </c>
      <c r="C3" s="592"/>
      <c r="D3" s="592"/>
      <c r="E3" s="592"/>
      <c r="F3" s="592"/>
      <c r="G3" s="592"/>
      <c r="H3" s="592"/>
      <c r="I3" s="592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8" ht="18.75" x14ac:dyDescent="0.3">
      <c r="A4" s="1"/>
      <c r="B4" s="593">
        <f>MAX(B6:B27)</f>
        <v>45199</v>
      </c>
      <c r="C4" s="593"/>
      <c r="D4" s="593"/>
      <c r="E4" s="593"/>
      <c r="F4" s="593"/>
      <c r="G4" s="593"/>
      <c r="H4" s="593"/>
      <c r="I4" s="593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ht="18" x14ac:dyDescent="0.25">
      <c r="A5" s="1"/>
      <c r="B5" s="1"/>
      <c r="C5" s="5"/>
      <c r="D5" s="7"/>
      <c r="E5" s="6"/>
      <c r="F5" s="563"/>
      <c r="G5" s="563"/>
      <c r="H5" s="563"/>
      <c r="I5" s="7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ht="30" x14ac:dyDescent="0.2">
      <c r="A6" s="8"/>
      <c r="B6" s="9" t="s">
        <v>2</v>
      </c>
      <c r="C6" s="9" t="s">
        <v>1787</v>
      </c>
      <c r="D6" s="9" t="s">
        <v>685</v>
      </c>
      <c r="E6" s="9" t="s">
        <v>1789</v>
      </c>
      <c r="F6" s="9" t="s">
        <v>318</v>
      </c>
      <c r="G6" s="9" t="s">
        <v>1053</v>
      </c>
      <c r="H6" s="9" t="s">
        <v>625</v>
      </c>
      <c r="I6" s="9" t="s">
        <v>627</v>
      </c>
      <c r="J6" s="8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">
      <c r="A7" s="92"/>
      <c r="B7" s="286">
        <v>44931</v>
      </c>
      <c r="C7" s="369" t="s">
        <v>1788</v>
      </c>
      <c r="D7" s="289" t="s">
        <v>1464</v>
      </c>
      <c r="E7" s="564">
        <v>778790.2</v>
      </c>
      <c r="F7" s="564">
        <v>65629.2</v>
      </c>
      <c r="G7" s="564">
        <f t="shared" ref="G7:G13" si="0">E7+F7</f>
        <v>844419.39999999991</v>
      </c>
      <c r="H7" s="564">
        <v>0</v>
      </c>
      <c r="I7" s="291"/>
      <c r="J7" s="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</row>
    <row r="8" spans="1:28" x14ac:dyDescent="0.2">
      <c r="A8" s="92"/>
      <c r="B8" s="286">
        <v>45015</v>
      </c>
      <c r="C8" s="369" t="s">
        <v>1788</v>
      </c>
      <c r="D8" s="289" t="s">
        <v>1464</v>
      </c>
      <c r="E8" s="564">
        <v>788978.48</v>
      </c>
      <c r="F8" s="564">
        <v>71377.22</v>
      </c>
      <c r="G8" s="564">
        <f t="shared" si="0"/>
        <v>860355.7</v>
      </c>
      <c r="H8" s="564">
        <f t="shared" ref="H8:H13" si="1">+G8-G7</f>
        <v>15936.300000000047</v>
      </c>
      <c r="I8" s="291"/>
      <c r="J8" s="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</row>
    <row r="9" spans="1:28" x14ac:dyDescent="0.2">
      <c r="A9" s="92"/>
      <c r="B9" s="286">
        <v>45046</v>
      </c>
      <c r="C9" s="369" t="s">
        <v>1788</v>
      </c>
      <c r="D9" s="289" t="s">
        <v>1464</v>
      </c>
      <c r="E9" s="564">
        <f>540338.98+206417.65+48173.08</f>
        <v>794929.71</v>
      </c>
      <c r="F9" s="564">
        <f>74604.25+0.24</f>
        <v>74604.490000000005</v>
      </c>
      <c r="G9" s="564">
        <f t="shared" si="0"/>
        <v>869534.2</v>
      </c>
      <c r="H9" s="564">
        <f t="shared" si="1"/>
        <v>9178.5</v>
      </c>
      <c r="I9" s="291"/>
      <c r="J9" s="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</row>
    <row r="10" spans="1:28" x14ac:dyDescent="0.2">
      <c r="A10" s="92"/>
      <c r="B10" s="286">
        <v>45127</v>
      </c>
      <c r="C10" s="369" t="s">
        <v>1788</v>
      </c>
      <c r="D10" s="289" t="s">
        <v>1464</v>
      </c>
      <c r="E10" s="564">
        <v>814104.64</v>
      </c>
      <c r="F10" s="564">
        <v>78813.399999999994</v>
      </c>
      <c r="G10" s="564">
        <f t="shared" si="0"/>
        <v>892918.04</v>
      </c>
      <c r="H10" s="564">
        <f t="shared" si="1"/>
        <v>23383.840000000084</v>
      </c>
      <c r="I10" s="291"/>
      <c r="J10" s="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</row>
    <row r="11" spans="1:28" x14ac:dyDescent="0.2">
      <c r="A11" s="92"/>
      <c r="B11" s="286">
        <v>45133</v>
      </c>
      <c r="C11" s="369" t="s">
        <v>1788</v>
      </c>
      <c r="D11" s="289" t="s">
        <v>1790</v>
      </c>
      <c r="E11" s="564">
        <v>812783.78</v>
      </c>
      <c r="F11" s="564">
        <v>78595.63</v>
      </c>
      <c r="G11" s="564">
        <f t="shared" si="0"/>
        <v>891379.41</v>
      </c>
      <c r="H11" s="564">
        <f t="shared" si="1"/>
        <v>-1538.6300000000047</v>
      </c>
      <c r="I11" s="291"/>
      <c r="J11" s="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</row>
    <row r="12" spans="1:28" x14ac:dyDescent="0.2">
      <c r="A12" s="92"/>
      <c r="B12" s="286">
        <v>45134</v>
      </c>
      <c r="C12" s="369" t="s">
        <v>783</v>
      </c>
      <c r="D12" s="289" t="s">
        <v>1790</v>
      </c>
      <c r="E12" s="564">
        <v>812783.78</v>
      </c>
      <c r="F12" s="564">
        <v>78595.63</v>
      </c>
      <c r="G12" s="564">
        <f t="shared" si="0"/>
        <v>891379.41</v>
      </c>
      <c r="H12" s="564">
        <f t="shared" si="1"/>
        <v>0</v>
      </c>
      <c r="I12" s="291"/>
      <c r="J12" s="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</row>
    <row r="13" spans="1:28" x14ac:dyDescent="0.2">
      <c r="A13" s="92"/>
      <c r="B13" s="286">
        <v>45139</v>
      </c>
      <c r="C13" s="369" t="s">
        <v>783</v>
      </c>
      <c r="D13" s="289" t="s">
        <v>1464</v>
      </c>
      <c r="E13" s="564">
        <f>766333.63+49108.59+0.24</f>
        <v>815442.46</v>
      </c>
      <c r="F13" s="564">
        <v>78951.53</v>
      </c>
      <c r="G13" s="564">
        <f t="shared" si="0"/>
        <v>894393.99</v>
      </c>
      <c r="H13" s="564">
        <f t="shared" si="1"/>
        <v>3014.5799999999581</v>
      </c>
      <c r="I13" s="291"/>
      <c r="J13" s="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</row>
    <row r="14" spans="1:28" x14ac:dyDescent="0.2">
      <c r="A14" s="92"/>
      <c r="B14" s="286">
        <v>45145</v>
      </c>
      <c r="C14" s="369" t="s">
        <v>783</v>
      </c>
      <c r="D14" s="289" t="s">
        <v>1791</v>
      </c>
      <c r="E14" s="564">
        <v>-762544.01</v>
      </c>
      <c r="F14" s="564"/>
      <c r="G14" s="564"/>
      <c r="H14" s="564"/>
      <c r="I14" s="291"/>
      <c r="J14" s="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</row>
    <row r="15" spans="1:28" x14ac:dyDescent="0.2">
      <c r="A15" s="92"/>
      <c r="B15" s="286">
        <v>45169</v>
      </c>
      <c r="C15" s="369" t="s">
        <v>783</v>
      </c>
      <c r="D15" s="289" t="s">
        <v>1464</v>
      </c>
      <c r="E15" s="564">
        <f>262511.91+0.24</f>
        <v>262512.14999999997</v>
      </c>
      <c r="F15" s="564">
        <v>82183.490000000005</v>
      </c>
      <c r="G15" s="564">
        <f>E15+F15</f>
        <v>344695.63999999996</v>
      </c>
      <c r="H15" s="564">
        <f>+G15-G13</f>
        <v>-549698.35000000009</v>
      </c>
      <c r="I15" s="291"/>
      <c r="J15" s="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</row>
    <row r="16" spans="1:28" x14ac:dyDescent="0.2">
      <c r="A16" s="92"/>
      <c r="B16" s="286">
        <v>45176</v>
      </c>
      <c r="C16" s="369" t="s">
        <v>783</v>
      </c>
      <c r="D16" s="289" t="s">
        <v>1792</v>
      </c>
      <c r="E16" s="564">
        <v>-259694.85</v>
      </c>
      <c r="F16" s="564"/>
      <c r="G16" s="564"/>
      <c r="H16" s="564"/>
      <c r="I16" s="291"/>
      <c r="J16" s="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</row>
    <row r="17" spans="1:28" x14ac:dyDescent="0.2">
      <c r="A17" s="92"/>
      <c r="B17" s="286">
        <v>45180</v>
      </c>
      <c r="C17" s="369" t="s">
        <v>783</v>
      </c>
      <c r="D17" s="289" t="s">
        <v>1793</v>
      </c>
      <c r="E17" s="564"/>
      <c r="F17" s="564">
        <v>-82600.39</v>
      </c>
      <c r="G17" s="564"/>
      <c r="H17" s="564"/>
      <c r="I17" s="291"/>
      <c r="J17" s="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</row>
    <row r="18" spans="1:28" x14ac:dyDescent="0.2">
      <c r="A18" s="92"/>
      <c r="B18" s="286">
        <v>45199</v>
      </c>
      <c r="C18" s="369" t="s">
        <v>783</v>
      </c>
      <c r="D18" s="289" t="s">
        <v>1464</v>
      </c>
      <c r="E18" s="564">
        <f>E15+E16</f>
        <v>2817.2999999999593</v>
      </c>
      <c r="F18" s="564">
        <f>+F15+F17</f>
        <v>-416.89999999999418</v>
      </c>
      <c r="G18" s="564">
        <f>E18+F18</f>
        <v>2400.3999999999651</v>
      </c>
      <c r="H18" s="564"/>
      <c r="I18" s="291"/>
      <c r="J18" s="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</row>
    <row r="19" spans="1:28" x14ac:dyDescent="0.2">
      <c r="A19" s="92"/>
      <c r="B19" s="286">
        <v>45195</v>
      </c>
      <c r="C19" s="369"/>
      <c r="D19" s="289"/>
      <c r="E19" s="564"/>
      <c r="F19" s="564"/>
      <c r="G19" s="564"/>
      <c r="H19" s="564">
        <v>3372.07</v>
      </c>
      <c r="I19" s="291" t="s">
        <v>1794</v>
      </c>
      <c r="J19" s="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</row>
    <row r="20" spans="1:28" x14ac:dyDescent="0.2">
      <c r="A20" s="92"/>
      <c r="B20" s="286"/>
      <c r="C20" s="369"/>
      <c r="D20" s="289"/>
      <c r="E20" s="370"/>
      <c r="F20" s="370"/>
      <c r="G20" s="370"/>
      <c r="H20" s="370"/>
      <c r="I20" s="291"/>
      <c r="J20" s="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</row>
    <row r="21" spans="1:28" ht="15.75" customHeight="1" x14ac:dyDescent="0.2">
      <c r="A21" s="92"/>
      <c r="B21" s="286"/>
      <c r="C21" s="369"/>
      <c r="D21" s="289"/>
      <c r="E21" s="370"/>
      <c r="F21" s="370"/>
      <c r="G21" s="370"/>
      <c r="H21" s="370"/>
      <c r="I21" s="291"/>
      <c r="J21" s="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</row>
    <row r="22" spans="1:28" ht="15.75" customHeight="1" x14ac:dyDescent="0.2">
      <c r="A22" s="92"/>
      <c r="B22" s="286"/>
      <c r="C22" s="369"/>
      <c r="D22" s="289"/>
      <c r="E22" s="370"/>
      <c r="F22" s="370"/>
      <c r="G22" s="370"/>
      <c r="H22" s="370"/>
      <c r="I22" s="291"/>
      <c r="J22" s="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</row>
    <row r="23" spans="1:28" ht="15.75" customHeight="1" x14ac:dyDescent="0.2">
      <c r="A23" s="92"/>
      <c r="B23" s="286"/>
      <c r="C23" s="369"/>
      <c r="D23" s="289"/>
      <c r="E23" s="370"/>
      <c r="F23" s="370"/>
      <c r="G23" s="370"/>
      <c r="H23" s="370"/>
      <c r="I23" s="291"/>
      <c r="J23" s="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</row>
    <row r="24" spans="1:28" ht="15.75" customHeight="1" x14ac:dyDescent="0.2">
      <c r="A24" s="92"/>
      <c r="B24" s="286"/>
      <c r="C24" s="369"/>
      <c r="D24" s="289"/>
      <c r="E24" s="370"/>
      <c r="F24" s="370"/>
      <c r="G24" s="370"/>
      <c r="H24" s="370"/>
      <c r="I24" s="291"/>
      <c r="J24" s="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</row>
    <row r="25" spans="1:28" ht="15.75" customHeight="1" x14ac:dyDescent="0.2">
      <c r="A25" s="92"/>
      <c r="B25" s="286"/>
      <c r="C25" s="369"/>
      <c r="D25" s="289"/>
      <c r="E25" s="370"/>
      <c r="F25" s="370"/>
      <c r="G25" s="370"/>
      <c r="H25" s="370"/>
      <c r="I25" s="291"/>
      <c r="J25" s="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</row>
    <row r="26" spans="1:28" ht="15.75" customHeight="1" x14ac:dyDescent="0.2">
      <c r="A26" s="92"/>
      <c r="B26" s="286"/>
      <c r="C26" s="369"/>
      <c r="D26" s="289"/>
      <c r="E26" s="370"/>
      <c r="F26" s="370"/>
      <c r="G26" s="370"/>
      <c r="H26" s="370"/>
      <c r="I26" s="291"/>
      <c r="J26" s="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</row>
    <row r="27" spans="1:28" ht="15.75" customHeight="1" x14ac:dyDescent="0.2">
      <c r="A27" s="92"/>
      <c r="B27" s="286"/>
      <c r="C27" s="369"/>
      <c r="D27" s="289"/>
      <c r="E27" s="370"/>
      <c r="F27" s="370"/>
      <c r="G27" s="370"/>
      <c r="H27" s="370"/>
      <c r="I27" s="291"/>
      <c r="J27" s="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</row>
    <row r="28" spans="1:28" ht="15.75" customHeight="1" x14ac:dyDescent="0.2">
      <c r="A28" s="292"/>
      <c r="B28" s="286"/>
      <c r="C28" s="369"/>
      <c r="D28" s="289"/>
      <c r="E28" s="370"/>
      <c r="F28" s="370"/>
      <c r="G28" s="370"/>
      <c r="H28" s="370"/>
      <c r="I28" s="291"/>
      <c r="J28" s="292"/>
      <c r="K28" s="292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</row>
    <row r="29" spans="1:28" ht="15.75" customHeight="1" x14ac:dyDescent="0.2">
      <c r="A29" s="292"/>
      <c r="B29" s="286"/>
      <c r="C29" s="369"/>
      <c r="D29" s="289"/>
      <c r="E29" s="370"/>
      <c r="F29" s="370"/>
      <c r="G29" s="370"/>
      <c r="H29" s="370"/>
      <c r="I29" s="291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</row>
    <row r="30" spans="1:28" ht="15.75" customHeight="1" x14ac:dyDescent="0.2">
      <c r="A30" s="292"/>
      <c r="B30" s="221"/>
      <c r="C30" s="295"/>
      <c r="D30" s="296"/>
      <c r="E30" s="296"/>
      <c r="F30" s="296"/>
      <c r="G30" s="296"/>
      <c r="H30" s="296"/>
      <c r="I30" s="2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</row>
    <row r="31" spans="1:28" ht="15.75" customHeight="1" x14ac:dyDescent="0.2">
      <c r="A31" s="292"/>
      <c r="B31" s="221"/>
      <c r="C31" s="295"/>
      <c r="D31" s="296"/>
      <c r="E31" s="296"/>
      <c r="F31" s="296"/>
      <c r="G31" s="296"/>
      <c r="H31" s="296"/>
      <c r="I31" s="2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</row>
    <row r="32" spans="1:28" ht="15.75" customHeight="1" x14ac:dyDescent="0.2">
      <c r="A32" s="292"/>
      <c r="B32" s="221"/>
      <c r="C32" s="295"/>
      <c r="D32" s="296"/>
      <c r="E32" s="296"/>
      <c r="F32" s="296"/>
      <c r="G32" s="296"/>
      <c r="H32" s="296"/>
      <c r="I32" s="2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</row>
    <row r="33" spans="1:28" ht="15.75" customHeight="1" x14ac:dyDescent="0.2">
      <c r="A33" s="292"/>
      <c r="B33" s="221"/>
      <c r="C33" s="295"/>
      <c r="D33" s="296"/>
      <c r="E33" s="296"/>
      <c r="F33" s="296"/>
      <c r="G33" s="296"/>
      <c r="H33" s="296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</row>
    <row r="34" spans="1:28" ht="15.75" customHeight="1" x14ac:dyDescent="0.2">
      <c r="A34" s="292"/>
      <c r="B34" s="221"/>
      <c r="C34" s="295"/>
      <c r="D34" s="296"/>
      <c r="E34" s="296"/>
      <c r="F34" s="296"/>
      <c r="G34" s="296"/>
      <c r="H34" s="296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</row>
    <row r="35" spans="1:28" ht="15.75" customHeight="1" x14ac:dyDescent="0.2">
      <c r="A35" s="292"/>
      <c r="B35" s="221"/>
      <c r="C35" s="295"/>
      <c r="D35" s="296"/>
      <c r="E35" s="296"/>
      <c r="F35" s="296"/>
      <c r="G35" s="296"/>
      <c r="H35" s="296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</row>
    <row r="36" spans="1:28" ht="15.75" customHeight="1" x14ac:dyDescent="0.2">
      <c r="A36" s="292"/>
      <c r="B36" s="221"/>
      <c r="C36" s="295"/>
      <c r="D36" s="296"/>
      <c r="E36" s="296"/>
      <c r="F36" s="296"/>
      <c r="G36" s="296"/>
      <c r="H36" s="296"/>
      <c r="I36" s="292"/>
      <c r="J36" s="292"/>
      <c r="K36" s="292"/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</row>
    <row r="37" spans="1:28" ht="15.75" customHeight="1" x14ac:dyDescent="0.2">
      <c r="A37" s="292"/>
      <c r="B37" s="221"/>
      <c r="C37" s="295"/>
      <c r="D37" s="296"/>
      <c r="E37" s="296"/>
      <c r="F37" s="296"/>
      <c r="G37" s="296"/>
      <c r="H37" s="296"/>
      <c r="I37" s="2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</row>
    <row r="38" spans="1:28" ht="15.75" customHeight="1" x14ac:dyDescent="0.2">
      <c r="A38" s="292"/>
      <c r="B38" s="221"/>
      <c r="C38" s="295"/>
      <c r="D38" s="296"/>
      <c r="E38" s="296"/>
      <c r="F38" s="296"/>
      <c r="G38" s="296"/>
      <c r="H38" s="296"/>
      <c r="I38" s="2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</row>
    <row r="39" spans="1:28" ht="15.75" customHeight="1" x14ac:dyDescent="0.2">
      <c r="A39" s="292"/>
      <c r="B39" s="221"/>
      <c r="C39" s="295"/>
      <c r="D39" s="296"/>
      <c r="E39" s="296"/>
      <c r="F39" s="296"/>
      <c r="G39" s="296"/>
      <c r="H39" s="296"/>
      <c r="I39" s="2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</row>
    <row r="40" spans="1:28" ht="15.75" customHeight="1" x14ac:dyDescent="0.2">
      <c r="A40" s="292"/>
      <c r="B40" s="221"/>
      <c r="C40" s="295"/>
      <c r="D40" s="296"/>
      <c r="E40" s="296"/>
      <c r="F40" s="296"/>
      <c r="G40" s="296"/>
      <c r="H40" s="296"/>
      <c r="I40" s="292"/>
      <c r="J40" s="292"/>
      <c r="K40" s="292"/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</row>
    <row r="41" spans="1:28" ht="15.75" customHeight="1" x14ac:dyDescent="0.2">
      <c r="A41" s="292"/>
      <c r="B41" s="221"/>
      <c r="C41" s="295"/>
      <c r="D41" s="296"/>
      <c r="E41" s="296"/>
      <c r="F41" s="296"/>
      <c r="G41" s="296"/>
      <c r="H41" s="296"/>
      <c r="I41" s="2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</row>
    <row r="42" spans="1:28" ht="15.75" customHeight="1" x14ac:dyDescent="0.2">
      <c r="A42" s="292"/>
      <c r="B42" s="221"/>
      <c r="C42" s="295"/>
      <c r="D42" s="296"/>
      <c r="E42" s="296"/>
      <c r="F42" s="296"/>
      <c r="G42" s="296"/>
      <c r="H42" s="296"/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</row>
    <row r="43" spans="1:28" ht="15.75" customHeight="1" x14ac:dyDescent="0.2">
      <c r="A43" s="292"/>
      <c r="B43" s="221"/>
      <c r="C43" s="295"/>
      <c r="D43" s="296"/>
      <c r="E43" s="296"/>
      <c r="F43" s="296"/>
      <c r="G43" s="296"/>
      <c r="H43" s="296"/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</row>
    <row r="44" spans="1:28" ht="15.75" customHeight="1" x14ac:dyDescent="0.2">
      <c r="A44" s="292"/>
      <c r="B44" s="221"/>
      <c r="C44" s="295"/>
      <c r="D44" s="296"/>
      <c r="E44" s="296"/>
      <c r="F44" s="296"/>
      <c r="G44" s="296"/>
      <c r="H44" s="296"/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</row>
    <row r="45" spans="1:28" ht="15.75" customHeight="1" x14ac:dyDescent="0.2">
      <c r="A45" s="292"/>
      <c r="B45" s="221"/>
      <c r="C45" s="295"/>
      <c r="D45" s="296"/>
      <c r="E45" s="296"/>
      <c r="F45" s="296"/>
      <c r="G45" s="296"/>
      <c r="H45" s="296"/>
      <c r="I45" s="292"/>
      <c r="J45" s="292"/>
      <c r="K45" s="292"/>
      <c r="L45" s="29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</row>
    <row r="46" spans="1:28" ht="15.75" customHeight="1" x14ac:dyDescent="0.2">
      <c r="A46" s="292"/>
      <c r="B46" s="221"/>
      <c r="C46" s="295"/>
      <c r="D46" s="296"/>
      <c r="E46" s="296"/>
      <c r="F46" s="296"/>
      <c r="G46" s="296"/>
      <c r="H46" s="296"/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</row>
    <row r="47" spans="1:28" ht="15.75" customHeight="1" x14ac:dyDescent="0.2">
      <c r="A47" s="292"/>
      <c r="B47" s="221"/>
      <c r="C47" s="295"/>
      <c r="D47" s="296"/>
      <c r="E47" s="296"/>
      <c r="F47" s="296"/>
      <c r="G47" s="296"/>
      <c r="H47" s="296"/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</row>
    <row r="48" spans="1:28" ht="15.75" customHeight="1" x14ac:dyDescent="0.2">
      <c r="A48" s="292"/>
      <c r="B48" s="221"/>
      <c r="C48" s="295"/>
      <c r="D48" s="296"/>
      <c r="E48" s="296"/>
      <c r="F48" s="296"/>
      <c r="G48" s="296"/>
      <c r="H48" s="296"/>
      <c r="I48" s="2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</row>
    <row r="49" spans="1:28" ht="15.75" customHeight="1" x14ac:dyDescent="0.2">
      <c r="A49" s="292"/>
      <c r="B49" s="221"/>
      <c r="C49" s="295"/>
      <c r="D49" s="296"/>
      <c r="E49" s="296"/>
      <c r="F49" s="296"/>
      <c r="G49" s="296"/>
      <c r="H49" s="296"/>
      <c r="I49" s="2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</row>
    <row r="50" spans="1:28" ht="15.75" customHeight="1" x14ac:dyDescent="0.2">
      <c r="A50" s="292"/>
      <c r="B50" s="221"/>
      <c r="C50" s="295"/>
      <c r="D50" s="296"/>
      <c r="E50" s="296"/>
      <c r="F50" s="296"/>
      <c r="G50" s="296"/>
      <c r="H50" s="296"/>
      <c r="I50" s="2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</row>
    <row r="51" spans="1:28" ht="15.75" customHeight="1" x14ac:dyDescent="0.2">
      <c r="A51" s="292"/>
      <c r="B51" s="221"/>
      <c r="C51" s="295"/>
      <c r="D51" s="296"/>
      <c r="E51" s="296"/>
      <c r="F51" s="296"/>
      <c r="G51" s="296"/>
      <c r="H51" s="296"/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</row>
    <row r="52" spans="1:28" ht="15.75" customHeight="1" x14ac:dyDescent="0.2">
      <c r="A52" s="292"/>
      <c r="B52" s="221"/>
      <c r="C52" s="295"/>
      <c r="D52" s="296"/>
      <c r="E52" s="296"/>
      <c r="F52" s="296"/>
      <c r="G52" s="296"/>
      <c r="H52" s="296"/>
      <c r="I52" s="2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</row>
    <row r="53" spans="1:28" ht="15.75" customHeight="1" x14ac:dyDescent="0.2">
      <c r="A53" s="292"/>
      <c r="B53" s="221"/>
      <c r="C53" s="295"/>
      <c r="D53" s="296"/>
      <c r="E53" s="296"/>
      <c r="F53" s="296"/>
      <c r="G53" s="296"/>
      <c r="H53" s="296"/>
      <c r="I53" s="2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</row>
    <row r="54" spans="1:28" ht="15.75" customHeight="1" x14ac:dyDescent="0.2">
      <c r="A54" s="292"/>
      <c r="B54" s="221"/>
      <c r="C54" s="295"/>
      <c r="D54" s="296"/>
      <c r="E54" s="296"/>
      <c r="F54" s="296"/>
      <c r="G54" s="296"/>
      <c r="H54" s="296"/>
      <c r="I54" s="292"/>
      <c r="J54" s="292"/>
      <c r="K54" s="292"/>
      <c r="L54" s="29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</row>
    <row r="55" spans="1:28" ht="15.75" customHeight="1" x14ac:dyDescent="0.2">
      <c r="A55" s="292"/>
      <c r="B55" s="221"/>
      <c r="C55" s="295"/>
      <c r="D55" s="296"/>
      <c r="E55" s="296"/>
      <c r="F55" s="296"/>
      <c r="G55" s="296"/>
      <c r="H55" s="296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</row>
    <row r="56" spans="1:28" ht="15.75" customHeight="1" x14ac:dyDescent="0.2">
      <c r="A56" s="292"/>
      <c r="B56" s="221"/>
      <c r="C56" s="295"/>
      <c r="D56" s="296"/>
      <c r="E56" s="296"/>
      <c r="F56" s="296"/>
      <c r="G56" s="296"/>
      <c r="H56" s="296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</row>
    <row r="57" spans="1:28" ht="15.75" customHeight="1" x14ac:dyDescent="0.2">
      <c r="A57" s="292"/>
      <c r="B57" s="221"/>
      <c r="C57" s="295"/>
      <c r="D57" s="296"/>
      <c r="E57" s="296"/>
      <c r="F57" s="296"/>
      <c r="G57" s="296"/>
      <c r="H57" s="296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</row>
    <row r="58" spans="1:28" ht="15.75" customHeight="1" x14ac:dyDescent="0.2">
      <c r="A58" s="292"/>
      <c r="B58" s="221"/>
      <c r="C58" s="295"/>
      <c r="D58" s="296"/>
      <c r="E58" s="296"/>
      <c r="F58" s="296"/>
      <c r="G58" s="296"/>
      <c r="H58" s="296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</row>
    <row r="59" spans="1:28" ht="15.75" customHeight="1" x14ac:dyDescent="0.2">
      <c r="A59" s="292"/>
      <c r="B59" s="221"/>
      <c r="C59" s="295"/>
      <c r="D59" s="296"/>
      <c r="E59" s="296"/>
      <c r="F59" s="296"/>
      <c r="G59" s="296"/>
      <c r="H59" s="296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</row>
    <row r="60" spans="1:28" ht="15.75" customHeight="1" x14ac:dyDescent="0.2">
      <c r="A60" s="292"/>
      <c r="B60" s="221"/>
      <c r="C60" s="295"/>
      <c r="D60" s="296"/>
      <c r="E60" s="296"/>
      <c r="F60" s="296"/>
      <c r="G60" s="296"/>
      <c r="H60" s="296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</row>
    <row r="61" spans="1:28" ht="15.75" customHeight="1" x14ac:dyDescent="0.2">
      <c r="A61" s="292"/>
      <c r="B61" s="221"/>
      <c r="C61" s="295"/>
      <c r="D61" s="296"/>
      <c r="E61" s="296"/>
      <c r="F61" s="296"/>
      <c r="G61" s="296"/>
      <c r="H61" s="296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</row>
    <row r="62" spans="1:28" ht="15.75" customHeight="1" x14ac:dyDescent="0.2">
      <c r="A62" s="292"/>
      <c r="B62" s="221"/>
      <c r="C62" s="295"/>
      <c r="D62" s="296"/>
      <c r="E62" s="296"/>
      <c r="F62" s="296"/>
      <c r="G62" s="296"/>
      <c r="H62" s="296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</row>
    <row r="63" spans="1:28" ht="15.75" customHeight="1" x14ac:dyDescent="0.2">
      <c r="A63" s="292"/>
      <c r="B63" s="221"/>
      <c r="C63" s="295"/>
      <c r="D63" s="296"/>
      <c r="E63" s="296"/>
      <c r="F63" s="296"/>
      <c r="G63" s="296"/>
      <c r="H63" s="296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</row>
    <row r="64" spans="1:28" ht="15.75" customHeight="1" x14ac:dyDescent="0.2">
      <c r="A64" s="292"/>
      <c r="B64" s="221"/>
      <c r="C64" s="295"/>
      <c r="D64" s="296"/>
      <c r="E64" s="296"/>
      <c r="F64" s="296"/>
      <c r="G64" s="296"/>
      <c r="H64" s="296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</row>
    <row r="65" spans="1:28" ht="15.75" customHeight="1" x14ac:dyDescent="0.2">
      <c r="A65" s="292"/>
      <c r="B65" s="221"/>
      <c r="C65" s="295"/>
      <c r="D65" s="296"/>
      <c r="E65" s="296"/>
      <c r="F65" s="296"/>
      <c r="G65" s="296"/>
      <c r="H65" s="296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</row>
    <row r="66" spans="1:28" ht="15.75" customHeight="1" x14ac:dyDescent="0.2">
      <c r="A66" s="292"/>
      <c r="B66" s="221"/>
      <c r="C66" s="295"/>
      <c r="D66" s="296"/>
      <c r="E66" s="296"/>
      <c r="F66" s="296"/>
      <c r="G66" s="296"/>
      <c r="H66" s="296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</row>
    <row r="67" spans="1:28" ht="15.75" customHeight="1" x14ac:dyDescent="0.2">
      <c r="A67" s="292"/>
      <c r="B67" s="221"/>
      <c r="C67" s="295"/>
      <c r="D67" s="296"/>
      <c r="E67" s="296"/>
      <c r="F67" s="296"/>
      <c r="G67" s="296"/>
      <c r="H67" s="296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</row>
    <row r="68" spans="1:28" ht="15.75" customHeight="1" x14ac:dyDescent="0.2">
      <c r="A68" s="292"/>
      <c r="B68" s="221"/>
      <c r="C68" s="295"/>
      <c r="D68" s="296"/>
      <c r="E68" s="296"/>
      <c r="F68" s="296"/>
      <c r="G68" s="296"/>
      <c r="H68" s="296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</row>
    <row r="69" spans="1:28" ht="15.75" customHeight="1" x14ac:dyDescent="0.2">
      <c r="A69" s="292"/>
      <c r="B69" s="221"/>
      <c r="C69" s="295"/>
      <c r="D69" s="296"/>
      <c r="E69" s="296"/>
      <c r="F69" s="296"/>
      <c r="G69" s="296"/>
      <c r="H69" s="296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</row>
    <row r="70" spans="1:28" ht="15.75" customHeight="1" x14ac:dyDescent="0.2">
      <c r="A70" s="292"/>
      <c r="B70" s="221"/>
      <c r="C70" s="295"/>
      <c r="D70" s="296"/>
      <c r="E70" s="296"/>
      <c r="F70" s="296"/>
      <c r="G70" s="296"/>
      <c r="H70" s="296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</row>
    <row r="71" spans="1:28" ht="15.75" customHeight="1" x14ac:dyDescent="0.2">
      <c r="A71" s="292"/>
      <c r="B71" s="221"/>
      <c r="C71" s="295"/>
      <c r="D71" s="296"/>
      <c r="E71" s="296"/>
      <c r="F71" s="296"/>
      <c r="G71" s="296"/>
      <c r="H71" s="296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</row>
    <row r="72" spans="1:28" ht="15.75" customHeight="1" x14ac:dyDescent="0.2">
      <c r="A72" s="292"/>
      <c r="B72" s="221"/>
      <c r="C72" s="295"/>
      <c r="D72" s="296"/>
      <c r="E72" s="296"/>
      <c r="F72" s="296"/>
      <c r="G72" s="296"/>
      <c r="H72" s="296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</row>
    <row r="73" spans="1:28" ht="15.75" customHeight="1" x14ac:dyDescent="0.2">
      <c r="A73" s="292"/>
      <c r="B73" s="221"/>
      <c r="C73" s="295"/>
      <c r="D73" s="296"/>
      <c r="E73" s="296"/>
      <c r="F73" s="296"/>
      <c r="G73" s="296"/>
      <c r="H73" s="296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</row>
    <row r="74" spans="1:28" ht="15.75" customHeight="1" x14ac:dyDescent="0.2">
      <c r="A74" s="292"/>
      <c r="B74" s="221"/>
      <c r="C74" s="295"/>
      <c r="D74" s="296"/>
      <c r="E74" s="296"/>
      <c r="F74" s="296"/>
      <c r="G74" s="296"/>
      <c r="H74" s="296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</row>
    <row r="75" spans="1:28" ht="15.75" customHeight="1" x14ac:dyDescent="0.2">
      <c r="A75" s="292"/>
      <c r="B75" s="221"/>
      <c r="C75" s="295"/>
      <c r="D75" s="296"/>
      <c r="E75" s="296"/>
      <c r="F75" s="296"/>
      <c r="G75" s="296"/>
      <c r="H75" s="296"/>
      <c r="I75" s="292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  <c r="AA75" s="292"/>
      <c r="AB75" s="292"/>
    </row>
    <row r="76" spans="1:28" ht="15.75" customHeight="1" x14ac:dyDescent="0.2">
      <c r="A76" s="292"/>
      <c r="B76" s="221"/>
      <c r="C76" s="295"/>
      <c r="D76" s="296"/>
      <c r="E76" s="296"/>
      <c r="F76" s="296"/>
      <c r="G76" s="296"/>
      <c r="H76" s="296"/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  <c r="AA76" s="292"/>
      <c r="AB76" s="292"/>
    </row>
    <row r="77" spans="1:28" ht="15.75" customHeight="1" x14ac:dyDescent="0.2">
      <c r="A77" s="292"/>
      <c r="B77" s="221"/>
      <c r="C77" s="295"/>
      <c r="D77" s="296"/>
      <c r="E77" s="296"/>
      <c r="F77" s="296"/>
      <c r="G77" s="296"/>
      <c r="H77" s="296"/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  <c r="AA77" s="292"/>
      <c r="AB77" s="292"/>
    </row>
    <row r="78" spans="1:28" ht="15.75" customHeight="1" x14ac:dyDescent="0.2">
      <c r="A78" s="292"/>
      <c r="B78" s="221"/>
      <c r="C78" s="295"/>
      <c r="D78" s="296"/>
      <c r="E78" s="296"/>
      <c r="F78" s="296"/>
      <c r="G78" s="296"/>
      <c r="H78" s="296"/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  <c r="AA78" s="292"/>
      <c r="AB78" s="292"/>
    </row>
    <row r="79" spans="1:28" ht="15.75" customHeight="1" x14ac:dyDescent="0.2">
      <c r="A79" s="292"/>
      <c r="B79" s="221"/>
      <c r="C79" s="295"/>
      <c r="D79" s="296"/>
      <c r="E79" s="296"/>
      <c r="F79" s="296"/>
      <c r="G79" s="296"/>
      <c r="H79" s="296"/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  <c r="AA79" s="292"/>
      <c r="AB79" s="292"/>
    </row>
    <row r="80" spans="1:28" ht="15.75" customHeight="1" x14ac:dyDescent="0.2">
      <c r="A80" s="292"/>
      <c r="B80" s="221"/>
      <c r="C80" s="295"/>
      <c r="D80" s="296"/>
      <c r="E80" s="296"/>
      <c r="F80" s="296"/>
      <c r="G80" s="296"/>
      <c r="H80" s="296"/>
      <c r="I80" s="292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  <c r="AA80" s="292"/>
      <c r="AB80" s="292"/>
    </row>
    <row r="81" spans="1:28" ht="15.75" customHeight="1" x14ac:dyDescent="0.2">
      <c r="A81" s="292"/>
      <c r="B81" s="221"/>
      <c r="C81" s="295"/>
      <c r="D81" s="296"/>
      <c r="E81" s="296"/>
      <c r="F81" s="296"/>
      <c r="G81" s="296"/>
      <c r="H81" s="296"/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  <c r="AA81" s="292"/>
      <c r="AB81" s="292"/>
    </row>
    <row r="82" spans="1:28" ht="15.75" customHeight="1" x14ac:dyDescent="0.2">
      <c r="A82" s="292"/>
      <c r="B82" s="221"/>
      <c r="C82" s="295"/>
      <c r="D82" s="296"/>
      <c r="E82" s="296"/>
      <c r="F82" s="296"/>
      <c r="G82" s="296"/>
      <c r="H82" s="296"/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2"/>
      <c r="AB82" s="292"/>
    </row>
    <row r="83" spans="1:28" ht="15.75" customHeight="1" x14ac:dyDescent="0.2">
      <c r="A83" s="292"/>
      <c r="B83" s="221"/>
      <c r="C83" s="295"/>
      <c r="D83" s="296"/>
      <c r="E83" s="296"/>
      <c r="F83" s="296"/>
      <c r="G83" s="296"/>
      <c r="H83" s="296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  <c r="AB83" s="292"/>
    </row>
    <row r="84" spans="1:28" ht="15.75" customHeight="1" x14ac:dyDescent="0.2">
      <c r="A84" s="292"/>
      <c r="B84" s="221"/>
      <c r="C84" s="295"/>
      <c r="D84" s="296"/>
      <c r="E84" s="296"/>
      <c r="F84" s="296"/>
      <c r="G84" s="296"/>
      <c r="H84" s="296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  <c r="AB84" s="292"/>
    </row>
    <row r="85" spans="1:28" ht="15.75" customHeight="1" x14ac:dyDescent="0.2">
      <c r="A85" s="292"/>
      <c r="B85" s="221"/>
      <c r="C85" s="295"/>
      <c r="D85" s="296"/>
      <c r="E85" s="296"/>
      <c r="F85" s="296"/>
      <c r="G85" s="296"/>
      <c r="H85" s="296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  <c r="AB85" s="292"/>
    </row>
    <row r="86" spans="1:28" ht="15.75" customHeight="1" x14ac:dyDescent="0.2">
      <c r="A86" s="292"/>
      <c r="B86" s="221"/>
      <c r="C86" s="295"/>
      <c r="D86" s="296"/>
      <c r="E86" s="296"/>
      <c r="F86" s="296"/>
      <c r="G86" s="296"/>
      <c r="H86" s="296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</row>
    <row r="87" spans="1:28" ht="15.75" customHeight="1" x14ac:dyDescent="0.2">
      <c r="A87" s="292"/>
      <c r="B87" s="221"/>
      <c r="C87" s="295"/>
      <c r="D87" s="296"/>
      <c r="E87" s="296"/>
      <c r="F87" s="296"/>
      <c r="G87" s="296"/>
      <c r="H87" s="296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  <c r="AB87" s="292"/>
    </row>
    <row r="88" spans="1:28" ht="15.75" customHeight="1" x14ac:dyDescent="0.2">
      <c r="A88" s="292"/>
      <c r="B88" s="221"/>
      <c r="C88" s="295"/>
      <c r="D88" s="296"/>
      <c r="E88" s="296"/>
      <c r="F88" s="296"/>
      <c r="G88" s="296"/>
      <c r="H88" s="296"/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  <c r="AA88" s="292"/>
      <c r="AB88" s="292"/>
    </row>
    <row r="89" spans="1:28" ht="15.75" customHeight="1" x14ac:dyDescent="0.2">
      <c r="A89" s="292"/>
      <c r="B89" s="221"/>
      <c r="C89" s="295"/>
      <c r="D89" s="296"/>
      <c r="E89" s="296"/>
      <c r="F89" s="296"/>
      <c r="G89" s="296"/>
      <c r="H89" s="296"/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  <c r="AA89" s="292"/>
      <c r="AB89" s="292"/>
    </row>
    <row r="90" spans="1:28" ht="15.75" customHeight="1" x14ac:dyDescent="0.2">
      <c r="A90" s="292"/>
      <c r="B90" s="221"/>
      <c r="C90" s="295"/>
      <c r="D90" s="296"/>
      <c r="E90" s="296"/>
      <c r="F90" s="296"/>
      <c r="G90" s="296"/>
      <c r="H90" s="296"/>
      <c r="I90" s="292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  <c r="AA90" s="292"/>
      <c r="AB90" s="292"/>
    </row>
    <row r="91" spans="1:28" ht="15.75" customHeight="1" x14ac:dyDescent="0.2">
      <c r="A91" s="292"/>
      <c r="B91" s="221"/>
      <c r="C91" s="295"/>
      <c r="D91" s="296"/>
      <c r="E91" s="296"/>
      <c r="F91" s="296"/>
      <c r="G91" s="296"/>
      <c r="H91" s="296"/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  <c r="AA91" s="292"/>
      <c r="AB91" s="292"/>
    </row>
    <row r="92" spans="1:28" ht="15.75" customHeight="1" x14ac:dyDescent="0.2">
      <c r="A92" s="292"/>
      <c r="B92" s="221"/>
      <c r="C92" s="295"/>
      <c r="D92" s="296"/>
      <c r="E92" s="296"/>
      <c r="F92" s="296"/>
      <c r="G92" s="296"/>
      <c r="H92" s="296"/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  <c r="AA92" s="292"/>
      <c r="AB92" s="292"/>
    </row>
    <row r="93" spans="1:28" ht="15.75" customHeight="1" x14ac:dyDescent="0.2">
      <c r="A93" s="292"/>
      <c r="B93" s="221"/>
      <c r="C93" s="295"/>
      <c r="D93" s="296"/>
      <c r="E93" s="296"/>
      <c r="F93" s="296"/>
      <c r="G93" s="296"/>
      <c r="H93" s="296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  <c r="AA93" s="292"/>
      <c r="AB93" s="292"/>
    </row>
    <row r="94" spans="1:28" ht="15.75" customHeight="1" x14ac:dyDescent="0.2">
      <c r="A94" s="292"/>
      <c r="B94" s="221"/>
      <c r="C94" s="295"/>
      <c r="D94" s="296"/>
      <c r="E94" s="296"/>
      <c r="F94" s="296"/>
      <c r="G94" s="296"/>
      <c r="H94" s="296"/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2"/>
      <c r="AB94" s="292"/>
    </row>
    <row r="95" spans="1:28" ht="15.75" customHeight="1" x14ac:dyDescent="0.2">
      <c r="A95" s="292"/>
      <c r="B95" s="221"/>
      <c r="C95" s="295"/>
      <c r="D95" s="296"/>
      <c r="E95" s="296"/>
      <c r="F95" s="296"/>
      <c r="G95" s="296"/>
      <c r="H95" s="296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  <c r="AA95" s="292"/>
      <c r="AB95" s="292"/>
    </row>
    <row r="96" spans="1:28" ht="15.75" customHeight="1" x14ac:dyDescent="0.2">
      <c r="A96" s="292"/>
      <c r="B96" s="221"/>
      <c r="C96" s="295"/>
      <c r="D96" s="296"/>
      <c r="E96" s="296"/>
      <c r="F96" s="296"/>
      <c r="G96" s="296"/>
      <c r="H96" s="296"/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2"/>
      <c r="AB96" s="292"/>
    </row>
    <row r="97" spans="1:28" ht="15.75" customHeight="1" x14ac:dyDescent="0.2">
      <c r="A97" s="292"/>
      <c r="B97" s="221"/>
      <c r="C97" s="295"/>
      <c r="D97" s="296"/>
      <c r="E97" s="296"/>
      <c r="F97" s="296"/>
      <c r="G97" s="296"/>
      <c r="H97" s="296"/>
      <c r="I97" s="292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  <c r="AA97" s="292"/>
      <c r="AB97" s="292"/>
    </row>
    <row r="98" spans="1:28" ht="15.75" customHeight="1" x14ac:dyDescent="0.2">
      <c r="A98" s="292"/>
      <c r="B98" s="221"/>
      <c r="C98" s="295"/>
      <c r="D98" s="296"/>
      <c r="E98" s="296"/>
      <c r="F98" s="296"/>
      <c r="G98" s="296"/>
      <c r="H98" s="296"/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  <c r="AA98" s="292"/>
      <c r="AB98" s="292"/>
    </row>
    <row r="99" spans="1:28" ht="15.75" customHeight="1" x14ac:dyDescent="0.2">
      <c r="A99" s="292"/>
      <c r="B99" s="221"/>
      <c r="C99" s="295"/>
      <c r="D99" s="296"/>
      <c r="E99" s="296"/>
      <c r="F99" s="296"/>
      <c r="G99" s="296"/>
      <c r="H99" s="296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  <c r="AA99" s="292"/>
      <c r="AB99" s="292"/>
    </row>
    <row r="100" spans="1:28" ht="15.75" customHeight="1" x14ac:dyDescent="0.2">
      <c r="A100" s="292"/>
      <c r="B100" s="221"/>
      <c r="C100" s="295"/>
      <c r="D100" s="296"/>
      <c r="E100" s="296"/>
      <c r="F100" s="296"/>
      <c r="G100" s="296"/>
      <c r="H100" s="296"/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  <c r="AA100" s="292"/>
      <c r="AB100" s="292"/>
    </row>
    <row r="101" spans="1:28" ht="15.75" customHeight="1" x14ac:dyDescent="0.2">
      <c r="A101" s="292"/>
      <c r="B101" s="221"/>
      <c r="C101" s="295"/>
      <c r="D101" s="296"/>
      <c r="E101" s="296"/>
      <c r="F101" s="296"/>
      <c r="G101" s="296"/>
      <c r="H101" s="296"/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  <c r="AA101" s="292"/>
      <c r="AB101" s="292"/>
    </row>
    <row r="102" spans="1:28" ht="15.75" customHeight="1" x14ac:dyDescent="0.2">
      <c r="A102" s="292"/>
      <c r="B102" s="221"/>
      <c r="C102" s="295"/>
      <c r="D102" s="296"/>
      <c r="E102" s="296"/>
      <c r="F102" s="296"/>
      <c r="G102" s="296"/>
      <c r="H102" s="296"/>
      <c r="I102" s="292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  <c r="AA102" s="292"/>
      <c r="AB102" s="292"/>
    </row>
    <row r="103" spans="1:28" ht="15.75" customHeight="1" x14ac:dyDescent="0.2">
      <c r="A103" s="292"/>
      <c r="B103" s="221"/>
      <c r="C103" s="295"/>
      <c r="D103" s="296"/>
      <c r="E103" s="296"/>
      <c r="F103" s="296"/>
      <c r="G103" s="296"/>
      <c r="H103" s="296"/>
      <c r="I103" s="292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  <c r="AA103" s="292"/>
      <c r="AB103" s="292"/>
    </row>
    <row r="104" spans="1:28" ht="15.75" customHeight="1" x14ac:dyDescent="0.2">
      <c r="A104" s="292"/>
      <c r="B104" s="221"/>
      <c r="C104" s="295"/>
      <c r="D104" s="296"/>
      <c r="E104" s="296"/>
      <c r="F104" s="296"/>
      <c r="G104" s="296"/>
      <c r="H104" s="296"/>
      <c r="I104" s="292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  <c r="AA104" s="292"/>
      <c r="AB104" s="292"/>
    </row>
    <row r="105" spans="1:28" ht="15.75" customHeight="1" x14ac:dyDescent="0.2">
      <c r="A105" s="292"/>
      <c r="B105" s="221"/>
      <c r="C105" s="295"/>
      <c r="D105" s="296"/>
      <c r="E105" s="296"/>
      <c r="F105" s="296"/>
      <c r="G105" s="296"/>
      <c r="H105" s="296"/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  <c r="AA105" s="292"/>
      <c r="AB105" s="292"/>
    </row>
    <row r="106" spans="1:28" ht="15.75" customHeight="1" x14ac:dyDescent="0.2">
      <c r="A106" s="292"/>
      <c r="B106" s="221"/>
      <c r="C106" s="295"/>
      <c r="D106" s="296"/>
      <c r="E106" s="296"/>
      <c r="F106" s="296"/>
      <c r="G106" s="296"/>
      <c r="H106" s="296"/>
      <c r="I106" s="292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  <c r="AA106" s="292"/>
      <c r="AB106" s="292"/>
    </row>
    <row r="107" spans="1:28" ht="15.75" customHeight="1" x14ac:dyDescent="0.2">
      <c r="A107" s="292"/>
      <c r="B107" s="221"/>
      <c r="C107" s="295"/>
      <c r="D107" s="296"/>
      <c r="E107" s="296"/>
      <c r="F107" s="296"/>
      <c r="G107" s="296"/>
      <c r="H107" s="296"/>
      <c r="I107" s="292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  <c r="AA107" s="292"/>
      <c r="AB107" s="292"/>
    </row>
    <row r="108" spans="1:28" ht="15.75" customHeight="1" x14ac:dyDescent="0.2">
      <c r="A108" s="292"/>
      <c r="B108" s="221"/>
      <c r="C108" s="295"/>
      <c r="D108" s="296"/>
      <c r="E108" s="296"/>
      <c r="F108" s="296"/>
      <c r="G108" s="296"/>
      <c r="H108" s="296"/>
      <c r="I108" s="292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  <c r="AA108" s="292"/>
      <c r="AB108" s="292"/>
    </row>
    <row r="109" spans="1:28" ht="15.75" customHeight="1" x14ac:dyDescent="0.2">
      <c r="A109" s="292"/>
      <c r="B109" s="221"/>
      <c r="C109" s="295"/>
      <c r="D109" s="296"/>
      <c r="E109" s="296"/>
      <c r="F109" s="296"/>
      <c r="G109" s="296"/>
      <c r="H109" s="296"/>
      <c r="I109" s="292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  <c r="AA109" s="292"/>
      <c r="AB109" s="292"/>
    </row>
    <row r="110" spans="1:28" ht="15.75" customHeight="1" x14ac:dyDescent="0.2">
      <c r="A110" s="292"/>
      <c r="B110" s="221"/>
      <c r="C110" s="295"/>
      <c r="D110" s="296"/>
      <c r="E110" s="296"/>
      <c r="F110" s="296"/>
      <c r="G110" s="296"/>
      <c r="H110" s="296"/>
      <c r="I110" s="292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  <c r="AA110" s="292"/>
      <c r="AB110" s="292"/>
    </row>
    <row r="111" spans="1:28" ht="15.75" customHeight="1" x14ac:dyDescent="0.2">
      <c r="A111" s="292"/>
      <c r="B111" s="221"/>
      <c r="C111" s="295"/>
      <c r="D111" s="296"/>
      <c r="E111" s="296"/>
      <c r="F111" s="296"/>
      <c r="G111" s="296"/>
      <c r="H111" s="296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  <c r="AA111" s="292"/>
      <c r="AB111" s="292"/>
    </row>
    <row r="112" spans="1:28" ht="15.75" customHeight="1" x14ac:dyDescent="0.2">
      <c r="A112" s="292"/>
      <c r="B112" s="221"/>
      <c r="C112" s="295"/>
      <c r="D112" s="296"/>
      <c r="E112" s="296"/>
      <c r="F112" s="296"/>
      <c r="G112" s="296"/>
      <c r="H112" s="296"/>
      <c r="I112" s="292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  <c r="AA112" s="292"/>
      <c r="AB112" s="292"/>
    </row>
    <row r="113" spans="1:28" ht="15.75" customHeight="1" x14ac:dyDescent="0.2">
      <c r="A113" s="292"/>
      <c r="B113" s="221"/>
      <c r="C113" s="295"/>
      <c r="D113" s="296"/>
      <c r="E113" s="296"/>
      <c r="F113" s="296"/>
      <c r="G113" s="296"/>
      <c r="H113" s="296"/>
      <c r="I113" s="292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  <c r="AB113" s="292"/>
    </row>
    <row r="114" spans="1:28" ht="15.75" customHeight="1" x14ac:dyDescent="0.2">
      <c r="A114" s="292"/>
      <c r="B114" s="221"/>
      <c r="C114" s="295"/>
      <c r="D114" s="296"/>
      <c r="E114" s="296"/>
      <c r="F114" s="296"/>
      <c r="G114" s="296"/>
      <c r="H114" s="296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  <c r="AA114" s="292"/>
      <c r="AB114" s="292"/>
    </row>
    <row r="115" spans="1:28" ht="15.75" customHeight="1" x14ac:dyDescent="0.2">
      <c r="A115" s="292"/>
      <c r="B115" s="221"/>
      <c r="C115" s="295"/>
      <c r="D115" s="296"/>
      <c r="E115" s="296"/>
      <c r="F115" s="296"/>
      <c r="G115" s="296"/>
      <c r="H115" s="296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  <c r="AA115" s="292"/>
      <c r="AB115" s="292"/>
    </row>
    <row r="116" spans="1:28" ht="15.75" customHeight="1" x14ac:dyDescent="0.2">
      <c r="A116" s="292"/>
      <c r="B116" s="221"/>
      <c r="C116" s="295"/>
      <c r="D116" s="296"/>
      <c r="E116" s="296"/>
      <c r="F116" s="296"/>
      <c r="G116" s="296"/>
      <c r="H116" s="296"/>
      <c r="I116" s="292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  <c r="AA116" s="292"/>
      <c r="AB116" s="292"/>
    </row>
    <row r="117" spans="1:28" ht="15.75" customHeight="1" x14ac:dyDescent="0.2">
      <c r="A117" s="292"/>
      <c r="B117" s="221"/>
      <c r="C117" s="295"/>
      <c r="D117" s="296"/>
      <c r="E117" s="296"/>
      <c r="F117" s="296"/>
      <c r="G117" s="296"/>
      <c r="H117" s="296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  <c r="AA117" s="292"/>
      <c r="AB117" s="292"/>
    </row>
    <row r="118" spans="1:28" ht="15.75" customHeight="1" x14ac:dyDescent="0.2">
      <c r="A118" s="292"/>
      <c r="B118" s="221"/>
      <c r="C118" s="295"/>
      <c r="D118" s="296"/>
      <c r="E118" s="296"/>
      <c r="F118" s="296"/>
      <c r="G118" s="296"/>
      <c r="H118" s="296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  <c r="AA118" s="292"/>
      <c r="AB118" s="292"/>
    </row>
    <row r="119" spans="1:28" ht="15.75" customHeight="1" x14ac:dyDescent="0.2">
      <c r="A119" s="292"/>
      <c r="B119" s="221"/>
      <c r="C119" s="295"/>
      <c r="D119" s="296"/>
      <c r="E119" s="296"/>
      <c r="F119" s="296"/>
      <c r="G119" s="296"/>
      <c r="H119" s="296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  <c r="AA119" s="292"/>
      <c r="AB119" s="292"/>
    </row>
    <row r="120" spans="1:28" ht="15.75" customHeight="1" x14ac:dyDescent="0.2">
      <c r="A120" s="292"/>
      <c r="B120" s="221"/>
      <c r="C120" s="295"/>
      <c r="D120" s="296"/>
      <c r="E120" s="296"/>
      <c r="F120" s="296"/>
      <c r="G120" s="296"/>
      <c r="H120" s="296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</row>
    <row r="121" spans="1:28" ht="15.75" customHeight="1" x14ac:dyDescent="0.2">
      <c r="A121" s="292"/>
      <c r="B121" s="221"/>
      <c r="C121" s="295"/>
      <c r="D121" s="296"/>
      <c r="E121" s="296"/>
      <c r="F121" s="296"/>
      <c r="G121" s="296"/>
      <c r="H121" s="296"/>
      <c r="I121" s="292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  <c r="AB121" s="292"/>
    </row>
    <row r="122" spans="1:28" ht="15.75" customHeight="1" x14ac:dyDescent="0.2">
      <c r="A122" s="292"/>
      <c r="B122" s="221"/>
      <c r="C122" s="295"/>
      <c r="D122" s="296"/>
      <c r="E122" s="296"/>
      <c r="F122" s="296"/>
      <c r="G122" s="296"/>
      <c r="H122" s="296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  <c r="AA122" s="292"/>
      <c r="AB122" s="292"/>
    </row>
    <row r="123" spans="1:28" ht="15.75" customHeight="1" x14ac:dyDescent="0.2">
      <c r="A123" s="292"/>
      <c r="B123" s="221"/>
      <c r="C123" s="295"/>
      <c r="D123" s="296"/>
      <c r="E123" s="296"/>
      <c r="F123" s="296"/>
      <c r="G123" s="296"/>
      <c r="H123" s="296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  <c r="AB123" s="292"/>
    </row>
    <row r="124" spans="1:28" ht="15.75" customHeight="1" x14ac:dyDescent="0.2">
      <c r="A124" s="292"/>
      <c r="B124" s="221"/>
      <c r="C124" s="295"/>
      <c r="D124" s="296"/>
      <c r="E124" s="296"/>
      <c r="F124" s="296"/>
      <c r="G124" s="296"/>
      <c r="H124" s="296"/>
      <c r="I124" s="292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  <c r="AA124" s="292"/>
      <c r="AB124" s="292"/>
    </row>
    <row r="125" spans="1:28" ht="15.75" customHeight="1" x14ac:dyDescent="0.2">
      <c r="A125" s="292"/>
      <c r="B125" s="221"/>
      <c r="C125" s="295"/>
      <c r="D125" s="296"/>
      <c r="E125" s="296"/>
      <c r="F125" s="296"/>
      <c r="G125" s="296"/>
      <c r="H125" s="296"/>
      <c r="I125" s="292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</row>
    <row r="126" spans="1:28" ht="15.75" customHeight="1" x14ac:dyDescent="0.2">
      <c r="A126" s="292"/>
      <c r="B126" s="221"/>
      <c r="C126" s="295"/>
      <c r="D126" s="296"/>
      <c r="E126" s="296"/>
      <c r="F126" s="296"/>
      <c r="G126" s="296"/>
      <c r="H126" s="296"/>
      <c r="I126" s="292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</row>
    <row r="127" spans="1:28" ht="15.75" customHeight="1" x14ac:dyDescent="0.2">
      <c r="A127" s="292"/>
      <c r="B127" s="221"/>
      <c r="C127" s="295"/>
      <c r="D127" s="296"/>
      <c r="E127" s="296"/>
      <c r="F127" s="296"/>
      <c r="G127" s="296"/>
      <c r="H127" s="296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</row>
    <row r="128" spans="1:28" ht="15.75" customHeight="1" x14ac:dyDescent="0.2">
      <c r="A128" s="292"/>
      <c r="B128" s="221"/>
      <c r="C128" s="295"/>
      <c r="D128" s="296"/>
      <c r="E128" s="296"/>
      <c r="F128" s="296"/>
      <c r="G128" s="296"/>
      <c r="H128" s="296"/>
      <c r="I128" s="292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</row>
    <row r="129" spans="1:28" ht="15.75" customHeight="1" x14ac:dyDescent="0.2">
      <c r="A129" s="292"/>
      <c r="B129" s="221"/>
      <c r="C129" s="295"/>
      <c r="D129" s="296"/>
      <c r="E129" s="296"/>
      <c r="F129" s="296"/>
      <c r="G129" s="296"/>
      <c r="H129" s="296"/>
      <c r="I129" s="292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  <c r="AA129" s="292"/>
      <c r="AB129" s="292"/>
    </row>
    <row r="130" spans="1:28" ht="15.75" customHeight="1" x14ac:dyDescent="0.2">
      <c r="A130" s="292"/>
      <c r="B130" s="221"/>
      <c r="C130" s="295"/>
      <c r="D130" s="296"/>
      <c r="E130" s="296"/>
      <c r="F130" s="296"/>
      <c r="G130" s="296"/>
      <c r="H130" s="296"/>
      <c r="I130" s="292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  <c r="AA130" s="292"/>
      <c r="AB130" s="292"/>
    </row>
    <row r="131" spans="1:28" ht="15.75" customHeight="1" x14ac:dyDescent="0.2">
      <c r="A131" s="292"/>
      <c r="B131" s="221"/>
      <c r="C131" s="295"/>
      <c r="D131" s="296"/>
      <c r="E131" s="296"/>
      <c r="F131" s="296"/>
      <c r="G131" s="296"/>
      <c r="H131" s="296"/>
      <c r="I131" s="292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  <c r="AA131" s="292"/>
      <c r="AB131" s="292"/>
    </row>
    <row r="132" spans="1:28" ht="15.75" customHeight="1" x14ac:dyDescent="0.2">
      <c r="A132" s="292"/>
      <c r="B132" s="221"/>
      <c r="C132" s="295"/>
      <c r="D132" s="296"/>
      <c r="E132" s="296"/>
      <c r="F132" s="296"/>
      <c r="G132" s="296"/>
      <c r="H132" s="296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  <c r="AA132" s="292"/>
      <c r="AB132" s="292"/>
    </row>
    <row r="133" spans="1:28" ht="15.75" customHeight="1" x14ac:dyDescent="0.2">
      <c r="A133" s="292"/>
      <c r="B133" s="221"/>
      <c r="C133" s="295"/>
      <c r="D133" s="296"/>
      <c r="E133" s="296"/>
      <c r="F133" s="296"/>
      <c r="G133" s="296"/>
      <c r="H133" s="296"/>
      <c r="I133" s="292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  <c r="AA133" s="292"/>
      <c r="AB133" s="292"/>
    </row>
    <row r="134" spans="1:28" ht="15.75" customHeight="1" x14ac:dyDescent="0.2">
      <c r="A134" s="292"/>
      <c r="B134" s="221"/>
      <c r="C134" s="295"/>
      <c r="D134" s="296"/>
      <c r="E134" s="296"/>
      <c r="F134" s="296"/>
      <c r="G134" s="296"/>
      <c r="H134" s="296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  <c r="AB134" s="292"/>
    </row>
    <row r="135" spans="1:28" ht="15.75" customHeight="1" x14ac:dyDescent="0.2">
      <c r="A135" s="292"/>
      <c r="B135" s="221"/>
      <c r="C135" s="295"/>
      <c r="D135" s="296"/>
      <c r="E135" s="296"/>
      <c r="F135" s="296"/>
      <c r="G135" s="296"/>
      <c r="H135" s="296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  <c r="AB135" s="292"/>
    </row>
    <row r="136" spans="1:28" ht="15.75" customHeight="1" x14ac:dyDescent="0.2">
      <c r="A136" s="292"/>
      <c r="B136" s="221"/>
      <c r="C136" s="295"/>
      <c r="D136" s="296"/>
      <c r="E136" s="296"/>
      <c r="F136" s="296"/>
      <c r="G136" s="296"/>
      <c r="H136" s="296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</row>
    <row r="137" spans="1:28" ht="15.75" customHeight="1" x14ac:dyDescent="0.2">
      <c r="A137" s="292"/>
      <c r="B137" s="221"/>
      <c r="C137" s="295"/>
      <c r="D137" s="296"/>
      <c r="E137" s="296"/>
      <c r="F137" s="296"/>
      <c r="G137" s="296"/>
      <c r="H137" s="296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  <c r="AB137" s="292"/>
    </row>
    <row r="138" spans="1:28" ht="15.75" customHeight="1" x14ac:dyDescent="0.2">
      <c r="A138" s="292"/>
      <c r="B138" s="221"/>
      <c r="C138" s="295"/>
      <c r="D138" s="296"/>
      <c r="E138" s="296"/>
      <c r="F138" s="296"/>
      <c r="G138" s="296"/>
      <c r="H138" s="296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  <c r="AB138" s="292"/>
    </row>
    <row r="139" spans="1:28" ht="15.75" customHeight="1" x14ac:dyDescent="0.2">
      <c r="A139" s="292"/>
      <c r="B139" s="221"/>
      <c r="C139" s="295"/>
      <c r="D139" s="296"/>
      <c r="E139" s="296"/>
      <c r="F139" s="296"/>
      <c r="G139" s="296"/>
      <c r="H139" s="296"/>
      <c r="I139" s="292"/>
      <c r="J139" s="292"/>
      <c r="K139" s="292"/>
      <c r="L139" s="292"/>
      <c r="M139" s="292"/>
      <c r="N139" s="292"/>
      <c r="O139" s="292"/>
      <c r="P139" s="292"/>
      <c r="Q139" s="292"/>
      <c r="R139" s="292"/>
      <c r="S139" s="292"/>
      <c r="T139" s="292"/>
      <c r="U139" s="292"/>
      <c r="V139" s="292"/>
      <c r="W139" s="292"/>
      <c r="X139" s="292"/>
      <c r="Y139" s="292"/>
      <c r="Z139" s="292"/>
      <c r="AA139" s="292"/>
      <c r="AB139" s="292"/>
    </row>
    <row r="140" spans="1:28" ht="15.75" customHeight="1" x14ac:dyDescent="0.2">
      <c r="A140" s="292"/>
      <c r="B140" s="221"/>
      <c r="C140" s="295"/>
      <c r="D140" s="296"/>
      <c r="E140" s="296"/>
      <c r="F140" s="296"/>
      <c r="G140" s="296"/>
      <c r="H140" s="296"/>
      <c r="I140" s="292"/>
      <c r="J140" s="292"/>
      <c r="K140" s="292"/>
      <c r="L140" s="292"/>
      <c r="M140" s="292"/>
      <c r="N140" s="292"/>
      <c r="O140" s="292"/>
      <c r="P140" s="292"/>
      <c r="Q140" s="292"/>
      <c r="R140" s="292"/>
      <c r="S140" s="292"/>
      <c r="T140" s="292"/>
      <c r="U140" s="292"/>
      <c r="V140" s="292"/>
      <c r="W140" s="292"/>
      <c r="X140" s="292"/>
      <c r="Y140" s="292"/>
      <c r="Z140" s="292"/>
      <c r="AA140" s="292"/>
      <c r="AB140" s="292"/>
    </row>
    <row r="141" spans="1:28" ht="15.75" customHeight="1" x14ac:dyDescent="0.2">
      <c r="A141" s="292"/>
      <c r="B141" s="221"/>
      <c r="C141" s="295"/>
      <c r="D141" s="296"/>
      <c r="E141" s="296"/>
      <c r="F141" s="296"/>
      <c r="G141" s="296"/>
      <c r="H141" s="296"/>
      <c r="I141" s="292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2"/>
      <c r="U141" s="292"/>
      <c r="V141" s="292"/>
      <c r="W141" s="292"/>
      <c r="X141" s="292"/>
      <c r="Y141" s="292"/>
      <c r="Z141" s="292"/>
      <c r="AA141" s="292"/>
      <c r="AB141" s="292"/>
    </row>
    <row r="142" spans="1:28" ht="15.75" customHeight="1" x14ac:dyDescent="0.2">
      <c r="A142" s="292"/>
      <c r="B142" s="221"/>
      <c r="C142" s="295"/>
      <c r="D142" s="296"/>
      <c r="E142" s="296"/>
      <c r="F142" s="296"/>
      <c r="G142" s="296"/>
      <c r="H142" s="296"/>
      <c r="I142" s="292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  <c r="AA142" s="292"/>
      <c r="AB142" s="292"/>
    </row>
    <row r="143" spans="1:28" ht="15.75" customHeight="1" x14ac:dyDescent="0.2">
      <c r="A143" s="292"/>
      <c r="B143" s="221"/>
      <c r="C143" s="295"/>
      <c r="D143" s="296"/>
      <c r="E143" s="296"/>
      <c r="F143" s="296"/>
      <c r="G143" s="296"/>
      <c r="H143" s="296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  <c r="AA143" s="292"/>
      <c r="AB143" s="292"/>
    </row>
    <row r="144" spans="1:28" ht="15.75" customHeight="1" x14ac:dyDescent="0.2">
      <c r="A144" s="292"/>
      <c r="B144" s="221"/>
      <c r="C144" s="295"/>
      <c r="D144" s="296"/>
      <c r="E144" s="296"/>
      <c r="F144" s="296"/>
      <c r="G144" s="296"/>
      <c r="H144" s="296"/>
      <c r="I144" s="292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2"/>
      <c r="U144" s="292"/>
      <c r="V144" s="292"/>
      <c r="W144" s="292"/>
      <c r="X144" s="292"/>
      <c r="Y144" s="292"/>
      <c r="Z144" s="292"/>
      <c r="AA144" s="292"/>
      <c r="AB144" s="292"/>
    </row>
    <row r="145" spans="1:28" ht="15.75" customHeight="1" x14ac:dyDescent="0.2">
      <c r="A145" s="292"/>
      <c r="B145" s="221"/>
      <c r="C145" s="295"/>
      <c r="D145" s="296"/>
      <c r="E145" s="296"/>
      <c r="F145" s="296"/>
      <c r="G145" s="296"/>
      <c r="H145" s="296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</row>
    <row r="146" spans="1:28" ht="15.75" customHeight="1" x14ac:dyDescent="0.2">
      <c r="A146" s="292"/>
      <c r="B146" s="221"/>
      <c r="C146" s="295"/>
      <c r="D146" s="296"/>
      <c r="E146" s="296"/>
      <c r="F146" s="296"/>
      <c r="G146" s="296"/>
      <c r="H146" s="296"/>
      <c r="I146" s="292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  <c r="AA146" s="292"/>
      <c r="AB146" s="292"/>
    </row>
    <row r="147" spans="1:28" ht="15.75" customHeight="1" x14ac:dyDescent="0.2">
      <c r="A147" s="292"/>
      <c r="B147" s="221"/>
      <c r="C147" s="295"/>
      <c r="D147" s="296"/>
      <c r="E147" s="296"/>
      <c r="F147" s="296"/>
      <c r="G147" s="296"/>
      <c r="H147" s="296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  <c r="AA147" s="292"/>
      <c r="AB147" s="292"/>
    </row>
    <row r="148" spans="1:28" ht="15.75" customHeight="1" x14ac:dyDescent="0.2">
      <c r="A148" s="292"/>
      <c r="B148" s="221"/>
      <c r="C148" s="295"/>
      <c r="D148" s="296"/>
      <c r="E148" s="296"/>
      <c r="F148" s="296"/>
      <c r="G148" s="296"/>
      <c r="H148" s="296"/>
      <c r="I148" s="292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  <c r="AA148" s="292"/>
      <c r="AB148" s="292"/>
    </row>
    <row r="149" spans="1:28" ht="15.75" customHeight="1" x14ac:dyDescent="0.2">
      <c r="A149" s="292"/>
      <c r="B149" s="221"/>
      <c r="C149" s="295"/>
      <c r="D149" s="296"/>
      <c r="E149" s="296"/>
      <c r="F149" s="296"/>
      <c r="G149" s="296"/>
      <c r="H149" s="296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  <c r="AA149" s="292"/>
      <c r="AB149" s="292"/>
    </row>
    <row r="150" spans="1:28" ht="15.75" customHeight="1" x14ac:dyDescent="0.2">
      <c r="A150" s="292"/>
      <c r="B150" s="221"/>
      <c r="C150" s="295"/>
      <c r="D150" s="296"/>
      <c r="E150" s="296"/>
      <c r="F150" s="296"/>
      <c r="G150" s="296"/>
      <c r="H150" s="296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  <c r="AA150" s="292"/>
      <c r="AB150" s="292"/>
    </row>
    <row r="151" spans="1:28" ht="15.75" customHeight="1" x14ac:dyDescent="0.2">
      <c r="A151" s="292"/>
      <c r="B151" s="221"/>
      <c r="C151" s="295"/>
      <c r="D151" s="296"/>
      <c r="E151" s="296"/>
      <c r="F151" s="296"/>
      <c r="G151" s="296"/>
      <c r="H151" s="296"/>
      <c r="I151" s="292"/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  <c r="AA151" s="292"/>
      <c r="AB151" s="292"/>
    </row>
    <row r="152" spans="1:28" ht="15.75" customHeight="1" x14ac:dyDescent="0.2">
      <c r="A152" s="292"/>
      <c r="B152" s="221"/>
      <c r="C152" s="295"/>
      <c r="D152" s="296"/>
      <c r="E152" s="296"/>
      <c r="F152" s="296"/>
      <c r="G152" s="296"/>
      <c r="H152" s="296"/>
      <c r="I152" s="292"/>
      <c r="J152" s="292"/>
      <c r="K152" s="292"/>
      <c r="L152" s="292"/>
      <c r="M152" s="292"/>
      <c r="N152" s="292"/>
      <c r="O152" s="292"/>
      <c r="P152" s="292"/>
      <c r="Q152" s="292"/>
      <c r="R152" s="292"/>
      <c r="S152" s="292"/>
      <c r="T152" s="292"/>
      <c r="U152" s="292"/>
      <c r="V152" s="292"/>
      <c r="W152" s="292"/>
      <c r="X152" s="292"/>
      <c r="Y152" s="292"/>
      <c r="Z152" s="292"/>
      <c r="AA152" s="292"/>
      <c r="AB152" s="292"/>
    </row>
    <row r="153" spans="1:28" ht="15.75" customHeight="1" x14ac:dyDescent="0.2">
      <c r="A153" s="292"/>
      <c r="B153" s="221"/>
      <c r="C153" s="295"/>
      <c r="D153" s="296"/>
      <c r="E153" s="296"/>
      <c r="F153" s="296"/>
      <c r="G153" s="296"/>
      <c r="H153" s="296"/>
      <c r="I153" s="292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  <c r="AA153" s="292"/>
      <c r="AB153" s="292"/>
    </row>
    <row r="154" spans="1:28" ht="15.75" customHeight="1" x14ac:dyDescent="0.2">
      <c r="A154" s="292"/>
      <c r="B154" s="221"/>
      <c r="C154" s="295"/>
      <c r="D154" s="296"/>
      <c r="E154" s="296"/>
      <c r="F154" s="296"/>
      <c r="G154" s="296"/>
      <c r="H154" s="296"/>
      <c r="I154" s="292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  <c r="AA154" s="292"/>
      <c r="AB154" s="292"/>
    </row>
    <row r="155" spans="1:28" ht="15.75" customHeight="1" x14ac:dyDescent="0.2">
      <c r="A155" s="292"/>
      <c r="B155" s="221"/>
      <c r="C155" s="295"/>
      <c r="D155" s="296"/>
      <c r="E155" s="296"/>
      <c r="F155" s="296"/>
      <c r="G155" s="296"/>
      <c r="H155" s="296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  <c r="AA155" s="292"/>
      <c r="AB155" s="292"/>
    </row>
    <row r="156" spans="1:28" ht="15.75" customHeight="1" x14ac:dyDescent="0.2">
      <c r="A156" s="292"/>
      <c r="B156" s="221"/>
      <c r="C156" s="295"/>
      <c r="D156" s="296"/>
      <c r="E156" s="296"/>
      <c r="F156" s="296"/>
      <c r="G156" s="296"/>
      <c r="H156" s="296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  <c r="AA156" s="292"/>
      <c r="AB156" s="292"/>
    </row>
    <row r="157" spans="1:28" ht="15.75" customHeight="1" x14ac:dyDescent="0.2">
      <c r="A157" s="292"/>
      <c r="B157" s="221"/>
      <c r="C157" s="295"/>
      <c r="D157" s="296"/>
      <c r="E157" s="296"/>
      <c r="F157" s="296"/>
      <c r="G157" s="296"/>
      <c r="H157" s="296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  <c r="AA157" s="292"/>
      <c r="AB157" s="292"/>
    </row>
    <row r="158" spans="1:28" ht="15.75" customHeight="1" x14ac:dyDescent="0.2">
      <c r="A158" s="292"/>
      <c r="B158" s="221"/>
      <c r="C158" s="295"/>
      <c r="D158" s="296"/>
      <c r="E158" s="296"/>
      <c r="F158" s="296"/>
      <c r="G158" s="296"/>
      <c r="H158" s="296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  <c r="AA158" s="292"/>
      <c r="AB158" s="292"/>
    </row>
    <row r="159" spans="1:28" ht="15.75" customHeight="1" x14ac:dyDescent="0.2">
      <c r="A159" s="292"/>
      <c r="B159" s="221"/>
      <c r="C159" s="295"/>
      <c r="D159" s="296"/>
      <c r="E159" s="296"/>
      <c r="F159" s="296"/>
      <c r="G159" s="296"/>
      <c r="H159" s="296"/>
      <c r="I159" s="292"/>
      <c r="J159" s="292"/>
      <c r="K159" s="292"/>
      <c r="L159" s="292"/>
      <c r="M159" s="292"/>
      <c r="N159" s="292"/>
      <c r="O159" s="292"/>
      <c r="P159" s="292"/>
      <c r="Q159" s="292"/>
      <c r="R159" s="292"/>
      <c r="S159" s="292"/>
      <c r="T159" s="292"/>
      <c r="U159" s="292"/>
      <c r="V159" s="292"/>
      <c r="W159" s="292"/>
      <c r="X159" s="292"/>
      <c r="Y159" s="292"/>
      <c r="Z159" s="292"/>
      <c r="AA159" s="292"/>
      <c r="AB159" s="292"/>
    </row>
    <row r="160" spans="1:28" ht="15.75" customHeight="1" x14ac:dyDescent="0.2">
      <c r="A160" s="292"/>
      <c r="B160" s="221"/>
      <c r="C160" s="295"/>
      <c r="D160" s="296"/>
      <c r="E160" s="296"/>
      <c r="F160" s="296"/>
      <c r="G160" s="296"/>
      <c r="H160" s="296"/>
      <c r="I160" s="292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  <c r="AA160" s="292"/>
      <c r="AB160" s="292"/>
    </row>
    <row r="161" spans="1:28" ht="15.75" customHeight="1" x14ac:dyDescent="0.2">
      <c r="A161" s="292"/>
      <c r="B161" s="221"/>
      <c r="C161" s="295"/>
      <c r="D161" s="296"/>
      <c r="E161" s="296"/>
      <c r="F161" s="296"/>
      <c r="G161" s="296"/>
      <c r="H161" s="296"/>
      <c r="I161" s="292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  <c r="AA161" s="292"/>
      <c r="AB161" s="292"/>
    </row>
    <row r="162" spans="1:28" ht="15.75" customHeight="1" x14ac:dyDescent="0.2">
      <c r="A162" s="292"/>
      <c r="B162" s="221"/>
      <c r="C162" s="295"/>
      <c r="D162" s="296"/>
      <c r="E162" s="296"/>
      <c r="F162" s="296"/>
      <c r="G162" s="296"/>
      <c r="H162" s="296"/>
      <c r="I162" s="292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  <c r="AA162" s="292"/>
      <c r="AB162" s="292"/>
    </row>
    <row r="163" spans="1:28" ht="15.75" customHeight="1" x14ac:dyDescent="0.2">
      <c r="A163" s="292"/>
      <c r="B163" s="221"/>
      <c r="C163" s="295"/>
      <c r="D163" s="296"/>
      <c r="E163" s="296"/>
      <c r="F163" s="296"/>
      <c r="G163" s="296"/>
      <c r="H163" s="296"/>
      <c r="I163" s="292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  <c r="AA163" s="292"/>
      <c r="AB163" s="292"/>
    </row>
    <row r="164" spans="1:28" ht="15.75" customHeight="1" x14ac:dyDescent="0.2">
      <c r="A164" s="292"/>
      <c r="B164" s="221"/>
      <c r="C164" s="295"/>
      <c r="D164" s="296"/>
      <c r="E164" s="296"/>
      <c r="F164" s="296"/>
      <c r="G164" s="296"/>
      <c r="H164" s="296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  <c r="AB164" s="292"/>
    </row>
    <row r="165" spans="1:28" ht="15.75" customHeight="1" x14ac:dyDescent="0.2">
      <c r="A165" s="292"/>
      <c r="B165" s="221"/>
      <c r="C165" s="295"/>
      <c r="D165" s="296"/>
      <c r="E165" s="296"/>
      <c r="F165" s="296"/>
      <c r="G165" s="296"/>
      <c r="H165" s="296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  <c r="AA165" s="292"/>
      <c r="AB165" s="292"/>
    </row>
    <row r="166" spans="1:28" ht="15.75" customHeight="1" x14ac:dyDescent="0.2">
      <c r="A166" s="292"/>
      <c r="B166" s="221"/>
      <c r="C166" s="295"/>
      <c r="D166" s="296"/>
      <c r="E166" s="296"/>
      <c r="F166" s="296"/>
      <c r="G166" s="296"/>
      <c r="H166" s="296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  <c r="AB166" s="292"/>
    </row>
    <row r="167" spans="1:28" ht="15.75" customHeight="1" x14ac:dyDescent="0.2">
      <c r="A167" s="292"/>
      <c r="B167" s="221"/>
      <c r="C167" s="295"/>
      <c r="D167" s="296"/>
      <c r="E167" s="296"/>
      <c r="F167" s="296"/>
      <c r="G167" s="296"/>
      <c r="H167" s="296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  <c r="AB167" s="292"/>
    </row>
    <row r="168" spans="1:28" ht="15.75" customHeight="1" x14ac:dyDescent="0.2">
      <c r="A168" s="292"/>
      <c r="B168" s="221"/>
      <c r="C168" s="295"/>
      <c r="D168" s="296"/>
      <c r="E168" s="296"/>
      <c r="F168" s="296"/>
      <c r="G168" s="296"/>
      <c r="H168" s="296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</row>
    <row r="169" spans="1:28" ht="15.75" customHeight="1" x14ac:dyDescent="0.2">
      <c r="A169" s="292"/>
      <c r="B169" s="221"/>
      <c r="C169" s="295"/>
      <c r="D169" s="296"/>
      <c r="E169" s="296"/>
      <c r="F169" s="296"/>
      <c r="G169" s="296"/>
      <c r="H169" s="296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</row>
    <row r="170" spans="1:28" ht="15.75" customHeight="1" x14ac:dyDescent="0.2">
      <c r="A170" s="292"/>
      <c r="B170" s="221"/>
      <c r="C170" s="295"/>
      <c r="D170" s="296"/>
      <c r="E170" s="296"/>
      <c r="F170" s="296"/>
      <c r="G170" s="296"/>
      <c r="H170" s="296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</row>
    <row r="171" spans="1:28" ht="15.75" customHeight="1" x14ac:dyDescent="0.2">
      <c r="A171" s="292"/>
      <c r="B171" s="221"/>
      <c r="C171" s="295"/>
      <c r="D171" s="296"/>
      <c r="E171" s="296"/>
      <c r="F171" s="296"/>
      <c r="G171" s="296"/>
      <c r="H171" s="296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</row>
    <row r="172" spans="1:28" ht="15.75" customHeight="1" x14ac:dyDescent="0.2">
      <c r="A172" s="292"/>
      <c r="B172" s="221"/>
      <c r="C172" s="295"/>
      <c r="D172" s="296"/>
      <c r="E172" s="296"/>
      <c r="F172" s="296"/>
      <c r="G172" s="296"/>
      <c r="H172" s="296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</row>
    <row r="173" spans="1:28" ht="15.75" customHeight="1" x14ac:dyDescent="0.2">
      <c r="A173" s="292"/>
      <c r="B173" s="221"/>
      <c r="C173" s="295"/>
      <c r="D173" s="296"/>
      <c r="E173" s="296"/>
      <c r="F173" s="296"/>
      <c r="G173" s="296"/>
      <c r="H173" s="296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</row>
    <row r="174" spans="1:28" ht="15.75" customHeight="1" x14ac:dyDescent="0.2">
      <c r="A174" s="292"/>
      <c r="B174" s="221"/>
      <c r="C174" s="295"/>
      <c r="D174" s="296"/>
      <c r="E174" s="296"/>
      <c r="F174" s="296"/>
      <c r="G174" s="296"/>
      <c r="H174" s="296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</row>
    <row r="175" spans="1:28" ht="15.75" customHeight="1" x14ac:dyDescent="0.2">
      <c r="A175" s="292"/>
      <c r="B175" s="221"/>
      <c r="C175" s="295"/>
      <c r="D175" s="296"/>
      <c r="E175" s="296"/>
      <c r="F175" s="296"/>
      <c r="G175" s="296"/>
      <c r="H175" s="296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</row>
    <row r="176" spans="1:28" ht="15.75" customHeight="1" x14ac:dyDescent="0.2">
      <c r="A176" s="292"/>
      <c r="B176" s="221"/>
      <c r="C176" s="295"/>
      <c r="D176" s="296"/>
      <c r="E176" s="296"/>
      <c r="F176" s="296"/>
      <c r="G176" s="296"/>
      <c r="H176" s="296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</row>
    <row r="177" spans="1:28" ht="15.75" customHeight="1" x14ac:dyDescent="0.2">
      <c r="A177" s="292"/>
      <c r="B177" s="221"/>
      <c r="C177" s="295"/>
      <c r="D177" s="296"/>
      <c r="E177" s="296"/>
      <c r="F177" s="296"/>
      <c r="G177" s="296"/>
      <c r="H177" s="296"/>
      <c r="I177" s="292"/>
      <c r="J177" s="292"/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  <c r="AA177" s="292"/>
      <c r="AB177" s="292"/>
    </row>
    <row r="178" spans="1:28" ht="15.75" customHeight="1" x14ac:dyDescent="0.2">
      <c r="A178" s="292"/>
      <c r="B178" s="221"/>
      <c r="C178" s="295"/>
      <c r="D178" s="296"/>
      <c r="E178" s="296"/>
      <c r="F178" s="296"/>
      <c r="G178" s="296"/>
      <c r="H178" s="296"/>
      <c r="I178" s="292"/>
      <c r="J178" s="292"/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  <c r="AA178" s="292"/>
      <c r="AB178" s="292"/>
    </row>
    <row r="179" spans="1:28" ht="15.75" customHeight="1" x14ac:dyDescent="0.2">
      <c r="A179" s="292"/>
      <c r="B179" s="221"/>
      <c r="C179" s="295"/>
      <c r="D179" s="296"/>
      <c r="E179" s="296"/>
      <c r="F179" s="296"/>
      <c r="G179" s="296"/>
      <c r="H179" s="296"/>
      <c r="I179" s="292"/>
      <c r="J179" s="292"/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  <c r="AA179" s="292"/>
      <c r="AB179" s="292"/>
    </row>
    <row r="180" spans="1:28" ht="15.75" customHeight="1" x14ac:dyDescent="0.2">
      <c r="A180" s="292"/>
      <c r="B180" s="221"/>
      <c r="C180" s="295"/>
      <c r="D180" s="296"/>
      <c r="E180" s="296"/>
      <c r="F180" s="296"/>
      <c r="G180" s="296"/>
      <c r="H180" s="296"/>
      <c r="I180" s="292"/>
      <c r="J180" s="292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  <c r="AA180" s="292"/>
      <c r="AB180" s="292"/>
    </row>
    <row r="181" spans="1:28" ht="15.75" customHeight="1" x14ac:dyDescent="0.2">
      <c r="A181" s="292"/>
      <c r="B181" s="221"/>
      <c r="C181" s="295"/>
      <c r="D181" s="296"/>
      <c r="E181" s="296"/>
      <c r="F181" s="296"/>
      <c r="G181" s="296"/>
      <c r="H181" s="296"/>
      <c r="I181" s="292"/>
      <c r="J181" s="292"/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  <c r="AA181" s="292"/>
      <c r="AB181" s="292"/>
    </row>
    <row r="182" spans="1:28" ht="15.75" customHeight="1" x14ac:dyDescent="0.2">
      <c r="A182" s="292"/>
      <c r="B182" s="221"/>
      <c r="C182" s="295"/>
      <c r="D182" s="296"/>
      <c r="E182" s="296"/>
      <c r="F182" s="296"/>
      <c r="G182" s="296"/>
      <c r="H182" s="296"/>
      <c r="I182" s="292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  <c r="AA182" s="292"/>
      <c r="AB182" s="292"/>
    </row>
    <row r="183" spans="1:28" ht="15.75" customHeight="1" x14ac:dyDescent="0.2">
      <c r="A183" s="292"/>
      <c r="B183" s="221"/>
      <c r="C183" s="295"/>
      <c r="D183" s="296"/>
      <c r="E183" s="296"/>
      <c r="F183" s="296"/>
      <c r="G183" s="296"/>
      <c r="H183" s="296"/>
      <c r="I183" s="292"/>
      <c r="J183" s="292"/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  <c r="AA183" s="292"/>
      <c r="AB183" s="292"/>
    </row>
    <row r="184" spans="1:28" ht="15.75" customHeight="1" x14ac:dyDescent="0.2">
      <c r="A184" s="292"/>
      <c r="B184" s="221"/>
      <c r="C184" s="295"/>
      <c r="D184" s="296"/>
      <c r="E184" s="296"/>
      <c r="F184" s="296"/>
      <c r="G184" s="296"/>
      <c r="H184" s="296"/>
      <c r="I184" s="292"/>
      <c r="J184" s="292"/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  <c r="AA184" s="292"/>
      <c r="AB184" s="292"/>
    </row>
    <row r="185" spans="1:28" ht="15.75" customHeight="1" x14ac:dyDescent="0.2">
      <c r="A185" s="292"/>
      <c r="B185" s="221"/>
      <c r="C185" s="295"/>
      <c r="D185" s="296"/>
      <c r="E185" s="296"/>
      <c r="F185" s="296"/>
      <c r="G185" s="296"/>
      <c r="H185" s="296"/>
      <c r="I185" s="292"/>
      <c r="J185" s="292"/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  <c r="AA185" s="292"/>
      <c r="AB185" s="292"/>
    </row>
    <row r="186" spans="1:28" ht="15.75" customHeight="1" x14ac:dyDescent="0.2">
      <c r="A186" s="292"/>
      <c r="B186" s="221"/>
      <c r="C186" s="295"/>
      <c r="D186" s="296"/>
      <c r="E186" s="296"/>
      <c r="F186" s="296"/>
      <c r="G186" s="296"/>
      <c r="H186" s="296"/>
      <c r="I186" s="292"/>
      <c r="J186" s="292"/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  <c r="AA186" s="292"/>
      <c r="AB186" s="292"/>
    </row>
    <row r="187" spans="1:28" ht="15.75" customHeight="1" x14ac:dyDescent="0.2">
      <c r="A187" s="292"/>
      <c r="B187" s="221"/>
      <c r="C187" s="295"/>
      <c r="D187" s="296"/>
      <c r="E187" s="296"/>
      <c r="F187" s="296"/>
      <c r="G187" s="296"/>
      <c r="H187" s="296"/>
      <c r="I187" s="292"/>
      <c r="J187" s="292"/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  <c r="AA187" s="292"/>
      <c r="AB187" s="292"/>
    </row>
    <row r="188" spans="1:28" ht="15.75" customHeight="1" x14ac:dyDescent="0.2">
      <c r="A188" s="292"/>
      <c r="B188" s="221"/>
      <c r="C188" s="295"/>
      <c r="D188" s="296"/>
      <c r="E188" s="296"/>
      <c r="F188" s="296"/>
      <c r="G188" s="296"/>
      <c r="H188" s="296"/>
      <c r="I188" s="292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  <c r="AA188" s="292"/>
      <c r="AB188" s="292"/>
    </row>
    <row r="189" spans="1:28" ht="15.75" customHeight="1" x14ac:dyDescent="0.2">
      <c r="A189" s="292"/>
      <c r="B189" s="221"/>
      <c r="C189" s="295"/>
      <c r="D189" s="296"/>
      <c r="E189" s="296"/>
      <c r="F189" s="296"/>
      <c r="G189" s="296"/>
      <c r="H189" s="296"/>
      <c r="I189" s="292"/>
      <c r="J189" s="292"/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  <c r="AA189" s="292"/>
      <c r="AB189" s="292"/>
    </row>
    <row r="190" spans="1:28" ht="15.75" customHeight="1" x14ac:dyDescent="0.2">
      <c r="A190" s="292"/>
      <c r="B190" s="221"/>
      <c r="C190" s="295"/>
      <c r="D190" s="296"/>
      <c r="E190" s="296"/>
      <c r="F190" s="296"/>
      <c r="G190" s="296"/>
      <c r="H190" s="296"/>
      <c r="I190" s="292"/>
      <c r="J190" s="292"/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  <c r="AA190" s="292"/>
      <c r="AB190" s="292"/>
    </row>
    <row r="191" spans="1:28" ht="15.75" customHeight="1" x14ac:dyDescent="0.2">
      <c r="A191" s="292"/>
      <c r="B191" s="221"/>
      <c r="C191" s="295"/>
      <c r="D191" s="296"/>
      <c r="E191" s="296"/>
      <c r="F191" s="296"/>
      <c r="G191" s="296"/>
      <c r="H191" s="296"/>
      <c r="I191" s="292"/>
      <c r="J191" s="292"/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  <c r="AA191" s="292"/>
      <c r="AB191" s="292"/>
    </row>
    <row r="192" spans="1:28" ht="15.75" customHeight="1" x14ac:dyDescent="0.2">
      <c r="A192" s="292"/>
      <c r="B192" s="221"/>
      <c r="C192" s="295"/>
      <c r="D192" s="296"/>
      <c r="E192" s="296"/>
      <c r="F192" s="296"/>
      <c r="G192" s="296"/>
      <c r="H192" s="296"/>
      <c r="I192" s="292"/>
      <c r="J192" s="292"/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  <c r="AA192" s="292"/>
      <c r="AB192" s="292"/>
    </row>
    <row r="193" spans="1:28" ht="15.75" customHeight="1" x14ac:dyDescent="0.2">
      <c r="A193" s="292"/>
      <c r="B193" s="221"/>
      <c r="C193" s="295"/>
      <c r="D193" s="296"/>
      <c r="E193" s="296"/>
      <c r="F193" s="296"/>
      <c r="G193" s="296"/>
      <c r="H193" s="296"/>
      <c r="I193" s="292"/>
      <c r="J193" s="292"/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  <c r="AA193" s="292"/>
      <c r="AB193" s="292"/>
    </row>
    <row r="194" spans="1:28" ht="15.75" customHeight="1" x14ac:dyDescent="0.2">
      <c r="A194" s="292"/>
      <c r="B194" s="221"/>
      <c r="C194" s="295"/>
      <c r="D194" s="296"/>
      <c r="E194" s="296"/>
      <c r="F194" s="296"/>
      <c r="G194" s="296"/>
      <c r="H194" s="296"/>
      <c r="I194" s="292"/>
      <c r="J194" s="292"/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  <c r="AA194" s="292"/>
      <c r="AB194" s="292"/>
    </row>
    <row r="195" spans="1:28" ht="15.75" customHeight="1" x14ac:dyDescent="0.2">
      <c r="A195" s="292"/>
      <c r="B195" s="221"/>
      <c r="C195" s="295"/>
      <c r="D195" s="296"/>
      <c r="E195" s="296"/>
      <c r="F195" s="296"/>
      <c r="G195" s="296"/>
      <c r="H195" s="296"/>
      <c r="I195" s="292"/>
      <c r="J195" s="292"/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  <c r="AA195" s="292"/>
      <c r="AB195" s="292"/>
    </row>
    <row r="196" spans="1:28" ht="15.75" customHeight="1" x14ac:dyDescent="0.2">
      <c r="A196" s="292"/>
      <c r="B196" s="221"/>
      <c r="C196" s="295"/>
      <c r="D196" s="296"/>
      <c r="E196" s="296"/>
      <c r="F196" s="296"/>
      <c r="G196" s="296"/>
      <c r="H196" s="296"/>
      <c r="I196" s="292"/>
      <c r="J196" s="292"/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  <c r="AA196" s="292"/>
      <c r="AB196" s="292"/>
    </row>
    <row r="197" spans="1:28" ht="15.75" customHeight="1" x14ac:dyDescent="0.2">
      <c r="A197" s="292"/>
      <c r="B197" s="221"/>
      <c r="C197" s="295"/>
      <c r="D197" s="296"/>
      <c r="E197" s="296"/>
      <c r="F197" s="296"/>
      <c r="G197" s="296"/>
      <c r="H197" s="296"/>
      <c r="I197" s="292"/>
      <c r="J197" s="292"/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  <c r="AA197" s="292"/>
      <c r="AB197" s="292"/>
    </row>
    <row r="198" spans="1:28" ht="15.75" customHeight="1" x14ac:dyDescent="0.2">
      <c r="A198" s="292"/>
      <c r="B198" s="221"/>
      <c r="C198" s="295"/>
      <c r="D198" s="296"/>
      <c r="E198" s="296"/>
      <c r="F198" s="296"/>
      <c r="G198" s="296"/>
      <c r="H198" s="296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  <c r="AA198" s="292"/>
      <c r="AB198" s="292"/>
    </row>
    <row r="199" spans="1:28" ht="15.75" customHeight="1" x14ac:dyDescent="0.2">
      <c r="A199" s="292"/>
      <c r="B199" s="221"/>
      <c r="C199" s="295"/>
      <c r="D199" s="296"/>
      <c r="E199" s="296"/>
      <c r="F199" s="296"/>
      <c r="G199" s="296"/>
      <c r="H199" s="296"/>
      <c r="I199" s="292"/>
      <c r="J199" s="292"/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  <c r="AA199" s="292"/>
      <c r="AB199" s="292"/>
    </row>
    <row r="200" spans="1:28" ht="15.75" customHeight="1" x14ac:dyDescent="0.2">
      <c r="A200" s="292"/>
      <c r="B200" s="221"/>
      <c r="C200" s="295"/>
      <c r="D200" s="296"/>
      <c r="E200" s="296"/>
      <c r="F200" s="296"/>
      <c r="G200" s="296"/>
      <c r="H200" s="296"/>
      <c r="I200" s="292"/>
      <c r="J200" s="292"/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  <c r="AA200" s="292"/>
      <c r="AB200" s="292"/>
    </row>
    <row r="201" spans="1:28" ht="15.75" customHeight="1" x14ac:dyDescent="0.2">
      <c r="A201" s="292"/>
      <c r="B201" s="221"/>
      <c r="C201" s="295"/>
      <c r="D201" s="296"/>
      <c r="E201" s="296"/>
      <c r="F201" s="296"/>
      <c r="G201" s="296"/>
      <c r="H201" s="296"/>
      <c r="I201" s="292"/>
      <c r="J201" s="292"/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  <c r="AA201" s="292"/>
      <c r="AB201" s="292"/>
    </row>
    <row r="202" spans="1:28" ht="15.75" customHeight="1" x14ac:dyDescent="0.2">
      <c r="A202" s="292"/>
      <c r="B202" s="221"/>
      <c r="C202" s="295"/>
      <c r="D202" s="296"/>
      <c r="E202" s="296"/>
      <c r="F202" s="296"/>
      <c r="G202" s="296"/>
      <c r="H202" s="296"/>
      <c r="I202" s="292"/>
      <c r="J202" s="292"/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  <c r="AA202" s="292"/>
      <c r="AB202" s="292"/>
    </row>
    <row r="203" spans="1:28" ht="15.75" customHeight="1" x14ac:dyDescent="0.2">
      <c r="A203" s="292"/>
      <c r="B203" s="221"/>
      <c r="C203" s="295"/>
      <c r="D203" s="296"/>
      <c r="E203" s="296"/>
      <c r="F203" s="296"/>
      <c r="G203" s="296"/>
      <c r="H203" s="296"/>
      <c r="I203" s="292"/>
      <c r="J203" s="292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  <c r="AA203" s="292"/>
      <c r="AB203" s="292"/>
    </row>
    <row r="204" spans="1:28" ht="15.75" customHeight="1" x14ac:dyDescent="0.2">
      <c r="A204" s="292"/>
      <c r="B204" s="221"/>
      <c r="C204" s="295"/>
      <c r="D204" s="296"/>
      <c r="E204" s="296"/>
      <c r="F204" s="296"/>
      <c r="G204" s="296"/>
      <c r="H204" s="296"/>
      <c r="I204" s="292"/>
      <c r="J204" s="292"/>
      <c r="K204" s="292"/>
      <c r="L204" s="29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</row>
    <row r="205" spans="1:28" ht="15.75" customHeight="1" x14ac:dyDescent="0.2">
      <c r="A205" s="292"/>
      <c r="B205" s="221"/>
      <c r="C205" s="295"/>
      <c r="D205" s="296"/>
      <c r="E205" s="296"/>
      <c r="F205" s="296"/>
      <c r="G205" s="296"/>
      <c r="H205" s="296"/>
      <c r="I205" s="292"/>
      <c r="J205" s="292"/>
      <c r="K205" s="292"/>
      <c r="L205" s="292"/>
      <c r="M205" s="292"/>
      <c r="N205" s="292"/>
      <c r="O205" s="292"/>
      <c r="P205" s="292"/>
      <c r="Q205" s="292"/>
      <c r="R205" s="292"/>
      <c r="S205" s="292"/>
      <c r="T205" s="292"/>
      <c r="U205" s="292"/>
      <c r="V205" s="292"/>
      <c r="W205" s="292"/>
      <c r="X205" s="292"/>
      <c r="Y205" s="292"/>
      <c r="Z205" s="292"/>
      <c r="AA205" s="292"/>
      <c r="AB205" s="292"/>
    </row>
    <row r="206" spans="1:28" ht="15.75" customHeight="1" x14ac:dyDescent="0.2">
      <c r="A206" s="292"/>
      <c r="B206" s="221"/>
      <c r="C206" s="295"/>
      <c r="D206" s="296"/>
      <c r="E206" s="296"/>
      <c r="F206" s="296"/>
      <c r="G206" s="296"/>
      <c r="H206" s="296"/>
      <c r="I206" s="292"/>
      <c r="J206" s="292"/>
      <c r="K206" s="292"/>
      <c r="L206" s="292"/>
      <c r="M206" s="292"/>
      <c r="N206" s="292"/>
      <c r="O206" s="292"/>
      <c r="P206" s="292"/>
      <c r="Q206" s="292"/>
      <c r="R206" s="292"/>
      <c r="S206" s="292"/>
      <c r="T206" s="292"/>
      <c r="U206" s="292"/>
      <c r="V206" s="292"/>
      <c r="W206" s="292"/>
      <c r="X206" s="292"/>
      <c r="Y206" s="292"/>
      <c r="Z206" s="292"/>
      <c r="AA206" s="292"/>
      <c r="AB206" s="292"/>
    </row>
    <row r="207" spans="1:28" ht="15.75" customHeight="1" x14ac:dyDescent="0.2">
      <c r="A207" s="292"/>
      <c r="B207" s="221"/>
      <c r="C207" s="295"/>
      <c r="D207" s="296"/>
      <c r="E207" s="296"/>
      <c r="F207" s="296"/>
      <c r="G207" s="296"/>
      <c r="H207" s="296"/>
      <c r="I207" s="292"/>
      <c r="J207" s="292"/>
      <c r="K207" s="292"/>
      <c r="L207" s="292"/>
      <c r="M207" s="292"/>
      <c r="N207" s="292"/>
      <c r="O207" s="292"/>
      <c r="P207" s="292"/>
      <c r="Q207" s="292"/>
      <c r="R207" s="292"/>
      <c r="S207" s="292"/>
      <c r="T207" s="292"/>
      <c r="U207" s="292"/>
      <c r="V207" s="292"/>
      <c r="W207" s="292"/>
      <c r="X207" s="292"/>
      <c r="Y207" s="292"/>
      <c r="Z207" s="292"/>
      <c r="AA207" s="292"/>
      <c r="AB207" s="292"/>
    </row>
    <row r="208" spans="1:28" ht="15.75" customHeight="1" x14ac:dyDescent="0.2">
      <c r="A208" s="292"/>
      <c r="B208" s="221"/>
      <c r="C208" s="295"/>
      <c r="D208" s="296"/>
      <c r="E208" s="296"/>
      <c r="F208" s="296"/>
      <c r="G208" s="296"/>
      <c r="H208" s="296"/>
      <c r="I208" s="292"/>
      <c r="J208" s="292"/>
      <c r="K208" s="292"/>
      <c r="L208" s="292"/>
      <c r="M208" s="292"/>
      <c r="N208" s="292"/>
      <c r="O208" s="292"/>
      <c r="P208" s="292"/>
      <c r="Q208" s="292"/>
      <c r="R208" s="292"/>
      <c r="S208" s="292"/>
      <c r="T208" s="292"/>
      <c r="U208" s="292"/>
      <c r="V208" s="292"/>
      <c r="W208" s="292"/>
      <c r="X208" s="292"/>
      <c r="Y208" s="292"/>
      <c r="Z208" s="292"/>
      <c r="AA208" s="292"/>
      <c r="AB208" s="292"/>
    </row>
    <row r="209" spans="1:28" ht="15.75" customHeight="1" x14ac:dyDescent="0.2">
      <c r="A209" s="292"/>
      <c r="B209" s="221"/>
      <c r="C209" s="295"/>
      <c r="D209" s="296"/>
      <c r="E209" s="296"/>
      <c r="F209" s="296"/>
      <c r="G209" s="296"/>
      <c r="H209" s="296"/>
      <c r="I209" s="292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  <c r="AA209" s="292"/>
      <c r="AB209" s="292"/>
    </row>
    <row r="210" spans="1:28" ht="15.75" customHeight="1" x14ac:dyDescent="0.2">
      <c r="A210" s="292"/>
      <c r="B210" s="221"/>
      <c r="C210" s="295"/>
      <c r="D210" s="296"/>
      <c r="E210" s="296"/>
      <c r="F210" s="296"/>
      <c r="G210" s="296"/>
      <c r="H210" s="296"/>
      <c r="I210" s="292"/>
      <c r="J210" s="292"/>
      <c r="K210" s="292"/>
      <c r="L210" s="292"/>
      <c r="M210" s="292"/>
      <c r="N210" s="292"/>
      <c r="O210" s="292"/>
      <c r="P210" s="292"/>
      <c r="Q210" s="292"/>
      <c r="R210" s="292"/>
      <c r="S210" s="292"/>
      <c r="T210" s="292"/>
      <c r="U210" s="292"/>
      <c r="V210" s="292"/>
      <c r="W210" s="292"/>
      <c r="X210" s="292"/>
      <c r="Y210" s="292"/>
      <c r="Z210" s="292"/>
      <c r="AA210" s="292"/>
      <c r="AB210" s="292"/>
    </row>
    <row r="211" spans="1:28" ht="15.75" customHeight="1" x14ac:dyDescent="0.2">
      <c r="A211" s="292"/>
      <c r="B211" s="221"/>
      <c r="C211" s="295"/>
      <c r="D211" s="296"/>
      <c r="E211" s="296"/>
      <c r="F211" s="296"/>
      <c r="G211" s="296"/>
      <c r="H211" s="296"/>
      <c r="I211" s="292"/>
      <c r="J211" s="292"/>
      <c r="K211" s="292"/>
      <c r="L211" s="292"/>
      <c r="M211" s="292"/>
      <c r="N211" s="292"/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292"/>
      <c r="AA211" s="292"/>
      <c r="AB211" s="292"/>
    </row>
    <row r="212" spans="1:28" ht="15.75" customHeight="1" x14ac:dyDescent="0.2">
      <c r="A212" s="292"/>
      <c r="B212" s="221"/>
      <c r="C212" s="295"/>
      <c r="D212" s="296"/>
      <c r="E212" s="296"/>
      <c r="F212" s="296"/>
      <c r="G212" s="296"/>
      <c r="H212" s="296"/>
      <c r="I212" s="292"/>
      <c r="J212" s="292"/>
      <c r="K212" s="292"/>
      <c r="L212" s="292"/>
      <c r="M212" s="292"/>
      <c r="N212" s="292"/>
      <c r="O212" s="292"/>
      <c r="P212" s="292"/>
      <c r="Q212" s="292"/>
      <c r="R212" s="292"/>
      <c r="S212" s="292"/>
      <c r="T212" s="292"/>
      <c r="U212" s="292"/>
      <c r="V212" s="292"/>
      <c r="W212" s="292"/>
      <c r="X212" s="292"/>
      <c r="Y212" s="292"/>
      <c r="Z212" s="292"/>
      <c r="AA212" s="292"/>
      <c r="AB212" s="292"/>
    </row>
    <row r="213" spans="1:28" ht="15.75" customHeight="1" x14ac:dyDescent="0.2">
      <c r="A213" s="292"/>
      <c r="B213" s="221"/>
      <c r="C213" s="295"/>
      <c r="D213" s="296"/>
      <c r="E213" s="296"/>
      <c r="F213" s="296"/>
      <c r="G213" s="296"/>
      <c r="H213" s="296"/>
      <c r="I213" s="292"/>
      <c r="J213" s="292"/>
      <c r="K213" s="292"/>
      <c r="L213" s="292"/>
      <c r="M213" s="292"/>
      <c r="N213" s="292"/>
      <c r="O213" s="292"/>
      <c r="P213" s="292"/>
      <c r="Q213" s="292"/>
      <c r="R213" s="292"/>
      <c r="S213" s="292"/>
      <c r="T213" s="292"/>
      <c r="U213" s="292"/>
      <c r="V213" s="292"/>
      <c r="W213" s="292"/>
      <c r="X213" s="292"/>
      <c r="Y213" s="292"/>
      <c r="Z213" s="292"/>
      <c r="AA213" s="292"/>
      <c r="AB213" s="292"/>
    </row>
    <row r="214" spans="1:28" ht="15.75" customHeight="1" x14ac:dyDescent="0.2">
      <c r="A214" s="292"/>
      <c r="B214" s="221"/>
      <c r="C214" s="295"/>
      <c r="D214" s="296"/>
      <c r="E214" s="296"/>
      <c r="F214" s="296"/>
      <c r="G214" s="296"/>
      <c r="H214" s="296"/>
      <c r="I214" s="292"/>
      <c r="J214" s="292"/>
      <c r="K214" s="292"/>
      <c r="L214" s="292"/>
      <c r="M214" s="292"/>
      <c r="N214" s="292"/>
      <c r="O214" s="292"/>
      <c r="P214" s="292"/>
      <c r="Q214" s="292"/>
      <c r="R214" s="292"/>
      <c r="S214" s="292"/>
      <c r="T214" s="292"/>
      <c r="U214" s="292"/>
      <c r="V214" s="292"/>
      <c r="W214" s="292"/>
      <c r="X214" s="292"/>
      <c r="Y214" s="292"/>
      <c r="Z214" s="292"/>
      <c r="AA214" s="292"/>
      <c r="AB214" s="292"/>
    </row>
    <row r="215" spans="1:28" ht="15.75" customHeight="1" x14ac:dyDescent="0.2">
      <c r="A215" s="292"/>
      <c r="B215" s="221"/>
      <c r="C215" s="295"/>
      <c r="D215" s="296"/>
      <c r="E215" s="296"/>
      <c r="F215" s="296"/>
      <c r="G215" s="296"/>
      <c r="H215" s="296"/>
      <c r="I215" s="292"/>
      <c r="J215" s="292"/>
      <c r="K215" s="292"/>
      <c r="L215" s="292"/>
      <c r="M215" s="292"/>
      <c r="N215" s="292"/>
      <c r="O215" s="292"/>
      <c r="P215" s="292"/>
      <c r="Q215" s="292"/>
      <c r="R215" s="292"/>
      <c r="S215" s="292"/>
      <c r="T215" s="292"/>
      <c r="U215" s="292"/>
      <c r="V215" s="292"/>
      <c r="W215" s="292"/>
      <c r="X215" s="292"/>
      <c r="Y215" s="292"/>
      <c r="Z215" s="292"/>
      <c r="AA215" s="292"/>
      <c r="AB215" s="292"/>
    </row>
    <row r="216" spans="1:28" ht="15.75" customHeight="1" x14ac:dyDescent="0.2">
      <c r="A216" s="292"/>
      <c r="B216" s="221"/>
      <c r="C216" s="295"/>
      <c r="D216" s="296"/>
      <c r="E216" s="296"/>
      <c r="F216" s="296"/>
      <c r="G216" s="296"/>
      <c r="H216" s="296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</row>
    <row r="217" spans="1:28" ht="15.75" customHeight="1" x14ac:dyDescent="0.2">
      <c r="A217" s="292"/>
      <c r="B217" s="221"/>
      <c r="C217" s="295"/>
      <c r="D217" s="296"/>
      <c r="E217" s="296"/>
      <c r="F217" s="296"/>
      <c r="G217" s="296"/>
      <c r="H217" s="296"/>
      <c r="I217" s="292"/>
      <c r="J217" s="292"/>
      <c r="K217" s="292"/>
      <c r="L217" s="292"/>
      <c r="M217" s="292"/>
      <c r="N217" s="292"/>
      <c r="O217" s="292"/>
      <c r="P217" s="292"/>
      <c r="Q217" s="292"/>
      <c r="R217" s="292"/>
      <c r="S217" s="292"/>
      <c r="T217" s="292"/>
      <c r="U217" s="292"/>
      <c r="V217" s="292"/>
      <c r="W217" s="292"/>
      <c r="X217" s="292"/>
      <c r="Y217" s="292"/>
      <c r="Z217" s="292"/>
      <c r="AA217" s="292"/>
      <c r="AB217" s="292"/>
    </row>
    <row r="218" spans="1:28" ht="15.75" customHeight="1" x14ac:dyDescent="0.2">
      <c r="A218" s="292"/>
      <c r="B218" s="221"/>
      <c r="C218" s="295"/>
      <c r="D218" s="296"/>
      <c r="E218" s="296"/>
      <c r="F218" s="296"/>
      <c r="G218" s="296"/>
      <c r="H218" s="296"/>
      <c r="I218" s="292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2"/>
      <c r="W218" s="292"/>
      <c r="X218" s="292"/>
      <c r="Y218" s="292"/>
      <c r="Z218" s="292"/>
      <c r="AA218" s="292"/>
      <c r="AB218" s="292"/>
    </row>
    <row r="219" spans="1:28" ht="15.75" customHeight="1" x14ac:dyDescent="0.2">
      <c r="A219" s="292"/>
      <c r="B219" s="221"/>
      <c r="C219" s="295"/>
      <c r="D219" s="296"/>
      <c r="E219" s="296"/>
      <c r="F219" s="296"/>
      <c r="G219" s="296"/>
      <c r="H219" s="296"/>
      <c r="I219" s="292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/>
      <c r="T219" s="292"/>
      <c r="U219" s="292"/>
      <c r="V219" s="292"/>
      <c r="W219" s="292"/>
      <c r="X219" s="292"/>
      <c r="Y219" s="292"/>
      <c r="Z219" s="292"/>
      <c r="AA219" s="292"/>
      <c r="AB219" s="292"/>
    </row>
    <row r="220" spans="1:28" ht="15.75" customHeight="1" x14ac:dyDescent="0.2">
      <c r="A220" s="292"/>
      <c r="B220" s="221"/>
      <c r="C220" s="295"/>
      <c r="D220" s="296"/>
      <c r="E220" s="296"/>
      <c r="F220" s="296"/>
      <c r="G220" s="296"/>
      <c r="H220" s="296"/>
      <c r="I220" s="292"/>
      <c r="J220" s="292"/>
      <c r="K220" s="292"/>
      <c r="L220" s="292"/>
      <c r="M220" s="292"/>
      <c r="N220" s="292"/>
      <c r="O220" s="292"/>
      <c r="P220" s="292"/>
      <c r="Q220" s="292"/>
      <c r="R220" s="292"/>
      <c r="S220" s="292"/>
      <c r="T220" s="292"/>
      <c r="U220" s="292"/>
      <c r="V220" s="292"/>
      <c r="W220" s="292"/>
      <c r="X220" s="292"/>
      <c r="Y220" s="292"/>
      <c r="Z220" s="292"/>
      <c r="AA220" s="292"/>
      <c r="AB220" s="292"/>
    </row>
    <row r="221" spans="1:28" ht="15.75" customHeight="1" x14ac:dyDescent="0.2">
      <c r="A221" s="292"/>
      <c r="B221" s="221"/>
      <c r="C221" s="295"/>
      <c r="D221" s="296"/>
      <c r="E221" s="296"/>
      <c r="F221" s="296"/>
      <c r="G221" s="296"/>
      <c r="H221" s="296"/>
      <c r="I221" s="292"/>
      <c r="J221" s="292"/>
      <c r="K221" s="292"/>
      <c r="L221" s="292"/>
      <c r="M221" s="292"/>
      <c r="N221" s="292"/>
      <c r="O221" s="292"/>
      <c r="P221" s="292"/>
      <c r="Q221" s="292"/>
      <c r="R221" s="292"/>
      <c r="S221" s="292"/>
      <c r="T221" s="292"/>
      <c r="U221" s="292"/>
      <c r="V221" s="292"/>
      <c r="W221" s="292"/>
      <c r="X221" s="292"/>
      <c r="Y221" s="292"/>
      <c r="Z221" s="292"/>
      <c r="AA221" s="292"/>
      <c r="AB221" s="292"/>
    </row>
    <row r="222" spans="1:28" ht="15.75" customHeight="1" x14ac:dyDescent="0.2">
      <c r="A222" s="292"/>
      <c r="B222" s="221"/>
      <c r="C222" s="295"/>
      <c r="D222" s="296"/>
      <c r="E222" s="296"/>
      <c r="F222" s="296"/>
      <c r="G222" s="296"/>
      <c r="H222" s="296"/>
      <c r="I222" s="292"/>
      <c r="J222" s="292"/>
      <c r="K222" s="292"/>
      <c r="L222" s="292"/>
      <c r="M222" s="292"/>
      <c r="N222" s="292"/>
      <c r="O222" s="292"/>
      <c r="P222" s="292"/>
      <c r="Q222" s="292"/>
      <c r="R222" s="292"/>
      <c r="S222" s="292"/>
      <c r="T222" s="292"/>
      <c r="U222" s="292"/>
      <c r="V222" s="292"/>
      <c r="W222" s="292"/>
      <c r="X222" s="292"/>
      <c r="Y222" s="292"/>
      <c r="Z222" s="292"/>
      <c r="AA222" s="292"/>
      <c r="AB222" s="292"/>
    </row>
    <row r="223" spans="1:28" ht="15.75" customHeight="1" x14ac:dyDescent="0.2">
      <c r="A223" s="292"/>
      <c r="B223" s="221"/>
      <c r="C223" s="295"/>
      <c r="D223" s="296"/>
      <c r="E223" s="296"/>
      <c r="F223" s="296"/>
      <c r="G223" s="296"/>
      <c r="H223" s="296"/>
      <c r="I223" s="292"/>
      <c r="J223" s="292"/>
      <c r="K223" s="292"/>
      <c r="L223" s="292"/>
      <c r="M223" s="292"/>
      <c r="N223" s="292"/>
      <c r="O223" s="292"/>
      <c r="P223" s="292"/>
      <c r="Q223" s="292"/>
      <c r="R223" s="292"/>
      <c r="S223" s="292"/>
      <c r="T223" s="292"/>
      <c r="U223" s="292"/>
      <c r="V223" s="292"/>
      <c r="W223" s="292"/>
      <c r="X223" s="292"/>
      <c r="Y223" s="292"/>
      <c r="Z223" s="292"/>
      <c r="AA223" s="292"/>
      <c r="AB223" s="292"/>
    </row>
    <row r="224" spans="1:28" ht="15.75" customHeight="1" x14ac:dyDescent="0.2">
      <c r="A224" s="292"/>
      <c r="B224" s="221"/>
      <c r="C224" s="295"/>
      <c r="D224" s="296"/>
      <c r="E224" s="296"/>
      <c r="F224" s="296"/>
      <c r="G224" s="296"/>
      <c r="H224" s="296"/>
      <c r="I224" s="292"/>
      <c r="J224" s="292"/>
      <c r="K224" s="292"/>
      <c r="L224" s="292"/>
      <c r="M224" s="292"/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  <c r="AA224" s="292"/>
      <c r="AB224" s="292"/>
    </row>
    <row r="225" spans="1:28" ht="15.75" customHeight="1" x14ac:dyDescent="0.2">
      <c r="A225" s="292"/>
      <c r="B225" s="221"/>
      <c r="C225" s="295"/>
      <c r="D225" s="296"/>
      <c r="E225" s="296"/>
      <c r="F225" s="296"/>
      <c r="G225" s="296"/>
      <c r="H225" s="296"/>
      <c r="I225" s="292"/>
      <c r="J225" s="292"/>
      <c r="K225" s="292"/>
      <c r="L225" s="292"/>
      <c r="M225" s="292"/>
      <c r="N225" s="292"/>
      <c r="O225" s="292"/>
      <c r="P225" s="292"/>
      <c r="Q225" s="292"/>
      <c r="R225" s="292"/>
      <c r="S225" s="292"/>
      <c r="T225" s="292"/>
      <c r="U225" s="292"/>
      <c r="V225" s="292"/>
      <c r="W225" s="292"/>
      <c r="X225" s="292"/>
      <c r="Y225" s="292"/>
      <c r="Z225" s="292"/>
      <c r="AA225" s="292"/>
      <c r="AB225" s="292"/>
    </row>
    <row r="226" spans="1:28" ht="15.75" customHeight="1" x14ac:dyDescent="0.2">
      <c r="A226" s="292"/>
      <c r="B226" s="221"/>
      <c r="C226" s="295"/>
      <c r="D226" s="296"/>
      <c r="E226" s="296"/>
      <c r="F226" s="296"/>
      <c r="G226" s="296"/>
      <c r="H226" s="296"/>
      <c r="I226" s="292"/>
      <c r="J226" s="292"/>
      <c r="K226" s="292"/>
      <c r="L226" s="292"/>
      <c r="M226" s="292"/>
      <c r="N226" s="292"/>
      <c r="O226" s="292"/>
      <c r="P226" s="292"/>
      <c r="Q226" s="292"/>
      <c r="R226" s="292"/>
      <c r="S226" s="292"/>
      <c r="T226" s="292"/>
      <c r="U226" s="292"/>
      <c r="V226" s="292"/>
      <c r="W226" s="292"/>
      <c r="X226" s="292"/>
      <c r="Y226" s="292"/>
      <c r="Z226" s="292"/>
      <c r="AA226" s="292"/>
      <c r="AB226" s="292"/>
    </row>
    <row r="227" spans="1:28" ht="15.75" customHeight="1" x14ac:dyDescent="0.2">
      <c r="A227" s="292"/>
      <c r="B227" s="221"/>
      <c r="C227" s="295"/>
      <c r="D227" s="296"/>
      <c r="E227" s="296"/>
      <c r="F227" s="296"/>
      <c r="G227" s="296"/>
      <c r="H227" s="296"/>
      <c r="I227" s="292"/>
      <c r="J227" s="292"/>
      <c r="K227" s="292"/>
      <c r="L227" s="292"/>
      <c r="M227" s="292"/>
      <c r="N227" s="292"/>
      <c r="O227" s="292"/>
      <c r="P227" s="292"/>
      <c r="Q227" s="292"/>
      <c r="R227" s="292"/>
      <c r="S227" s="292"/>
      <c r="T227" s="292"/>
      <c r="U227" s="292"/>
      <c r="V227" s="292"/>
      <c r="W227" s="292"/>
      <c r="X227" s="292"/>
      <c r="Y227" s="292"/>
      <c r="Z227" s="292"/>
      <c r="AA227" s="292"/>
      <c r="AB227" s="292"/>
    </row>
    <row r="228" spans="1:28" ht="15.75" customHeight="1" x14ac:dyDescent="0.2">
      <c r="A228" s="292"/>
      <c r="B228" s="221"/>
      <c r="C228" s="295"/>
      <c r="D228" s="296"/>
      <c r="E228" s="296"/>
      <c r="F228" s="296"/>
      <c r="G228" s="296"/>
      <c r="H228" s="296"/>
      <c r="I228" s="292"/>
      <c r="J228" s="292"/>
      <c r="K228" s="292"/>
      <c r="L228" s="292"/>
      <c r="M228" s="292"/>
      <c r="N228" s="292"/>
      <c r="O228" s="292"/>
      <c r="P228" s="292"/>
      <c r="Q228" s="292"/>
      <c r="R228" s="292"/>
      <c r="S228" s="292"/>
      <c r="T228" s="292"/>
      <c r="U228" s="292"/>
      <c r="V228" s="292"/>
      <c r="W228" s="292"/>
      <c r="X228" s="292"/>
      <c r="Y228" s="292"/>
      <c r="Z228" s="292"/>
      <c r="AA228" s="292"/>
      <c r="AB228" s="292"/>
    </row>
    <row r="229" spans="1:28" ht="15.75" customHeight="1" x14ac:dyDescent="0.2">
      <c r="A229" s="292"/>
      <c r="B229" s="221"/>
      <c r="C229" s="295"/>
      <c r="D229" s="296"/>
      <c r="E229" s="296"/>
      <c r="F229" s="296"/>
      <c r="G229" s="296"/>
      <c r="H229" s="296"/>
      <c r="I229" s="292"/>
      <c r="J229" s="292"/>
      <c r="K229" s="292"/>
      <c r="L229" s="292"/>
      <c r="M229" s="292"/>
      <c r="N229" s="292"/>
      <c r="O229" s="292"/>
      <c r="P229" s="292"/>
      <c r="Q229" s="292"/>
      <c r="R229" s="292"/>
      <c r="S229" s="292"/>
      <c r="T229" s="292"/>
      <c r="U229" s="292"/>
      <c r="V229" s="292"/>
      <c r="W229" s="292"/>
      <c r="X229" s="292"/>
      <c r="Y229" s="292"/>
      <c r="Z229" s="292"/>
      <c r="AA229" s="292"/>
      <c r="AB229" s="292"/>
    </row>
    <row r="230" spans="1:28" ht="15.75" customHeight="1" x14ac:dyDescent="0.2">
      <c r="A230" s="292"/>
      <c r="B230" s="221"/>
      <c r="C230" s="295"/>
      <c r="D230" s="296"/>
      <c r="E230" s="296"/>
      <c r="F230" s="296"/>
      <c r="G230" s="296"/>
      <c r="H230" s="296"/>
      <c r="I230" s="292"/>
      <c r="J230" s="292"/>
      <c r="K230" s="292"/>
      <c r="L230" s="292"/>
      <c r="M230" s="292"/>
      <c r="N230" s="292"/>
      <c r="O230" s="292"/>
      <c r="P230" s="292"/>
      <c r="Q230" s="292"/>
      <c r="R230" s="292"/>
      <c r="S230" s="292"/>
      <c r="T230" s="292"/>
      <c r="U230" s="292"/>
      <c r="V230" s="292"/>
      <c r="W230" s="292"/>
      <c r="X230" s="292"/>
      <c r="Y230" s="292"/>
      <c r="Z230" s="292"/>
      <c r="AA230" s="292"/>
      <c r="AB230" s="292"/>
    </row>
    <row r="231" spans="1:28" ht="15.75" customHeight="1" x14ac:dyDescent="0.2">
      <c r="A231" s="292"/>
      <c r="B231" s="221"/>
      <c r="C231" s="295"/>
      <c r="D231" s="296"/>
      <c r="E231" s="296"/>
      <c r="F231" s="296"/>
      <c r="G231" s="296"/>
      <c r="H231" s="296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2"/>
      <c r="Y231" s="292"/>
      <c r="Z231" s="292"/>
      <c r="AA231" s="292"/>
      <c r="AB231" s="292"/>
    </row>
    <row r="232" spans="1:28" ht="15.75" customHeight="1" x14ac:dyDescent="0.2">
      <c r="A232" s="292"/>
      <c r="B232" s="221"/>
      <c r="C232" s="295"/>
      <c r="D232" s="296"/>
      <c r="E232" s="296"/>
      <c r="F232" s="296"/>
      <c r="G232" s="296"/>
      <c r="H232" s="296"/>
      <c r="I232" s="292"/>
      <c r="J232" s="292"/>
      <c r="K232" s="292"/>
      <c r="L232" s="292"/>
      <c r="M232" s="292"/>
      <c r="N232" s="292"/>
      <c r="O232" s="292"/>
      <c r="P232" s="292"/>
      <c r="Q232" s="292"/>
      <c r="R232" s="292"/>
      <c r="S232" s="292"/>
      <c r="T232" s="292"/>
      <c r="U232" s="292"/>
      <c r="V232" s="292"/>
      <c r="W232" s="292"/>
      <c r="X232" s="292"/>
      <c r="Y232" s="292"/>
      <c r="Z232" s="292"/>
      <c r="AA232" s="292"/>
      <c r="AB232" s="292"/>
    </row>
    <row r="233" spans="1:28" ht="15.75" customHeight="1" x14ac:dyDescent="0.2">
      <c r="A233" s="292"/>
      <c r="B233" s="221"/>
      <c r="C233" s="295"/>
      <c r="D233" s="296"/>
      <c r="E233" s="296"/>
      <c r="F233" s="296"/>
      <c r="G233" s="296"/>
      <c r="H233" s="296"/>
      <c r="I233" s="292"/>
      <c r="J233" s="292"/>
      <c r="K233" s="292"/>
      <c r="L233" s="292"/>
      <c r="M233" s="292"/>
      <c r="N233" s="292"/>
      <c r="O233" s="292"/>
      <c r="P233" s="292"/>
      <c r="Q233" s="292"/>
      <c r="R233" s="292"/>
      <c r="S233" s="292"/>
      <c r="T233" s="292"/>
      <c r="U233" s="292"/>
      <c r="V233" s="292"/>
      <c r="W233" s="292"/>
      <c r="X233" s="292"/>
      <c r="Y233" s="292"/>
      <c r="Z233" s="292"/>
      <c r="AA233" s="292"/>
      <c r="AB233" s="292"/>
    </row>
    <row r="234" spans="1:28" ht="15.75" customHeight="1" x14ac:dyDescent="0.2">
      <c r="A234" s="292"/>
      <c r="B234" s="221"/>
      <c r="C234" s="295"/>
      <c r="D234" s="296"/>
      <c r="E234" s="296"/>
      <c r="F234" s="296"/>
      <c r="G234" s="296"/>
      <c r="H234" s="296"/>
      <c r="I234" s="292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  <c r="AA234" s="292"/>
      <c r="AB234" s="292"/>
    </row>
    <row r="235" spans="1:28" ht="15.75" customHeight="1" x14ac:dyDescent="0.2">
      <c r="A235" s="292"/>
      <c r="B235" s="221"/>
      <c r="C235" s="295"/>
      <c r="D235" s="296"/>
      <c r="E235" s="296"/>
      <c r="F235" s="296"/>
      <c r="G235" s="296"/>
      <c r="H235" s="296"/>
      <c r="I235" s="292"/>
      <c r="J235" s="292"/>
      <c r="K235" s="292"/>
      <c r="L235" s="292"/>
      <c r="M235" s="292"/>
      <c r="N235" s="292"/>
      <c r="O235" s="292"/>
      <c r="P235" s="292"/>
      <c r="Q235" s="292"/>
      <c r="R235" s="292"/>
      <c r="S235" s="292"/>
      <c r="T235" s="292"/>
      <c r="U235" s="292"/>
      <c r="V235" s="292"/>
      <c r="W235" s="292"/>
      <c r="X235" s="292"/>
      <c r="Y235" s="292"/>
      <c r="Z235" s="292"/>
      <c r="AA235" s="292"/>
      <c r="AB235" s="292"/>
    </row>
    <row r="236" spans="1:28" ht="15.75" customHeight="1" x14ac:dyDescent="0.2">
      <c r="A236" s="292"/>
      <c r="B236" s="221"/>
      <c r="C236" s="295"/>
      <c r="D236" s="296"/>
      <c r="E236" s="296"/>
      <c r="F236" s="296"/>
      <c r="G236" s="296"/>
      <c r="H236" s="296"/>
      <c r="I236" s="292"/>
      <c r="J236" s="292"/>
      <c r="K236" s="292"/>
      <c r="L236" s="292"/>
      <c r="M236" s="292"/>
      <c r="N236" s="292"/>
      <c r="O236" s="292"/>
      <c r="P236" s="292"/>
      <c r="Q236" s="292"/>
      <c r="R236" s="292"/>
      <c r="S236" s="292"/>
      <c r="T236" s="292"/>
      <c r="U236" s="292"/>
      <c r="V236" s="292"/>
      <c r="W236" s="292"/>
      <c r="X236" s="292"/>
      <c r="Y236" s="292"/>
      <c r="Z236" s="292"/>
      <c r="AA236" s="292"/>
      <c r="AB236" s="292"/>
    </row>
    <row r="237" spans="1:28" ht="15.75" customHeight="1" x14ac:dyDescent="0.2">
      <c r="A237" s="292"/>
      <c r="B237" s="221"/>
      <c r="C237" s="295"/>
      <c r="D237" s="296"/>
      <c r="E237" s="296"/>
      <c r="F237" s="296"/>
      <c r="G237" s="296"/>
      <c r="H237" s="296"/>
      <c r="I237" s="292"/>
      <c r="J237" s="292"/>
      <c r="K237" s="292"/>
      <c r="L237" s="292"/>
      <c r="M237" s="292"/>
      <c r="N237" s="292"/>
      <c r="O237" s="292"/>
      <c r="P237" s="292"/>
      <c r="Q237" s="292"/>
      <c r="R237" s="292"/>
      <c r="S237" s="292"/>
      <c r="T237" s="292"/>
      <c r="U237" s="292"/>
      <c r="V237" s="292"/>
      <c r="W237" s="292"/>
      <c r="X237" s="292"/>
      <c r="Y237" s="292"/>
      <c r="Z237" s="292"/>
      <c r="AA237" s="292"/>
      <c r="AB237" s="292"/>
    </row>
    <row r="238" spans="1:28" ht="15.75" customHeight="1" x14ac:dyDescent="0.2">
      <c r="A238" s="292"/>
      <c r="B238" s="221"/>
      <c r="C238" s="295"/>
      <c r="D238" s="296"/>
      <c r="E238" s="296"/>
      <c r="F238" s="296"/>
      <c r="G238" s="296"/>
      <c r="H238" s="296"/>
      <c r="I238" s="292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  <c r="AA238" s="292"/>
      <c r="AB238" s="292"/>
    </row>
    <row r="239" spans="1:28" ht="15.75" customHeight="1" x14ac:dyDescent="0.2">
      <c r="A239" s="292"/>
      <c r="B239" s="221"/>
      <c r="C239" s="295"/>
      <c r="D239" s="296"/>
      <c r="E239" s="296"/>
      <c r="F239" s="296"/>
      <c r="G239" s="296"/>
      <c r="H239" s="296"/>
      <c r="I239" s="292"/>
      <c r="J239" s="292"/>
      <c r="K239" s="292"/>
      <c r="L239" s="292"/>
      <c r="M239" s="292"/>
      <c r="N239" s="292"/>
      <c r="O239" s="292"/>
      <c r="P239" s="292"/>
      <c r="Q239" s="292"/>
      <c r="R239" s="292"/>
      <c r="S239" s="292"/>
      <c r="T239" s="292"/>
      <c r="U239" s="292"/>
      <c r="V239" s="292"/>
      <c r="W239" s="292"/>
      <c r="X239" s="292"/>
      <c r="Y239" s="292"/>
      <c r="Z239" s="292"/>
      <c r="AA239" s="292"/>
      <c r="AB239" s="292"/>
    </row>
    <row r="240" spans="1:28" ht="15.75" customHeight="1" x14ac:dyDescent="0.2">
      <c r="A240" s="292"/>
      <c r="B240" s="221"/>
      <c r="C240" s="295"/>
      <c r="D240" s="296"/>
      <c r="E240" s="296"/>
      <c r="F240" s="296"/>
      <c r="G240" s="296"/>
      <c r="H240" s="296"/>
      <c r="I240" s="292"/>
      <c r="J240" s="292"/>
      <c r="K240" s="292"/>
      <c r="L240" s="292"/>
      <c r="M240" s="292"/>
      <c r="N240" s="292"/>
      <c r="O240" s="292"/>
      <c r="P240" s="292"/>
      <c r="Q240" s="292"/>
      <c r="R240" s="292"/>
      <c r="S240" s="292"/>
      <c r="T240" s="292"/>
      <c r="U240" s="292"/>
      <c r="V240" s="292"/>
      <c r="W240" s="292"/>
      <c r="X240" s="292"/>
      <c r="Y240" s="292"/>
      <c r="Z240" s="292"/>
      <c r="AA240" s="292"/>
      <c r="AB240" s="292"/>
    </row>
    <row r="241" spans="1:28" ht="15.75" customHeight="1" x14ac:dyDescent="0.2">
      <c r="A241" s="292"/>
      <c r="B241" s="221"/>
      <c r="C241" s="295"/>
      <c r="D241" s="296"/>
      <c r="E241" s="296"/>
      <c r="F241" s="296"/>
      <c r="G241" s="296"/>
      <c r="H241" s="296"/>
      <c r="I241" s="292"/>
      <c r="J241" s="292"/>
      <c r="K241" s="292"/>
      <c r="L241" s="292"/>
      <c r="M241" s="292"/>
      <c r="N241" s="292"/>
      <c r="O241" s="292"/>
      <c r="P241" s="292"/>
      <c r="Q241" s="292"/>
      <c r="R241" s="292"/>
      <c r="S241" s="292"/>
      <c r="T241" s="292"/>
      <c r="U241" s="292"/>
      <c r="V241" s="292"/>
      <c r="W241" s="292"/>
      <c r="X241" s="292"/>
      <c r="Y241" s="292"/>
      <c r="Z241" s="292"/>
      <c r="AA241" s="292"/>
      <c r="AB241" s="292"/>
    </row>
    <row r="242" spans="1:28" ht="15.75" customHeight="1" x14ac:dyDescent="0.2">
      <c r="A242" s="292"/>
      <c r="B242" s="221"/>
      <c r="C242" s="295"/>
      <c r="D242" s="296"/>
      <c r="E242" s="296"/>
      <c r="F242" s="296"/>
      <c r="G242" s="296"/>
      <c r="H242" s="296"/>
      <c r="I242" s="292"/>
      <c r="J242" s="292"/>
      <c r="K242" s="292"/>
      <c r="L242" s="292"/>
      <c r="M242" s="292"/>
      <c r="N242" s="292"/>
      <c r="O242" s="292"/>
      <c r="P242" s="292"/>
      <c r="Q242" s="292"/>
      <c r="R242" s="292"/>
      <c r="S242" s="292"/>
      <c r="T242" s="292"/>
      <c r="U242" s="292"/>
      <c r="V242" s="292"/>
      <c r="W242" s="292"/>
      <c r="X242" s="292"/>
      <c r="Y242" s="292"/>
      <c r="Z242" s="292"/>
      <c r="AA242" s="292"/>
      <c r="AB242" s="292"/>
    </row>
    <row r="243" spans="1:28" ht="15.75" customHeight="1" x14ac:dyDescent="0.2">
      <c r="A243" s="292"/>
      <c r="B243" s="221"/>
      <c r="C243" s="295"/>
      <c r="D243" s="296"/>
      <c r="E243" s="296"/>
      <c r="F243" s="296"/>
      <c r="G243" s="296"/>
      <c r="H243" s="296"/>
      <c r="I243" s="292"/>
      <c r="J243" s="292"/>
      <c r="K243" s="292"/>
      <c r="L243" s="292"/>
      <c r="M243" s="292"/>
      <c r="N243" s="292"/>
      <c r="O243" s="292"/>
      <c r="P243" s="292"/>
      <c r="Q243" s="292"/>
      <c r="R243" s="292"/>
      <c r="S243" s="292"/>
      <c r="T243" s="292"/>
      <c r="U243" s="292"/>
      <c r="V243" s="292"/>
      <c r="W243" s="292"/>
      <c r="X243" s="292"/>
      <c r="Y243" s="292"/>
      <c r="Z243" s="292"/>
      <c r="AA243" s="292"/>
      <c r="AB243" s="292"/>
    </row>
    <row r="244" spans="1:28" ht="15.75" customHeight="1" x14ac:dyDescent="0.2">
      <c r="A244" s="292"/>
      <c r="B244" s="221"/>
      <c r="C244" s="295"/>
      <c r="D244" s="296"/>
      <c r="E244" s="296"/>
      <c r="F244" s="296"/>
      <c r="G244" s="296"/>
      <c r="H244" s="296"/>
      <c r="I244" s="292"/>
      <c r="J244" s="292"/>
      <c r="K244" s="292"/>
      <c r="L244" s="292"/>
      <c r="M244" s="292"/>
      <c r="N244" s="292"/>
      <c r="O244" s="292"/>
      <c r="P244" s="292"/>
      <c r="Q244" s="292"/>
      <c r="R244" s="292"/>
      <c r="S244" s="292"/>
      <c r="T244" s="292"/>
      <c r="U244" s="292"/>
      <c r="V244" s="292"/>
      <c r="W244" s="292"/>
      <c r="X244" s="292"/>
      <c r="Y244" s="292"/>
      <c r="Z244" s="292"/>
      <c r="AA244" s="292"/>
      <c r="AB244" s="292"/>
    </row>
    <row r="245" spans="1:28" ht="15.75" customHeight="1" x14ac:dyDescent="0.2">
      <c r="A245" s="292"/>
      <c r="B245" s="221"/>
      <c r="C245" s="295"/>
      <c r="D245" s="296"/>
      <c r="E245" s="296"/>
      <c r="F245" s="296"/>
      <c r="G245" s="296"/>
      <c r="H245" s="296"/>
      <c r="I245" s="292"/>
      <c r="J245" s="292"/>
      <c r="K245" s="292"/>
      <c r="L245" s="292"/>
      <c r="M245" s="292"/>
      <c r="N245" s="292"/>
      <c r="O245" s="292"/>
      <c r="P245" s="292"/>
      <c r="Q245" s="292"/>
      <c r="R245" s="292"/>
      <c r="S245" s="292"/>
      <c r="T245" s="292"/>
      <c r="U245" s="292"/>
      <c r="V245" s="292"/>
      <c r="W245" s="292"/>
      <c r="X245" s="292"/>
      <c r="Y245" s="292"/>
      <c r="Z245" s="292"/>
      <c r="AA245" s="292"/>
      <c r="AB245" s="292"/>
    </row>
    <row r="246" spans="1:28" ht="15.75" customHeight="1" x14ac:dyDescent="0.2">
      <c r="A246" s="292"/>
      <c r="B246" s="221"/>
      <c r="C246" s="295"/>
      <c r="D246" s="296"/>
      <c r="E246" s="296"/>
      <c r="F246" s="296"/>
      <c r="G246" s="296"/>
      <c r="H246" s="296"/>
      <c r="I246" s="292"/>
      <c r="J246" s="292"/>
      <c r="K246" s="292"/>
      <c r="L246" s="292"/>
      <c r="M246" s="292"/>
      <c r="N246" s="292"/>
      <c r="O246" s="292"/>
      <c r="P246" s="292"/>
      <c r="Q246" s="292"/>
      <c r="R246" s="292"/>
      <c r="S246" s="292"/>
      <c r="T246" s="292"/>
      <c r="U246" s="292"/>
      <c r="V246" s="292"/>
      <c r="W246" s="292"/>
      <c r="X246" s="292"/>
      <c r="Y246" s="292"/>
      <c r="Z246" s="292"/>
      <c r="AA246" s="292"/>
      <c r="AB246" s="292"/>
    </row>
    <row r="247" spans="1:28" ht="15.75" customHeight="1" x14ac:dyDescent="0.2">
      <c r="A247" s="292"/>
      <c r="B247" s="221"/>
      <c r="C247" s="295"/>
      <c r="D247" s="296"/>
      <c r="E247" s="296"/>
      <c r="F247" s="296"/>
      <c r="G247" s="296"/>
      <c r="H247" s="296"/>
      <c r="I247" s="292"/>
      <c r="J247" s="292"/>
      <c r="K247" s="292"/>
      <c r="L247" s="292"/>
      <c r="M247" s="292"/>
      <c r="N247" s="292"/>
      <c r="O247" s="292"/>
      <c r="P247" s="292"/>
      <c r="Q247" s="292"/>
      <c r="R247" s="292"/>
      <c r="S247" s="292"/>
      <c r="T247" s="292"/>
      <c r="U247" s="292"/>
      <c r="V247" s="292"/>
      <c r="W247" s="292"/>
      <c r="X247" s="292"/>
      <c r="Y247" s="292"/>
      <c r="Z247" s="292"/>
      <c r="AA247" s="292"/>
      <c r="AB247" s="292"/>
    </row>
    <row r="248" spans="1:28" ht="15.75" customHeight="1" x14ac:dyDescent="0.2">
      <c r="A248" s="292"/>
      <c r="B248" s="221"/>
      <c r="C248" s="295"/>
      <c r="D248" s="296"/>
      <c r="E248" s="296"/>
      <c r="F248" s="296"/>
      <c r="G248" s="296"/>
      <c r="H248" s="296"/>
      <c r="I248" s="292"/>
      <c r="J248" s="292"/>
      <c r="K248" s="292"/>
      <c r="L248" s="292"/>
      <c r="M248" s="292"/>
      <c r="N248" s="292"/>
      <c r="O248" s="292"/>
      <c r="P248" s="292"/>
      <c r="Q248" s="292"/>
      <c r="R248" s="292"/>
      <c r="S248" s="292"/>
      <c r="T248" s="292"/>
      <c r="U248" s="292"/>
      <c r="V248" s="292"/>
      <c r="W248" s="292"/>
      <c r="X248" s="292"/>
      <c r="Y248" s="292"/>
      <c r="Z248" s="292"/>
      <c r="AA248" s="292"/>
      <c r="AB248" s="292"/>
    </row>
    <row r="249" spans="1:28" ht="15.75" customHeight="1" x14ac:dyDescent="0.2">
      <c r="A249" s="292"/>
      <c r="B249" s="221"/>
      <c r="C249" s="295"/>
      <c r="D249" s="296"/>
      <c r="E249" s="296"/>
      <c r="F249" s="296"/>
      <c r="G249" s="296"/>
      <c r="H249" s="296"/>
      <c r="I249" s="292"/>
      <c r="J249" s="292"/>
      <c r="K249" s="292"/>
      <c r="L249" s="292"/>
      <c r="M249" s="292"/>
      <c r="N249" s="292"/>
      <c r="O249" s="292"/>
      <c r="P249" s="292"/>
      <c r="Q249" s="292"/>
      <c r="R249" s="292"/>
      <c r="S249" s="292"/>
      <c r="T249" s="292"/>
      <c r="U249" s="292"/>
      <c r="V249" s="292"/>
      <c r="W249" s="292"/>
      <c r="X249" s="292"/>
      <c r="Y249" s="292"/>
      <c r="Z249" s="292"/>
      <c r="AA249" s="292"/>
      <c r="AB249" s="292"/>
    </row>
    <row r="250" spans="1:28" ht="15.75" customHeight="1" x14ac:dyDescent="0.2">
      <c r="A250" s="292"/>
      <c r="B250" s="221"/>
      <c r="C250" s="295"/>
      <c r="D250" s="296"/>
      <c r="E250" s="296"/>
      <c r="F250" s="296"/>
      <c r="G250" s="296"/>
      <c r="H250" s="296"/>
      <c r="I250" s="292"/>
      <c r="J250" s="292"/>
      <c r="K250" s="292"/>
      <c r="L250" s="292"/>
      <c r="M250" s="292"/>
      <c r="N250" s="292"/>
      <c r="O250" s="292"/>
      <c r="P250" s="292"/>
      <c r="Q250" s="292"/>
      <c r="R250" s="292"/>
      <c r="S250" s="292"/>
      <c r="T250" s="292"/>
      <c r="U250" s="292"/>
      <c r="V250" s="292"/>
      <c r="W250" s="292"/>
      <c r="X250" s="292"/>
      <c r="Y250" s="292"/>
      <c r="Z250" s="292"/>
      <c r="AA250" s="292"/>
      <c r="AB250" s="292"/>
    </row>
    <row r="251" spans="1:28" ht="15.75" customHeight="1" x14ac:dyDescent="0.2">
      <c r="A251" s="292"/>
      <c r="B251" s="221"/>
      <c r="C251" s="295"/>
      <c r="D251" s="296"/>
      <c r="E251" s="296"/>
      <c r="F251" s="296"/>
      <c r="G251" s="296"/>
      <c r="H251" s="296"/>
      <c r="I251" s="292"/>
      <c r="J251" s="292"/>
      <c r="K251" s="292"/>
      <c r="L251" s="292"/>
      <c r="M251" s="292"/>
      <c r="N251" s="292"/>
      <c r="O251" s="292"/>
      <c r="P251" s="292"/>
      <c r="Q251" s="292"/>
      <c r="R251" s="292"/>
      <c r="S251" s="292"/>
      <c r="T251" s="292"/>
      <c r="U251" s="292"/>
      <c r="V251" s="292"/>
      <c r="W251" s="292"/>
      <c r="X251" s="292"/>
      <c r="Y251" s="292"/>
      <c r="Z251" s="292"/>
      <c r="AA251" s="292"/>
      <c r="AB251" s="292"/>
    </row>
    <row r="252" spans="1:28" ht="15.75" customHeight="1" x14ac:dyDescent="0.2">
      <c r="A252" s="292"/>
      <c r="B252" s="221"/>
      <c r="C252" s="295"/>
      <c r="D252" s="296"/>
      <c r="E252" s="296"/>
      <c r="F252" s="296"/>
      <c r="G252" s="296"/>
      <c r="H252" s="296"/>
      <c r="I252" s="292"/>
      <c r="J252" s="292"/>
      <c r="K252" s="292"/>
      <c r="L252" s="292"/>
      <c r="M252" s="292"/>
      <c r="N252" s="292"/>
      <c r="O252" s="292"/>
      <c r="P252" s="292"/>
      <c r="Q252" s="292"/>
      <c r="R252" s="292"/>
      <c r="S252" s="292"/>
      <c r="T252" s="292"/>
      <c r="U252" s="292"/>
      <c r="V252" s="292"/>
      <c r="W252" s="292"/>
      <c r="X252" s="292"/>
      <c r="Y252" s="292"/>
      <c r="Z252" s="292"/>
      <c r="AA252" s="292"/>
      <c r="AB252" s="292"/>
    </row>
    <row r="253" spans="1:28" ht="15.75" customHeight="1" x14ac:dyDescent="0.2">
      <c r="A253" s="292"/>
      <c r="B253" s="221"/>
      <c r="C253" s="295"/>
      <c r="D253" s="296"/>
      <c r="E253" s="296"/>
      <c r="F253" s="296"/>
      <c r="G253" s="296"/>
      <c r="H253" s="296"/>
      <c r="I253" s="292"/>
      <c r="J253" s="292"/>
      <c r="K253" s="292"/>
      <c r="L253" s="292"/>
      <c r="M253" s="292"/>
      <c r="N253" s="292"/>
      <c r="O253" s="292"/>
      <c r="P253" s="292"/>
      <c r="Q253" s="292"/>
      <c r="R253" s="292"/>
      <c r="S253" s="292"/>
      <c r="T253" s="292"/>
      <c r="U253" s="292"/>
      <c r="V253" s="292"/>
      <c r="W253" s="292"/>
      <c r="X253" s="292"/>
      <c r="Y253" s="292"/>
      <c r="Z253" s="292"/>
      <c r="AA253" s="292"/>
      <c r="AB253" s="292"/>
    </row>
    <row r="254" spans="1:28" ht="15.75" customHeight="1" x14ac:dyDescent="0.2">
      <c r="A254" s="292"/>
      <c r="B254" s="221"/>
      <c r="C254" s="295"/>
      <c r="D254" s="296"/>
      <c r="E254" s="296"/>
      <c r="F254" s="296"/>
      <c r="G254" s="296"/>
      <c r="H254" s="296"/>
      <c r="I254" s="292"/>
      <c r="J254" s="292"/>
      <c r="K254" s="292"/>
      <c r="L254" s="292"/>
      <c r="M254" s="292"/>
      <c r="N254" s="292"/>
      <c r="O254" s="292"/>
      <c r="P254" s="292"/>
      <c r="Q254" s="292"/>
      <c r="R254" s="292"/>
      <c r="S254" s="292"/>
      <c r="T254" s="292"/>
      <c r="U254" s="292"/>
      <c r="V254" s="292"/>
      <c r="W254" s="292"/>
      <c r="X254" s="292"/>
      <c r="Y254" s="292"/>
      <c r="Z254" s="292"/>
      <c r="AA254" s="292"/>
      <c r="AB254" s="292"/>
    </row>
    <row r="255" spans="1:28" ht="15.75" customHeight="1" x14ac:dyDescent="0.2">
      <c r="A255" s="292"/>
      <c r="B255" s="221"/>
      <c r="C255" s="295"/>
      <c r="D255" s="296"/>
      <c r="E255" s="296"/>
      <c r="F255" s="296"/>
      <c r="G255" s="296"/>
      <c r="H255" s="296"/>
      <c r="I255" s="292"/>
      <c r="J255" s="292"/>
      <c r="K255" s="292"/>
      <c r="L255" s="292"/>
      <c r="M255" s="292"/>
      <c r="N255" s="292"/>
      <c r="O255" s="292"/>
      <c r="P255" s="292"/>
      <c r="Q255" s="292"/>
      <c r="R255" s="292"/>
      <c r="S255" s="292"/>
      <c r="T255" s="292"/>
      <c r="U255" s="292"/>
      <c r="V255" s="292"/>
      <c r="W255" s="292"/>
      <c r="X255" s="292"/>
      <c r="Y255" s="292"/>
      <c r="Z255" s="292"/>
      <c r="AA255" s="292"/>
      <c r="AB255" s="292"/>
    </row>
    <row r="256" spans="1:28" ht="15.75" customHeight="1" x14ac:dyDescent="0.2">
      <c r="A256" s="292"/>
      <c r="B256" s="221"/>
      <c r="C256" s="295"/>
      <c r="D256" s="296"/>
      <c r="E256" s="296"/>
      <c r="F256" s="296"/>
      <c r="G256" s="296"/>
      <c r="H256" s="296"/>
      <c r="I256" s="292"/>
      <c r="J256" s="292"/>
      <c r="K256" s="292"/>
      <c r="L256" s="292"/>
      <c r="M256" s="292"/>
      <c r="N256" s="292"/>
      <c r="O256" s="292"/>
      <c r="P256" s="292"/>
      <c r="Q256" s="292"/>
      <c r="R256" s="292"/>
      <c r="S256" s="292"/>
      <c r="T256" s="292"/>
      <c r="U256" s="292"/>
      <c r="V256" s="292"/>
      <c r="W256" s="292"/>
      <c r="X256" s="292"/>
      <c r="Y256" s="292"/>
      <c r="Z256" s="292"/>
      <c r="AA256" s="292"/>
      <c r="AB256" s="292"/>
    </row>
    <row r="257" spans="1:28" ht="15.75" customHeight="1" x14ac:dyDescent="0.2">
      <c r="A257" s="292"/>
      <c r="B257" s="221"/>
      <c r="C257" s="295"/>
      <c r="D257" s="296"/>
      <c r="E257" s="296"/>
      <c r="F257" s="296"/>
      <c r="G257" s="296"/>
      <c r="H257" s="296"/>
      <c r="I257" s="292"/>
      <c r="J257" s="292"/>
      <c r="K257" s="292"/>
      <c r="L257" s="292"/>
      <c r="M257" s="292"/>
      <c r="N257" s="292"/>
      <c r="O257" s="292"/>
      <c r="P257" s="292"/>
      <c r="Q257" s="292"/>
      <c r="R257" s="292"/>
      <c r="S257" s="292"/>
      <c r="T257" s="292"/>
      <c r="U257" s="292"/>
      <c r="V257" s="292"/>
      <c r="W257" s="292"/>
      <c r="X257" s="292"/>
      <c r="Y257" s="292"/>
      <c r="Z257" s="292"/>
      <c r="AA257" s="292"/>
      <c r="AB257" s="292"/>
    </row>
    <row r="258" spans="1:28" ht="15.75" customHeight="1" x14ac:dyDescent="0.2">
      <c r="A258" s="292"/>
      <c r="B258" s="221"/>
      <c r="C258" s="295"/>
      <c r="D258" s="296"/>
      <c r="E258" s="296"/>
      <c r="F258" s="296"/>
      <c r="G258" s="296"/>
      <c r="H258" s="296"/>
      <c r="I258" s="292"/>
      <c r="J258" s="292"/>
      <c r="K258" s="292"/>
      <c r="L258" s="292"/>
      <c r="M258" s="292"/>
      <c r="N258" s="292"/>
      <c r="O258" s="292"/>
      <c r="P258" s="292"/>
      <c r="Q258" s="292"/>
      <c r="R258" s="292"/>
      <c r="S258" s="292"/>
      <c r="T258" s="292"/>
      <c r="U258" s="292"/>
      <c r="V258" s="292"/>
      <c r="W258" s="292"/>
      <c r="X258" s="292"/>
      <c r="Y258" s="292"/>
      <c r="Z258" s="292"/>
      <c r="AA258" s="292"/>
      <c r="AB258" s="292"/>
    </row>
    <row r="259" spans="1:28" ht="15.75" customHeight="1" x14ac:dyDescent="0.2">
      <c r="A259" s="292"/>
      <c r="B259" s="221"/>
      <c r="C259" s="295"/>
      <c r="D259" s="296"/>
      <c r="E259" s="296"/>
      <c r="F259" s="296"/>
      <c r="G259" s="296"/>
      <c r="H259" s="296"/>
      <c r="I259" s="292"/>
      <c r="J259" s="292"/>
      <c r="K259" s="292"/>
      <c r="L259" s="292"/>
      <c r="M259" s="292"/>
      <c r="N259" s="292"/>
      <c r="O259" s="292"/>
      <c r="P259" s="292"/>
      <c r="Q259" s="292"/>
      <c r="R259" s="292"/>
      <c r="S259" s="292"/>
      <c r="T259" s="292"/>
      <c r="U259" s="292"/>
      <c r="V259" s="292"/>
      <c r="W259" s="292"/>
      <c r="X259" s="292"/>
      <c r="Y259" s="292"/>
      <c r="Z259" s="292"/>
      <c r="AA259" s="292"/>
      <c r="AB259" s="292"/>
    </row>
    <row r="260" spans="1:28" ht="15.75" customHeight="1" x14ac:dyDescent="0.2">
      <c r="A260" s="292"/>
      <c r="B260" s="221"/>
      <c r="C260" s="295"/>
      <c r="D260" s="296"/>
      <c r="E260" s="296"/>
      <c r="F260" s="296"/>
      <c r="G260" s="296"/>
      <c r="H260" s="296"/>
      <c r="I260" s="292"/>
      <c r="J260" s="292"/>
      <c r="K260" s="292"/>
      <c r="L260" s="292"/>
      <c r="M260" s="292"/>
      <c r="N260" s="292"/>
      <c r="O260" s="292"/>
      <c r="P260" s="292"/>
      <c r="Q260" s="292"/>
      <c r="R260" s="292"/>
      <c r="S260" s="292"/>
      <c r="T260" s="292"/>
      <c r="U260" s="292"/>
      <c r="V260" s="292"/>
      <c r="W260" s="292"/>
      <c r="X260" s="292"/>
      <c r="Y260" s="292"/>
      <c r="Z260" s="292"/>
      <c r="AA260" s="292"/>
      <c r="AB260" s="292"/>
    </row>
    <row r="261" spans="1:28" ht="15.75" customHeight="1" x14ac:dyDescent="0.2">
      <c r="A261" s="292"/>
      <c r="B261" s="221"/>
      <c r="C261" s="295"/>
      <c r="D261" s="296"/>
      <c r="E261" s="296"/>
      <c r="F261" s="296"/>
      <c r="G261" s="296"/>
      <c r="H261" s="296"/>
      <c r="I261" s="292"/>
      <c r="J261" s="292"/>
      <c r="K261" s="292"/>
      <c r="L261" s="292"/>
      <c r="M261" s="292"/>
      <c r="N261" s="292"/>
      <c r="O261" s="292"/>
      <c r="P261" s="292"/>
      <c r="Q261" s="292"/>
      <c r="R261" s="292"/>
      <c r="S261" s="292"/>
      <c r="T261" s="292"/>
      <c r="U261" s="292"/>
      <c r="V261" s="292"/>
      <c r="W261" s="292"/>
      <c r="X261" s="292"/>
      <c r="Y261" s="292"/>
      <c r="Z261" s="292"/>
      <c r="AA261" s="292"/>
      <c r="AB261" s="292"/>
    </row>
    <row r="262" spans="1:28" ht="15.75" customHeight="1" x14ac:dyDescent="0.2">
      <c r="A262" s="292"/>
      <c r="B262" s="221"/>
      <c r="C262" s="295"/>
      <c r="D262" s="296"/>
      <c r="E262" s="296"/>
      <c r="F262" s="296"/>
      <c r="G262" s="296"/>
      <c r="H262" s="296"/>
      <c r="I262" s="292"/>
      <c r="J262" s="292"/>
      <c r="K262" s="292"/>
      <c r="L262" s="292"/>
      <c r="M262" s="292"/>
      <c r="N262" s="292"/>
      <c r="O262" s="292"/>
      <c r="P262" s="292"/>
      <c r="Q262" s="292"/>
      <c r="R262" s="292"/>
      <c r="S262" s="292"/>
      <c r="T262" s="292"/>
      <c r="U262" s="292"/>
      <c r="V262" s="292"/>
      <c r="W262" s="292"/>
      <c r="X262" s="292"/>
      <c r="Y262" s="292"/>
      <c r="Z262" s="292"/>
      <c r="AA262" s="292"/>
      <c r="AB262" s="292"/>
    </row>
    <row r="263" spans="1:28" ht="15.75" customHeight="1" x14ac:dyDescent="0.2">
      <c r="A263" s="292"/>
      <c r="B263" s="221"/>
      <c r="C263" s="295"/>
      <c r="D263" s="296"/>
      <c r="E263" s="296"/>
      <c r="F263" s="296"/>
      <c r="G263" s="296"/>
      <c r="H263" s="296"/>
      <c r="I263" s="292"/>
      <c r="J263" s="292"/>
      <c r="K263" s="292"/>
      <c r="L263" s="292"/>
      <c r="M263" s="292"/>
      <c r="N263" s="292"/>
      <c r="O263" s="292"/>
      <c r="P263" s="292"/>
      <c r="Q263" s="292"/>
      <c r="R263" s="292"/>
      <c r="S263" s="292"/>
      <c r="T263" s="292"/>
      <c r="U263" s="292"/>
      <c r="V263" s="292"/>
      <c r="W263" s="292"/>
      <c r="X263" s="292"/>
      <c r="Y263" s="292"/>
      <c r="Z263" s="292"/>
      <c r="AA263" s="292"/>
      <c r="AB263" s="292"/>
    </row>
    <row r="264" spans="1:28" ht="15.75" customHeight="1" x14ac:dyDescent="0.2">
      <c r="A264" s="292"/>
      <c r="B264" s="221"/>
      <c r="C264" s="295"/>
      <c r="D264" s="296"/>
      <c r="E264" s="296"/>
      <c r="F264" s="296"/>
      <c r="G264" s="296"/>
      <c r="H264" s="296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2"/>
      <c r="Y264" s="292"/>
      <c r="Z264" s="292"/>
      <c r="AA264" s="292"/>
      <c r="AB264" s="292"/>
    </row>
    <row r="265" spans="1:28" ht="15.75" customHeight="1" x14ac:dyDescent="0.2">
      <c r="A265" s="292"/>
      <c r="B265" s="221"/>
      <c r="C265" s="295"/>
      <c r="D265" s="296"/>
      <c r="E265" s="296"/>
      <c r="F265" s="296"/>
      <c r="G265" s="296"/>
      <c r="H265" s="296"/>
      <c r="I265" s="292"/>
      <c r="J265" s="292"/>
      <c r="K265" s="292"/>
      <c r="L265" s="292"/>
      <c r="M265" s="292"/>
      <c r="N265" s="292"/>
      <c r="O265" s="292"/>
      <c r="P265" s="292"/>
      <c r="Q265" s="292"/>
      <c r="R265" s="292"/>
      <c r="S265" s="292"/>
      <c r="T265" s="292"/>
      <c r="U265" s="292"/>
      <c r="V265" s="292"/>
      <c r="W265" s="292"/>
      <c r="X265" s="292"/>
      <c r="Y265" s="292"/>
      <c r="Z265" s="292"/>
      <c r="AA265" s="292"/>
      <c r="AB265" s="292"/>
    </row>
    <row r="266" spans="1:28" ht="15.75" customHeight="1" x14ac:dyDescent="0.2">
      <c r="A266" s="292"/>
      <c r="B266" s="221"/>
      <c r="C266" s="295"/>
      <c r="D266" s="296"/>
      <c r="E266" s="296"/>
      <c r="F266" s="296"/>
      <c r="G266" s="296"/>
      <c r="H266" s="296"/>
      <c r="I266" s="292"/>
      <c r="J266" s="292"/>
      <c r="K266" s="292"/>
      <c r="L266" s="292"/>
      <c r="M266" s="292"/>
      <c r="N266" s="292"/>
      <c r="O266" s="292"/>
      <c r="P266" s="292"/>
      <c r="Q266" s="292"/>
      <c r="R266" s="292"/>
      <c r="S266" s="292"/>
      <c r="T266" s="292"/>
      <c r="U266" s="292"/>
      <c r="V266" s="292"/>
      <c r="W266" s="292"/>
      <c r="X266" s="292"/>
      <c r="Y266" s="292"/>
      <c r="Z266" s="292"/>
      <c r="AA266" s="292"/>
      <c r="AB266" s="292"/>
    </row>
    <row r="267" spans="1:28" ht="15.75" customHeight="1" x14ac:dyDescent="0.2">
      <c r="A267" s="292"/>
      <c r="B267" s="221"/>
      <c r="C267" s="295"/>
      <c r="D267" s="296"/>
      <c r="E267" s="296"/>
      <c r="F267" s="296"/>
      <c r="G267" s="296"/>
      <c r="H267" s="296"/>
      <c r="I267" s="292"/>
      <c r="J267" s="292"/>
      <c r="K267" s="292"/>
      <c r="L267" s="292"/>
      <c r="M267" s="292"/>
      <c r="N267" s="292"/>
      <c r="O267" s="292"/>
      <c r="P267" s="292"/>
      <c r="Q267" s="292"/>
      <c r="R267" s="292"/>
      <c r="S267" s="292"/>
      <c r="T267" s="292"/>
      <c r="U267" s="292"/>
      <c r="V267" s="292"/>
      <c r="W267" s="292"/>
      <c r="X267" s="292"/>
      <c r="Y267" s="292"/>
      <c r="Z267" s="292"/>
      <c r="AA267" s="292"/>
      <c r="AB267" s="292"/>
    </row>
    <row r="268" spans="1:28" ht="15.75" customHeight="1" x14ac:dyDescent="0.2">
      <c r="A268" s="292"/>
      <c r="B268" s="221"/>
      <c r="C268" s="295"/>
      <c r="D268" s="296"/>
      <c r="E268" s="296"/>
      <c r="F268" s="296"/>
      <c r="G268" s="296"/>
      <c r="H268" s="296"/>
      <c r="I268" s="292"/>
      <c r="J268" s="292"/>
      <c r="K268" s="292"/>
      <c r="L268" s="292"/>
      <c r="M268" s="292"/>
      <c r="N268" s="292"/>
      <c r="O268" s="292"/>
      <c r="P268" s="292"/>
      <c r="Q268" s="292"/>
      <c r="R268" s="292"/>
      <c r="S268" s="292"/>
      <c r="T268" s="292"/>
      <c r="U268" s="292"/>
      <c r="V268" s="292"/>
      <c r="W268" s="292"/>
      <c r="X268" s="292"/>
      <c r="Y268" s="292"/>
      <c r="Z268" s="292"/>
      <c r="AA268" s="292"/>
      <c r="AB268" s="292"/>
    </row>
    <row r="269" spans="1:28" ht="15.75" customHeight="1" x14ac:dyDescent="0.2">
      <c r="A269" s="292"/>
      <c r="B269" s="221"/>
      <c r="C269" s="295"/>
      <c r="D269" s="296"/>
      <c r="E269" s="296"/>
      <c r="F269" s="296"/>
      <c r="G269" s="296"/>
      <c r="H269" s="296"/>
      <c r="I269" s="292"/>
      <c r="J269" s="292"/>
      <c r="K269" s="292"/>
      <c r="L269" s="292"/>
      <c r="M269" s="292"/>
      <c r="N269" s="292"/>
      <c r="O269" s="292"/>
      <c r="P269" s="292"/>
      <c r="Q269" s="292"/>
      <c r="R269" s="292"/>
      <c r="S269" s="292"/>
      <c r="T269" s="292"/>
      <c r="U269" s="292"/>
      <c r="V269" s="292"/>
      <c r="W269" s="292"/>
      <c r="X269" s="292"/>
      <c r="Y269" s="292"/>
      <c r="Z269" s="292"/>
      <c r="AA269" s="292"/>
      <c r="AB269" s="292"/>
    </row>
    <row r="270" spans="1:28" ht="15.75" customHeight="1" x14ac:dyDescent="0.2">
      <c r="A270" s="292"/>
      <c r="B270" s="221"/>
      <c r="C270" s="295"/>
      <c r="D270" s="296"/>
      <c r="E270" s="296"/>
      <c r="F270" s="296"/>
      <c r="G270" s="296"/>
      <c r="H270" s="296"/>
      <c r="I270" s="292"/>
      <c r="J270" s="292"/>
      <c r="K270" s="292"/>
      <c r="L270" s="292"/>
      <c r="M270" s="292"/>
      <c r="N270" s="292"/>
      <c r="O270" s="292"/>
      <c r="P270" s="292"/>
      <c r="Q270" s="292"/>
      <c r="R270" s="292"/>
      <c r="S270" s="292"/>
      <c r="T270" s="292"/>
      <c r="U270" s="292"/>
      <c r="V270" s="292"/>
      <c r="W270" s="292"/>
      <c r="X270" s="292"/>
      <c r="Y270" s="292"/>
      <c r="Z270" s="292"/>
      <c r="AA270" s="292"/>
      <c r="AB270" s="292"/>
    </row>
    <row r="271" spans="1:28" ht="15.75" customHeight="1" x14ac:dyDescent="0.2">
      <c r="A271" s="292"/>
      <c r="B271" s="221"/>
      <c r="C271" s="295"/>
      <c r="D271" s="296"/>
      <c r="E271" s="296"/>
      <c r="F271" s="296"/>
      <c r="G271" s="296"/>
      <c r="H271" s="296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2"/>
      <c r="Y271" s="292"/>
      <c r="Z271" s="292"/>
      <c r="AA271" s="292"/>
      <c r="AB271" s="292"/>
    </row>
    <row r="272" spans="1:28" ht="15.75" customHeight="1" x14ac:dyDescent="0.2">
      <c r="A272" s="292"/>
      <c r="B272" s="221"/>
      <c r="C272" s="295"/>
      <c r="D272" s="296"/>
      <c r="E272" s="296"/>
      <c r="F272" s="296"/>
      <c r="G272" s="296"/>
      <c r="H272" s="296"/>
      <c r="I272" s="292"/>
      <c r="J272" s="292"/>
      <c r="K272" s="292"/>
      <c r="L272" s="292"/>
      <c r="M272" s="292"/>
      <c r="N272" s="292"/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  <c r="AA272" s="292"/>
      <c r="AB272" s="292"/>
    </row>
    <row r="273" spans="1:28" ht="15.75" customHeight="1" x14ac:dyDescent="0.2">
      <c r="A273" s="292"/>
      <c r="B273" s="221"/>
      <c r="C273" s="295"/>
      <c r="D273" s="296"/>
      <c r="E273" s="296"/>
      <c r="F273" s="296"/>
      <c r="G273" s="296"/>
      <c r="H273" s="296"/>
      <c r="I273" s="292"/>
      <c r="J273" s="292"/>
      <c r="K273" s="292"/>
      <c r="L273" s="292"/>
      <c r="M273" s="292"/>
      <c r="N273" s="292"/>
      <c r="O273" s="292"/>
      <c r="P273" s="292"/>
      <c r="Q273" s="292"/>
      <c r="R273" s="292"/>
      <c r="S273" s="292"/>
      <c r="T273" s="292"/>
      <c r="U273" s="292"/>
      <c r="V273" s="292"/>
      <c r="W273" s="292"/>
      <c r="X273" s="292"/>
      <c r="Y273" s="292"/>
      <c r="Z273" s="292"/>
      <c r="AA273" s="292"/>
      <c r="AB273" s="292"/>
    </row>
    <row r="274" spans="1:28" ht="15.75" customHeight="1" x14ac:dyDescent="0.2">
      <c r="A274" s="292"/>
      <c r="B274" s="221"/>
      <c r="C274" s="295"/>
      <c r="D274" s="296"/>
      <c r="E274" s="296"/>
      <c r="F274" s="296"/>
      <c r="G274" s="296"/>
      <c r="H274" s="296"/>
      <c r="I274" s="292"/>
      <c r="J274" s="292"/>
      <c r="K274" s="292"/>
      <c r="L274" s="292"/>
      <c r="M274" s="292"/>
      <c r="N274" s="292"/>
      <c r="O274" s="292"/>
      <c r="P274" s="292"/>
      <c r="Q274" s="292"/>
      <c r="R274" s="292"/>
      <c r="S274" s="292"/>
      <c r="T274" s="292"/>
      <c r="U274" s="292"/>
      <c r="V274" s="292"/>
      <c r="W274" s="292"/>
      <c r="X274" s="292"/>
      <c r="Y274" s="292"/>
      <c r="Z274" s="292"/>
      <c r="AA274" s="292"/>
      <c r="AB274" s="292"/>
    </row>
    <row r="275" spans="1:28" ht="15.75" customHeight="1" x14ac:dyDescent="0.2">
      <c r="A275" s="292"/>
      <c r="B275" s="221"/>
      <c r="C275" s="295"/>
      <c r="D275" s="296"/>
      <c r="E275" s="296"/>
      <c r="F275" s="296"/>
      <c r="G275" s="296"/>
      <c r="H275" s="296"/>
      <c r="I275" s="292"/>
      <c r="J275" s="292"/>
      <c r="K275" s="292"/>
      <c r="L275" s="292"/>
      <c r="M275" s="292"/>
      <c r="N275" s="292"/>
      <c r="O275" s="292"/>
      <c r="P275" s="292"/>
      <c r="Q275" s="292"/>
      <c r="R275" s="292"/>
      <c r="S275" s="292"/>
      <c r="T275" s="292"/>
      <c r="U275" s="292"/>
      <c r="V275" s="292"/>
      <c r="W275" s="292"/>
      <c r="X275" s="292"/>
      <c r="Y275" s="292"/>
      <c r="Z275" s="292"/>
      <c r="AA275" s="292"/>
      <c r="AB275" s="292"/>
    </row>
    <row r="276" spans="1:28" ht="15.75" customHeight="1" x14ac:dyDescent="0.2">
      <c r="A276" s="292"/>
      <c r="B276" s="221"/>
      <c r="C276" s="295"/>
      <c r="D276" s="296"/>
      <c r="E276" s="296"/>
      <c r="F276" s="296"/>
      <c r="G276" s="296"/>
      <c r="H276" s="296"/>
      <c r="I276" s="292"/>
      <c r="J276" s="292"/>
      <c r="K276" s="292"/>
      <c r="L276" s="292"/>
      <c r="M276" s="292"/>
      <c r="N276" s="292"/>
      <c r="O276" s="292"/>
      <c r="P276" s="292"/>
      <c r="Q276" s="292"/>
      <c r="R276" s="292"/>
      <c r="S276" s="292"/>
      <c r="T276" s="292"/>
      <c r="U276" s="292"/>
      <c r="V276" s="292"/>
      <c r="W276" s="292"/>
      <c r="X276" s="292"/>
      <c r="Y276" s="292"/>
      <c r="Z276" s="292"/>
      <c r="AA276" s="292"/>
      <c r="AB276" s="292"/>
    </row>
    <row r="277" spans="1:28" ht="15.75" customHeight="1" x14ac:dyDescent="0.2">
      <c r="A277" s="292"/>
      <c r="B277" s="221"/>
      <c r="C277" s="295"/>
      <c r="D277" s="296"/>
      <c r="E277" s="296"/>
      <c r="F277" s="296"/>
      <c r="G277" s="296"/>
      <c r="H277" s="296"/>
      <c r="I277" s="292"/>
      <c r="J277" s="292"/>
      <c r="K277" s="292"/>
      <c r="L277" s="292"/>
      <c r="M277" s="292"/>
      <c r="N277" s="292"/>
      <c r="O277" s="292"/>
      <c r="P277" s="292"/>
      <c r="Q277" s="292"/>
      <c r="R277" s="292"/>
      <c r="S277" s="292"/>
      <c r="T277" s="292"/>
      <c r="U277" s="292"/>
      <c r="V277" s="292"/>
      <c r="W277" s="292"/>
      <c r="X277" s="292"/>
      <c r="Y277" s="292"/>
      <c r="Z277" s="292"/>
      <c r="AA277" s="292"/>
      <c r="AB277" s="292"/>
    </row>
    <row r="278" spans="1:28" ht="15.75" customHeight="1" x14ac:dyDescent="0.2">
      <c r="A278" s="292"/>
      <c r="B278" s="221"/>
      <c r="C278" s="295"/>
      <c r="D278" s="296"/>
      <c r="E278" s="296"/>
      <c r="F278" s="296"/>
      <c r="G278" s="296"/>
      <c r="H278" s="296"/>
      <c r="I278" s="292"/>
      <c r="J278" s="292"/>
      <c r="K278" s="292"/>
      <c r="L278" s="292"/>
      <c r="M278" s="292"/>
      <c r="N278" s="292"/>
      <c r="O278" s="292"/>
      <c r="P278" s="292"/>
      <c r="Q278" s="292"/>
      <c r="R278" s="292"/>
      <c r="S278" s="292"/>
      <c r="T278" s="292"/>
      <c r="U278" s="292"/>
      <c r="V278" s="292"/>
      <c r="W278" s="292"/>
      <c r="X278" s="292"/>
      <c r="Y278" s="292"/>
      <c r="Z278" s="292"/>
      <c r="AA278" s="292"/>
      <c r="AB278" s="292"/>
    </row>
    <row r="279" spans="1:28" ht="15.75" customHeight="1" x14ac:dyDescent="0.2">
      <c r="A279" s="292"/>
      <c r="B279" s="221"/>
      <c r="C279" s="295"/>
      <c r="D279" s="296"/>
      <c r="E279" s="296"/>
      <c r="F279" s="296"/>
      <c r="G279" s="296"/>
      <c r="H279" s="296"/>
      <c r="I279" s="292"/>
      <c r="J279" s="292"/>
      <c r="K279" s="292"/>
      <c r="L279" s="292"/>
      <c r="M279" s="292"/>
      <c r="N279" s="292"/>
      <c r="O279" s="292"/>
      <c r="P279" s="292"/>
      <c r="Q279" s="292"/>
      <c r="R279" s="292"/>
      <c r="S279" s="292"/>
      <c r="T279" s="292"/>
      <c r="U279" s="292"/>
      <c r="V279" s="292"/>
      <c r="W279" s="292"/>
      <c r="X279" s="292"/>
      <c r="Y279" s="292"/>
      <c r="Z279" s="292"/>
      <c r="AA279" s="292"/>
      <c r="AB279" s="292"/>
    </row>
    <row r="280" spans="1:28" ht="15.75" customHeight="1" x14ac:dyDescent="0.2">
      <c r="A280" s="292"/>
      <c r="B280" s="221"/>
      <c r="C280" s="295"/>
      <c r="D280" s="296"/>
      <c r="E280" s="296"/>
      <c r="F280" s="296"/>
      <c r="G280" s="296"/>
      <c r="H280" s="296"/>
      <c r="I280" s="292"/>
      <c r="J280" s="292"/>
      <c r="K280" s="292"/>
      <c r="L280" s="292"/>
      <c r="M280" s="292"/>
      <c r="N280" s="292"/>
      <c r="O280" s="292"/>
      <c r="P280" s="292"/>
      <c r="Q280" s="292"/>
      <c r="R280" s="292"/>
      <c r="S280" s="292"/>
      <c r="T280" s="292"/>
      <c r="U280" s="292"/>
      <c r="V280" s="292"/>
      <c r="W280" s="292"/>
      <c r="X280" s="292"/>
      <c r="Y280" s="292"/>
      <c r="Z280" s="292"/>
      <c r="AA280" s="292"/>
      <c r="AB280" s="292"/>
    </row>
    <row r="281" spans="1:28" ht="15.75" customHeight="1" x14ac:dyDescent="0.2">
      <c r="A281" s="292"/>
      <c r="B281" s="221"/>
      <c r="C281" s="295"/>
      <c r="D281" s="296"/>
      <c r="E281" s="296"/>
      <c r="F281" s="296"/>
      <c r="G281" s="296"/>
      <c r="H281" s="296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  <c r="AA281" s="292"/>
      <c r="AB281" s="292"/>
    </row>
    <row r="282" spans="1:28" ht="15.75" customHeight="1" x14ac:dyDescent="0.2">
      <c r="A282" s="292"/>
      <c r="B282" s="221"/>
      <c r="C282" s="295"/>
      <c r="D282" s="296"/>
      <c r="E282" s="296"/>
      <c r="F282" s="296"/>
      <c r="G282" s="296"/>
      <c r="H282" s="296"/>
      <c r="I282" s="292"/>
      <c r="J282" s="292"/>
      <c r="K282" s="292"/>
      <c r="L282" s="292"/>
      <c r="M282" s="292"/>
      <c r="N282" s="292"/>
      <c r="O282" s="292"/>
      <c r="P282" s="292"/>
      <c r="Q282" s="292"/>
      <c r="R282" s="292"/>
      <c r="S282" s="292"/>
      <c r="T282" s="292"/>
      <c r="U282" s="292"/>
      <c r="V282" s="292"/>
      <c r="W282" s="292"/>
      <c r="X282" s="292"/>
      <c r="Y282" s="292"/>
      <c r="Z282" s="292"/>
      <c r="AA282" s="292"/>
      <c r="AB282" s="292"/>
    </row>
    <row r="283" spans="1:28" ht="15.75" customHeight="1" x14ac:dyDescent="0.2">
      <c r="A283" s="292"/>
      <c r="B283" s="221"/>
      <c r="C283" s="295"/>
      <c r="D283" s="296"/>
      <c r="E283" s="296"/>
      <c r="F283" s="296"/>
      <c r="G283" s="296"/>
      <c r="H283" s="296"/>
      <c r="I283" s="292"/>
      <c r="J283" s="292"/>
      <c r="K283" s="292"/>
      <c r="L283" s="292"/>
      <c r="M283" s="292"/>
      <c r="N283" s="292"/>
      <c r="O283" s="292"/>
      <c r="P283" s="292"/>
      <c r="Q283" s="292"/>
      <c r="R283" s="292"/>
      <c r="S283" s="292"/>
      <c r="T283" s="292"/>
      <c r="U283" s="292"/>
      <c r="V283" s="292"/>
      <c r="W283" s="292"/>
      <c r="X283" s="292"/>
      <c r="Y283" s="292"/>
      <c r="Z283" s="292"/>
      <c r="AA283" s="292"/>
      <c r="AB283" s="292"/>
    </row>
    <row r="284" spans="1:28" ht="15.75" customHeight="1" x14ac:dyDescent="0.2">
      <c r="A284" s="292"/>
      <c r="B284" s="221"/>
      <c r="C284" s="295"/>
      <c r="D284" s="296"/>
      <c r="E284" s="296"/>
      <c r="F284" s="296"/>
      <c r="G284" s="296"/>
      <c r="H284" s="296"/>
      <c r="I284" s="292"/>
      <c r="J284" s="292"/>
      <c r="K284" s="292"/>
      <c r="L284" s="292"/>
      <c r="M284" s="292"/>
      <c r="N284" s="292"/>
      <c r="O284" s="292"/>
      <c r="P284" s="292"/>
      <c r="Q284" s="292"/>
      <c r="R284" s="292"/>
      <c r="S284" s="292"/>
      <c r="T284" s="292"/>
      <c r="U284" s="292"/>
      <c r="V284" s="292"/>
      <c r="W284" s="292"/>
      <c r="X284" s="292"/>
      <c r="Y284" s="292"/>
      <c r="Z284" s="292"/>
      <c r="AA284" s="292"/>
      <c r="AB284" s="292"/>
    </row>
    <row r="285" spans="1:28" ht="15.75" customHeight="1" x14ac:dyDescent="0.2">
      <c r="A285" s="292"/>
      <c r="B285" s="221"/>
      <c r="C285" s="295"/>
      <c r="D285" s="296"/>
      <c r="E285" s="296"/>
      <c r="F285" s="296"/>
      <c r="G285" s="296"/>
      <c r="H285" s="296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  <c r="AA285" s="292"/>
      <c r="AB285" s="292"/>
    </row>
    <row r="286" spans="1:28" ht="15.75" customHeight="1" x14ac:dyDescent="0.2">
      <c r="A286" s="292"/>
      <c r="B286" s="221"/>
      <c r="C286" s="295"/>
      <c r="D286" s="296"/>
      <c r="E286" s="296"/>
      <c r="F286" s="296"/>
      <c r="G286" s="296"/>
      <c r="H286" s="296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  <c r="AA286" s="292"/>
      <c r="AB286" s="292"/>
    </row>
    <row r="287" spans="1:28" ht="15.75" customHeight="1" x14ac:dyDescent="0.2">
      <c r="A287" s="292"/>
      <c r="B287" s="221"/>
      <c r="C287" s="295"/>
      <c r="D287" s="296"/>
      <c r="E287" s="296"/>
      <c r="F287" s="296"/>
      <c r="G287" s="296"/>
      <c r="H287" s="296"/>
      <c r="I287" s="292"/>
      <c r="J287" s="292"/>
      <c r="K287" s="292"/>
      <c r="L287" s="292"/>
      <c r="M287" s="292"/>
      <c r="N287" s="292"/>
      <c r="O287" s="292"/>
      <c r="P287" s="292"/>
      <c r="Q287" s="292"/>
      <c r="R287" s="292"/>
      <c r="S287" s="292"/>
      <c r="T287" s="292"/>
      <c r="U287" s="292"/>
      <c r="V287" s="292"/>
      <c r="W287" s="292"/>
      <c r="X287" s="292"/>
      <c r="Y287" s="292"/>
      <c r="Z287" s="292"/>
      <c r="AA287" s="292"/>
      <c r="AB287" s="292"/>
    </row>
    <row r="288" spans="1:28" ht="15.75" customHeight="1" x14ac:dyDescent="0.2">
      <c r="A288" s="292"/>
      <c r="B288" s="221"/>
      <c r="C288" s="295"/>
      <c r="D288" s="296"/>
      <c r="E288" s="296"/>
      <c r="F288" s="296"/>
      <c r="G288" s="296"/>
      <c r="H288" s="296"/>
      <c r="I288" s="292"/>
      <c r="J288" s="292"/>
      <c r="K288" s="292"/>
      <c r="L288" s="292"/>
      <c r="M288" s="292"/>
      <c r="N288" s="292"/>
      <c r="O288" s="292"/>
      <c r="P288" s="292"/>
      <c r="Q288" s="292"/>
      <c r="R288" s="292"/>
      <c r="S288" s="292"/>
      <c r="T288" s="292"/>
      <c r="U288" s="292"/>
      <c r="V288" s="292"/>
      <c r="W288" s="292"/>
      <c r="X288" s="292"/>
      <c r="Y288" s="292"/>
      <c r="Z288" s="292"/>
      <c r="AA288" s="292"/>
      <c r="AB288" s="292"/>
    </row>
    <row r="289" spans="1:28" ht="15.75" customHeight="1" x14ac:dyDescent="0.2">
      <c r="A289" s="292"/>
      <c r="B289" s="221"/>
      <c r="C289" s="295"/>
      <c r="D289" s="296"/>
      <c r="E289" s="296"/>
      <c r="F289" s="296"/>
      <c r="G289" s="296"/>
      <c r="H289" s="296"/>
      <c r="I289" s="292"/>
      <c r="J289" s="292"/>
      <c r="K289" s="292"/>
      <c r="L289" s="292"/>
      <c r="M289" s="292"/>
      <c r="N289" s="292"/>
      <c r="O289" s="292"/>
      <c r="P289" s="292"/>
      <c r="Q289" s="292"/>
      <c r="R289" s="292"/>
      <c r="S289" s="292"/>
      <c r="T289" s="292"/>
      <c r="U289" s="292"/>
      <c r="V289" s="292"/>
      <c r="W289" s="292"/>
      <c r="X289" s="292"/>
      <c r="Y289" s="292"/>
      <c r="Z289" s="292"/>
      <c r="AA289" s="292"/>
      <c r="AB289" s="292"/>
    </row>
    <row r="290" spans="1:28" ht="15.75" customHeight="1" x14ac:dyDescent="0.2">
      <c r="A290" s="292"/>
      <c r="B290" s="221"/>
      <c r="C290" s="295"/>
      <c r="D290" s="296"/>
      <c r="E290" s="296"/>
      <c r="F290" s="296"/>
      <c r="G290" s="296"/>
      <c r="H290" s="296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  <c r="AA290" s="292"/>
      <c r="AB290" s="292"/>
    </row>
    <row r="291" spans="1:28" ht="15.75" customHeight="1" x14ac:dyDescent="0.2">
      <c r="A291" s="292"/>
      <c r="B291" s="221"/>
      <c r="C291" s="295"/>
      <c r="D291" s="296"/>
      <c r="E291" s="296"/>
      <c r="F291" s="296"/>
      <c r="G291" s="296"/>
      <c r="H291" s="296"/>
      <c r="I291" s="292"/>
      <c r="J291" s="292"/>
      <c r="K291" s="292"/>
      <c r="L291" s="292"/>
      <c r="M291" s="292"/>
      <c r="N291" s="292"/>
      <c r="O291" s="292"/>
      <c r="P291" s="292"/>
      <c r="Q291" s="292"/>
      <c r="R291" s="292"/>
      <c r="S291" s="292"/>
      <c r="T291" s="292"/>
      <c r="U291" s="292"/>
      <c r="V291" s="292"/>
      <c r="W291" s="292"/>
      <c r="X291" s="292"/>
      <c r="Y291" s="292"/>
      <c r="Z291" s="292"/>
      <c r="AA291" s="292"/>
      <c r="AB291" s="292"/>
    </row>
    <row r="292" spans="1:28" ht="15.75" customHeight="1" x14ac:dyDescent="0.2">
      <c r="A292" s="292"/>
      <c r="B292" s="221"/>
      <c r="C292" s="295"/>
      <c r="D292" s="296"/>
      <c r="E292" s="296"/>
      <c r="F292" s="296"/>
      <c r="G292" s="296"/>
      <c r="H292" s="296"/>
      <c r="I292" s="292"/>
      <c r="J292" s="292"/>
      <c r="K292" s="292"/>
      <c r="L292" s="292"/>
      <c r="M292" s="292"/>
      <c r="N292" s="292"/>
      <c r="O292" s="292"/>
      <c r="P292" s="292"/>
      <c r="Q292" s="292"/>
      <c r="R292" s="292"/>
      <c r="S292" s="292"/>
      <c r="T292" s="292"/>
      <c r="U292" s="292"/>
      <c r="V292" s="292"/>
      <c r="W292" s="292"/>
      <c r="X292" s="292"/>
      <c r="Y292" s="292"/>
      <c r="Z292" s="292"/>
      <c r="AA292" s="292"/>
      <c r="AB292" s="292"/>
    </row>
    <row r="293" spans="1:28" ht="15.75" customHeight="1" x14ac:dyDescent="0.2">
      <c r="A293" s="292"/>
      <c r="B293" s="221"/>
      <c r="C293" s="295"/>
      <c r="D293" s="296"/>
      <c r="E293" s="296"/>
      <c r="F293" s="296"/>
      <c r="G293" s="296"/>
      <c r="H293" s="296"/>
      <c r="I293" s="292"/>
      <c r="J293" s="292"/>
      <c r="K293" s="292"/>
      <c r="L293" s="292"/>
      <c r="M293" s="292"/>
      <c r="N293" s="292"/>
      <c r="O293" s="292"/>
      <c r="P293" s="292"/>
      <c r="Q293" s="292"/>
      <c r="R293" s="292"/>
      <c r="S293" s="292"/>
      <c r="T293" s="292"/>
      <c r="U293" s="292"/>
      <c r="V293" s="292"/>
      <c r="W293" s="292"/>
      <c r="X293" s="292"/>
      <c r="Y293" s="292"/>
      <c r="Z293" s="292"/>
      <c r="AA293" s="292"/>
      <c r="AB293" s="292"/>
    </row>
    <row r="294" spans="1:28" ht="15.75" customHeight="1" x14ac:dyDescent="0.2">
      <c r="A294" s="292"/>
      <c r="B294" s="221"/>
      <c r="C294" s="295"/>
      <c r="D294" s="296"/>
      <c r="E294" s="296"/>
      <c r="F294" s="296"/>
      <c r="G294" s="296"/>
      <c r="H294" s="296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  <c r="AA294" s="292"/>
      <c r="AB294" s="292"/>
    </row>
    <row r="295" spans="1:28" ht="15.75" customHeight="1" x14ac:dyDescent="0.2">
      <c r="A295" s="292"/>
      <c r="B295" s="221"/>
      <c r="C295" s="295"/>
      <c r="D295" s="296"/>
      <c r="E295" s="296"/>
      <c r="F295" s="296"/>
      <c r="G295" s="296"/>
      <c r="H295" s="296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  <c r="AA295" s="292"/>
      <c r="AB295" s="292"/>
    </row>
    <row r="296" spans="1:28" ht="15.75" customHeight="1" x14ac:dyDescent="0.2">
      <c r="A296" s="292"/>
      <c r="B296" s="221"/>
      <c r="C296" s="295"/>
      <c r="D296" s="296"/>
      <c r="E296" s="296"/>
      <c r="F296" s="296"/>
      <c r="G296" s="296"/>
      <c r="H296" s="296"/>
      <c r="I296" s="292"/>
      <c r="J296" s="292"/>
      <c r="K296" s="292"/>
      <c r="L296" s="292"/>
      <c r="M296" s="292"/>
      <c r="N296" s="292"/>
      <c r="O296" s="292"/>
      <c r="P296" s="292"/>
      <c r="Q296" s="292"/>
      <c r="R296" s="292"/>
      <c r="S296" s="292"/>
      <c r="T296" s="292"/>
      <c r="U296" s="292"/>
      <c r="V296" s="292"/>
      <c r="W296" s="292"/>
      <c r="X296" s="292"/>
      <c r="Y296" s="292"/>
      <c r="Z296" s="292"/>
      <c r="AA296" s="292"/>
      <c r="AB296" s="292"/>
    </row>
    <row r="297" spans="1:28" ht="15.75" customHeight="1" x14ac:dyDescent="0.2">
      <c r="A297" s="292"/>
      <c r="B297" s="221"/>
      <c r="C297" s="295"/>
      <c r="D297" s="296"/>
      <c r="E297" s="296"/>
      <c r="F297" s="296"/>
      <c r="G297" s="296"/>
      <c r="H297" s="296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2"/>
      <c r="Y297" s="292"/>
      <c r="Z297" s="292"/>
      <c r="AA297" s="292"/>
      <c r="AB297" s="292"/>
    </row>
    <row r="298" spans="1:28" ht="15.75" customHeight="1" x14ac:dyDescent="0.2">
      <c r="A298" s="292"/>
      <c r="B298" s="221"/>
      <c r="C298" s="295"/>
      <c r="D298" s="296"/>
      <c r="E298" s="296"/>
      <c r="F298" s="296"/>
      <c r="G298" s="296"/>
      <c r="H298" s="296"/>
      <c r="I298" s="292"/>
      <c r="J298" s="292"/>
      <c r="K298" s="292"/>
      <c r="L298" s="292"/>
      <c r="M298" s="292"/>
      <c r="N298" s="292"/>
      <c r="O298" s="292"/>
      <c r="P298" s="292"/>
      <c r="Q298" s="292"/>
      <c r="R298" s="292"/>
      <c r="S298" s="292"/>
      <c r="T298" s="292"/>
      <c r="U298" s="292"/>
      <c r="V298" s="292"/>
      <c r="W298" s="292"/>
      <c r="X298" s="292"/>
      <c r="Y298" s="292"/>
      <c r="Z298" s="292"/>
      <c r="AA298" s="292"/>
      <c r="AB298" s="292"/>
    </row>
    <row r="299" spans="1:28" ht="15.75" customHeight="1" x14ac:dyDescent="0.2">
      <c r="A299" s="292"/>
      <c r="B299" s="221"/>
      <c r="C299" s="295"/>
      <c r="D299" s="296"/>
      <c r="E299" s="296"/>
      <c r="F299" s="296"/>
      <c r="G299" s="296"/>
      <c r="H299" s="296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  <c r="AA299" s="292"/>
      <c r="AB299" s="292"/>
    </row>
    <row r="300" spans="1:28" ht="15.75" customHeight="1" x14ac:dyDescent="0.2">
      <c r="A300" s="292"/>
      <c r="B300" s="221"/>
      <c r="C300" s="295"/>
      <c r="D300" s="296"/>
      <c r="E300" s="296"/>
      <c r="F300" s="296"/>
      <c r="G300" s="296"/>
      <c r="H300" s="296"/>
      <c r="I300" s="292"/>
      <c r="J300" s="292"/>
      <c r="K300" s="292"/>
      <c r="L300" s="292"/>
      <c r="M300" s="292"/>
      <c r="N300" s="292"/>
      <c r="O300" s="292"/>
      <c r="P300" s="292"/>
      <c r="Q300" s="292"/>
      <c r="R300" s="292"/>
      <c r="S300" s="292"/>
      <c r="T300" s="292"/>
      <c r="U300" s="292"/>
      <c r="V300" s="292"/>
      <c r="W300" s="292"/>
      <c r="X300" s="292"/>
      <c r="Y300" s="292"/>
      <c r="Z300" s="292"/>
      <c r="AA300" s="292"/>
      <c r="AB300" s="292"/>
    </row>
    <row r="301" spans="1:28" ht="15.75" customHeight="1" x14ac:dyDescent="0.2">
      <c r="A301" s="292"/>
      <c r="B301" s="221"/>
      <c r="C301" s="295"/>
      <c r="D301" s="296"/>
      <c r="E301" s="296"/>
      <c r="F301" s="296"/>
      <c r="G301" s="296"/>
      <c r="H301" s="296"/>
      <c r="I301" s="292"/>
      <c r="J301" s="292"/>
      <c r="K301" s="292"/>
      <c r="L301" s="292"/>
      <c r="M301" s="292"/>
      <c r="N301" s="292"/>
      <c r="O301" s="292"/>
      <c r="P301" s="292"/>
      <c r="Q301" s="292"/>
      <c r="R301" s="292"/>
      <c r="S301" s="292"/>
      <c r="T301" s="292"/>
      <c r="U301" s="292"/>
      <c r="V301" s="292"/>
      <c r="W301" s="292"/>
      <c r="X301" s="292"/>
      <c r="Y301" s="292"/>
      <c r="Z301" s="292"/>
      <c r="AA301" s="292"/>
      <c r="AB301" s="292"/>
    </row>
    <row r="302" spans="1:28" ht="15.75" customHeight="1" x14ac:dyDescent="0.2">
      <c r="A302" s="292"/>
      <c r="B302" s="221"/>
      <c r="C302" s="295"/>
      <c r="D302" s="296"/>
      <c r="E302" s="296"/>
      <c r="F302" s="296"/>
      <c r="G302" s="296"/>
      <c r="H302" s="296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292"/>
      <c r="T302" s="292"/>
      <c r="U302" s="292"/>
      <c r="V302" s="292"/>
      <c r="W302" s="292"/>
      <c r="X302" s="292"/>
      <c r="Y302" s="292"/>
      <c r="Z302" s="292"/>
      <c r="AA302" s="292"/>
      <c r="AB302" s="292"/>
    </row>
    <row r="303" spans="1:28" ht="15.75" customHeight="1" x14ac:dyDescent="0.2">
      <c r="A303" s="292"/>
      <c r="B303" s="221"/>
      <c r="C303" s="295"/>
      <c r="D303" s="296"/>
      <c r="E303" s="296"/>
      <c r="F303" s="296"/>
      <c r="G303" s="296"/>
      <c r="H303" s="296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  <c r="AA303" s="292"/>
      <c r="AB303" s="292"/>
    </row>
    <row r="304" spans="1:28" ht="15.75" customHeight="1" x14ac:dyDescent="0.2">
      <c r="A304" s="292"/>
      <c r="B304" s="221"/>
      <c r="C304" s="295"/>
      <c r="D304" s="296"/>
      <c r="E304" s="296"/>
      <c r="F304" s="296"/>
      <c r="G304" s="296"/>
      <c r="H304" s="296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  <c r="AA304" s="292"/>
      <c r="AB304" s="292"/>
    </row>
    <row r="305" spans="1:28" ht="15.75" customHeight="1" x14ac:dyDescent="0.2">
      <c r="A305" s="292"/>
      <c r="B305" s="221"/>
      <c r="C305" s="295"/>
      <c r="D305" s="296"/>
      <c r="E305" s="296"/>
      <c r="F305" s="296"/>
      <c r="G305" s="296"/>
      <c r="H305" s="296"/>
      <c r="I305" s="292"/>
      <c r="J305" s="292"/>
      <c r="K305" s="292"/>
      <c r="L305" s="292"/>
      <c r="M305" s="292"/>
      <c r="N305" s="292"/>
      <c r="O305" s="292"/>
      <c r="P305" s="292"/>
      <c r="Q305" s="292"/>
      <c r="R305" s="292"/>
      <c r="S305" s="292"/>
      <c r="T305" s="292"/>
      <c r="U305" s="292"/>
      <c r="V305" s="292"/>
      <c r="W305" s="292"/>
      <c r="X305" s="292"/>
      <c r="Y305" s="292"/>
      <c r="Z305" s="292"/>
      <c r="AA305" s="292"/>
      <c r="AB305" s="292"/>
    </row>
    <row r="306" spans="1:28" ht="15.75" customHeight="1" x14ac:dyDescent="0.2">
      <c r="A306" s="292"/>
      <c r="B306" s="221"/>
      <c r="C306" s="295"/>
      <c r="D306" s="296"/>
      <c r="E306" s="296"/>
      <c r="F306" s="296"/>
      <c r="G306" s="296"/>
      <c r="H306" s="296"/>
      <c r="I306" s="292"/>
      <c r="J306" s="292"/>
      <c r="K306" s="292"/>
      <c r="L306" s="292"/>
      <c r="M306" s="292"/>
      <c r="N306" s="292"/>
      <c r="O306" s="292"/>
      <c r="P306" s="292"/>
      <c r="Q306" s="292"/>
      <c r="R306" s="292"/>
      <c r="S306" s="292"/>
      <c r="T306" s="292"/>
      <c r="U306" s="292"/>
      <c r="V306" s="292"/>
      <c r="W306" s="292"/>
      <c r="X306" s="292"/>
      <c r="Y306" s="292"/>
      <c r="Z306" s="292"/>
      <c r="AA306" s="292"/>
      <c r="AB306" s="292"/>
    </row>
    <row r="307" spans="1:28" ht="15.75" customHeight="1" x14ac:dyDescent="0.2">
      <c r="A307" s="292"/>
      <c r="B307" s="221"/>
      <c r="C307" s="295"/>
      <c r="D307" s="296"/>
      <c r="E307" s="296"/>
      <c r="F307" s="296"/>
      <c r="G307" s="296"/>
      <c r="H307" s="296"/>
      <c r="I307" s="292"/>
      <c r="J307" s="292"/>
      <c r="K307" s="292"/>
      <c r="L307" s="292"/>
      <c r="M307" s="292"/>
      <c r="N307" s="292"/>
      <c r="O307" s="292"/>
      <c r="P307" s="292"/>
      <c r="Q307" s="292"/>
      <c r="R307" s="292"/>
      <c r="S307" s="292"/>
      <c r="T307" s="292"/>
      <c r="U307" s="292"/>
      <c r="V307" s="292"/>
      <c r="W307" s="292"/>
      <c r="X307" s="292"/>
      <c r="Y307" s="292"/>
      <c r="Z307" s="292"/>
      <c r="AA307" s="292"/>
      <c r="AB307" s="292"/>
    </row>
    <row r="308" spans="1:28" ht="15.75" customHeight="1" x14ac:dyDescent="0.2">
      <c r="A308" s="292"/>
      <c r="B308" s="221"/>
      <c r="C308" s="295"/>
      <c r="D308" s="296"/>
      <c r="E308" s="296"/>
      <c r="F308" s="296"/>
      <c r="G308" s="296"/>
      <c r="H308" s="296"/>
      <c r="I308" s="292"/>
      <c r="J308" s="292"/>
      <c r="K308" s="292"/>
      <c r="L308" s="292"/>
      <c r="M308" s="292"/>
      <c r="N308" s="292"/>
      <c r="O308" s="292"/>
      <c r="P308" s="292"/>
      <c r="Q308" s="292"/>
      <c r="R308" s="292"/>
      <c r="S308" s="292"/>
      <c r="T308" s="292"/>
      <c r="U308" s="292"/>
      <c r="V308" s="292"/>
      <c r="W308" s="292"/>
      <c r="X308" s="292"/>
      <c r="Y308" s="292"/>
      <c r="Z308" s="292"/>
      <c r="AA308" s="292"/>
      <c r="AB308" s="292"/>
    </row>
    <row r="309" spans="1:28" ht="15.75" customHeight="1" x14ac:dyDescent="0.2">
      <c r="A309" s="292"/>
      <c r="B309" s="221"/>
      <c r="C309" s="295"/>
      <c r="D309" s="296"/>
      <c r="E309" s="296"/>
      <c r="F309" s="296"/>
      <c r="G309" s="296"/>
      <c r="H309" s="296"/>
      <c r="I309" s="292"/>
      <c r="J309" s="292"/>
      <c r="K309" s="292"/>
      <c r="L309" s="292"/>
      <c r="M309" s="292"/>
      <c r="N309" s="292"/>
      <c r="O309" s="292"/>
      <c r="P309" s="292"/>
      <c r="Q309" s="292"/>
      <c r="R309" s="292"/>
      <c r="S309" s="292"/>
      <c r="T309" s="292"/>
      <c r="U309" s="292"/>
      <c r="V309" s="292"/>
      <c r="W309" s="292"/>
      <c r="X309" s="292"/>
      <c r="Y309" s="292"/>
      <c r="Z309" s="292"/>
      <c r="AA309" s="292"/>
      <c r="AB309" s="292"/>
    </row>
    <row r="310" spans="1:28" ht="15.75" customHeight="1" x14ac:dyDescent="0.2">
      <c r="A310" s="292"/>
      <c r="B310" s="221"/>
      <c r="C310" s="295"/>
      <c r="D310" s="296"/>
      <c r="E310" s="296"/>
      <c r="F310" s="296"/>
      <c r="G310" s="296"/>
      <c r="H310" s="296"/>
      <c r="I310" s="292"/>
      <c r="J310" s="292"/>
      <c r="K310" s="292"/>
      <c r="L310" s="292"/>
      <c r="M310" s="292"/>
      <c r="N310" s="292"/>
      <c r="O310" s="292"/>
      <c r="P310" s="292"/>
      <c r="Q310" s="292"/>
      <c r="R310" s="292"/>
      <c r="S310" s="292"/>
      <c r="T310" s="292"/>
      <c r="U310" s="292"/>
      <c r="V310" s="292"/>
      <c r="W310" s="292"/>
      <c r="X310" s="292"/>
      <c r="Y310" s="292"/>
      <c r="Z310" s="292"/>
      <c r="AA310" s="292"/>
      <c r="AB310" s="292"/>
    </row>
    <row r="311" spans="1:28" ht="15.75" customHeight="1" x14ac:dyDescent="0.2">
      <c r="A311" s="292"/>
      <c r="B311" s="221"/>
      <c r="C311" s="295"/>
      <c r="D311" s="296"/>
      <c r="E311" s="296"/>
      <c r="F311" s="296"/>
      <c r="G311" s="296"/>
      <c r="H311" s="296"/>
      <c r="I311" s="292"/>
      <c r="J311" s="292"/>
      <c r="K311" s="292"/>
      <c r="L311" s="292"/>
      <c r="M311" s="292"/>
      <c r="N311" s="292"/>
      <c r="O311" s="292"/>
      <c r="P311" s="292"/>
      <c r="Q311" s="292"/>
      <c r="R311" s="292"/>
      <c r="S311" s="292"/>
      <c r="T311" s="292"/>
      <c r="U311" s="292"/>
      <c r="V311" s="292"/>
      <c r="W311" s="292"/>
      <c r="X311" s="292"/>
      <c r="Y311" s="292"/>
      <c r="Z311" s="292"/>
      <c r="AA311" s="292"/>
      <c r="AB311" s="292"/>
    </row>
    <row r="312" spans="1:28" ht="15.75" customHeight="1" x14ac:dyDescent="0.2">
      <c r="A312" s="292"/>
      <c r="B312" s="221"/>
      <c r="C312" s="295"/>
      <c r="D312" s="296"/>
      <c r="E312" s="296"/>
      <c r="F312" s="296"/>
      <c r="G312" s="296"/>
      <c r="H312" s="296"/>
      <c r="I312" s="292"/>
      <c r="J312" s="292"/>
      <c r="K312" s="292"/>
      <c r="L312" s="292"/>
      <c r="M312" s="292"/>
      <c r="N312" s="292"/>
      <c r="O312" s="292"/>
      <c r="P312" s="292"/>
      <c r="Q312" s="292"/>
      <c r="R312" s="292"/>
      <c r="S312" s="292"/>
      <c r="T312" s="292"/>
      <c r="U312" s="292"/>
      <c r="V312" s="292"/>
      <c r="W312" s="292"/>
      <c r="X312" s="292"/>
      <c r="Y312" s="292"/>
      <c r="Z312" s="292"/>
      <c r="AA312" s="292"/>
      <c r="AB312" s="292"/>
    </row>
    <row r="313" spans="1:28" ht="15.75" customHeight="1" x14ac:dyDescent="0.2">
      <c r="A313" s="292"/>
      <c r="B313" s="221"/>
      <c r="C313" s="295"/>
      <c r="D313" s="296"/>
      <c r="E313" s="296"/>
      <c r="F313" s="296"/>
      <c r="G313" s="296"/>
      <c r="H313" s="296"/>
      <c r="I313" s="292"/>
      <c r="J313" s="292"/>
      <c r="K313" s="292"/>
      <c r="L313" s="292"/>
      <c r="M313" s="292"/>
      <c r="N313" s="292"/>
      <c r="O313" s="292"/>
      <c r="P313" s="292"/>
      <c r="Q313" s="292"/>
      <c r="R313" s="292"/>
      <c r="S313" s="292"/>
      <c r="T313" s="292"/>
      <c r="U313" s="292"/>
      <c r="V313" s="292"/>
      <c r="W313" s="292"/>
      <c r="X313" s="292"/>
      <c r="Y313" s="292"/>
      <c r="Z313" s="292"/>
      <c r="AA313" s="292"/>
      <c r="AB313" s="292"/>
    </row>
    <row r="314" spans="1:28" ht="15.75" customHeight="1" x14ac:dyDescent="0.2">
      <c r="A314" s="292"/>
      <c r="B314" s="221"/>
      <c r="C314" s="295"/>
      <c r="D314" s="296"/>
      <c r="E314" s="296"/>
      <c r="F314" s="296"/>
      <c r="G314" s="296"/>
      <c r="H314" s="296"/>
      <c r="I314" s="292"/>
      <c r="J314" s="292"/>
      <c r="K314" s="292"/>
      <c r="L314" s="292"/>
      <c r="M314" s="292"/>
      <c r="N314" s="292"/>
      <c r="O314" s="292"/>
      <c r="P314" s="292"/>
      <c r="Q314" s="292"/>
      <c r="R314" s="292"/>
      <c r="S314" s="292"/>
      <c r="T314" s="292"/>
      <c r="U314" s="292"/>
      <c r="V314" s="292"/>
      <c r="W314" s="292"/>
      <c r="X314" s="292"/>
      <c r="Y314" s="292"/>
      <c r="Z314" s="292"/>
      <c r="AA314" s="292"/>
      <c r="AB314" s="292"/>
    </row>
    <row r="315" spans="1:28" ht="15.75" customHeight="1" x14ac:dyDescent="0.2">
      <c r="A315" s="292"/>
      <c r="B315" s="221"/>
      <c r="C315" s="295"/>
      <c r="D315" s="296"/>
      <c r="E315" s="296"/>
      <c r="F315" s="296"/>
      <c r="G315" s="296"/>
      <c r="H315" s="296"/>
      <c r="I315" s="292"/>
      <c r="J315" s="292"/>
      <c r="K315" s="292"/>
      <c r="L315" s="292"/>
      <c r="M315" s="292"/>
      <c r="N315" s="292"/>
      <c r="O315" s="292"/>
      <c r="P315" s="292"/>
      <c r="Q315" s="292"/>
      <c r="R315" s="292"/>
      <c r="S315" s="292"/>
      <c r="T315" s="292"/>
      <c r="U315" s="292"/>
      <c r="V315" s="292"/>
      <c r="W315" s="292"/>
      <c r="X315" s="292"/>
      <c r="Y315" s="292"/>
      <c r="Z315" s="292"/>
      <c r="AA315" s="292"/>
      <c r="AB315" s="292"/>
    </row>
    <row r="316" spans="1:28" ht="15.75" customHeight="1" x14ac:dyDescent="0.2">
      <c r="A316" s="292"/>
      <c r="B316" s="221"/>
      <c r="C316" s="295"/>
      <c r="D316" s="296"/>
      <c r="E316" s="296"/>
      <c r="F316" s="296"/>
      <c r="G316" s="296"/>
      <c r="H316" s="296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2"/>
      <c r="Y316" s="292"/>
      <c r="Z316" s="292"/>
      <c r="AA316" s="292"/>
      <c r="AB316" s="292"/>
    </row>
    <row r="317" spans="1:28" ht="15.75" customHeight="1" x14ac:dyDescent="0.2">
      <c r="A317" s="292"/>
      <c r="B317" s="221"/>
      <c r="C317" s="295"/>
      <c r="D317" s="296"/>
      <c r="E317" s="296"/>
      <c r="F317" s="296"/>
      <c r="G317" s="296"/>
      <c r="H317" s="296"/>
      <c r="I317" s="292"/>
      <c r="J317" s="292"/>
      <c r="K317" s="292"/>
      <c r="L317" s="292"/>
      <c r="M317" s="292"/>
      <c r="N317" s="292"/>
      <c r="O317" s="292"/>
      <c r="P317" s="292"/>
      <c r="Q317" s="292"/>
      <c r="R317" s="292"/>
      <c r="S317" s="292"/>
      <c r="T317" s="292"/>
      <c r="U317" s="292"/>
      <c r="V317" s="292"/>
      <c r="W317" s="292"/>
      <c r="X317" s="292"/>
      <c r="Y317" s="292"/>
      <c r="Z317" s="292"/>
      <c r="AA317" s="292"/>
      <c r="AB317" s="292"/>
    </row>
    <row r="318" spans="1:28" ht="15.75" customHeight="1" x14ac:dyDescent="0.2">
      <c r="A318" s="292"/>
      <c r="B318" s="221"/>
      <c r="C318" s="295"/>
      <c r="D318" s="296"/>
      <c r="E318" s="296"/>
      <c r="F318" s="296"/>
      <c r="G318" s="296"/>
      <c r="H318" s="296"/>
      <c r="I318" s="292"/>
      <c r="J318" s="292"/>
      <c r="K318" s="292"/>
      <c r="L318" s="292"/>
      <c r="M318" s="292"/>
      <c r="N318" s="292"/>
      <c r="O318" s="292"/>
      <c r="P318" s="292"/>
      <c r="Q318" s="292"/>
      <c r="R318" s="292"/>
      <c r="S318" s="292"/>
      <c r="T318" s="292"/>
      <c r="U318" s="292"/>
      <c r="V318" s="292"/>
      <c r="W318" s="292"/>
      <c r="X318" s="292"/>
      <c r="Y318" s="292"/>
      <c r="Z318" s="292"/>
      <c r="AA318" s="292"/>
      <c r="AB318" s="292"/>
    </row>
    <row r="319" spans="1:28" ht="15.75" customHeight="1" x14ac:dyDescent="0.2">
      <c r="A319" s="292"/>
      <c r="B319" s="221"/>
      <c r="C319" s="295"/>
      <c r="D319" s="296"/>
      <c r="E319" s="296"/>
      <c r="F319" s="296"/>
      <c r="G319" s="296"/>
      <c r="H319" s="296"/>
      <c r="I319" s="292"/>
      <c r="J319" s="292"/>
      <c r="K319" s="292"/>
      <c r="L319" s="292"/>
      <c r="M319" s="292"/>
      <c r="N319" s="292"/>
      <c r="O319" s="292"/>
      <c r="P319" s="292"/>
      <c r="Q319" s="292"/>
      <c r="R319" s="292"/>
      <c r="S319" s="292"/>
      <c r="T319" s="292"/>
      <c r="U319" s="292"/>
      <c r="V319" s="292"/>
      <c r="W319" s="292"/>
      <c r="X319" s="292"/>
      <c r="Y319" s="292"/>
      <c r="Z319" s="292"/>
      <c r="AA319" s="292"/>
      <c r="AB319" s="292"/>
    </row>
    <row r="320" spans="1:28" ht="15.75" customHeight="1" x14ac:dyDescent="0.2">
      <c r="A320" s="292"/>
      <c r="B320" s="221"/>
      <c r="C320" s="295"/>
      <c r="D320" s="296"/>
      <c r="E320" s="296"/>
      <c r="F320" s="296"/>
      <c r="G320" s="296"/>
      <c r="H320" s="296"/>
      <c r="I320" s="292"/>
      <c r="J320" s="292"/>
      <c r="K320" s="292"/>
      <c r="L320" s="292"/>
      <c r="M320" s="292"/>
      <c r="N320" s="292"/>
      <c r="O320" s="292"/>
      <c r="P320" s="292"/>
      <c r="Q320" s="292"/>
      <c r="R320" s="292"/>
      <c r="S320" s="292"/>
      <c r="T320" s="292"/>
      <c r="U320" s="292"/>
      <c r="V320" s="292"/>
      <c r="W320" s="292"/>
      <c r="X320" s="292"/>
      <c r="Y320" s="292"/>
      <c r="Z320" s="292"/>
      <c r="AA320" s="292"/>
      <c r="AB320" s="292"/>
    </row>
    <row r="321" spans="1:28" ht="15.75" customHeight="1" x14ac:dyDescent="0.2">
      <c r="A321" s="292"/>
      <c r="B321" s="221"/>
      <c r="C321" s="295"/>
      <c r="D321" s="296"/>
      <c r="E321" s="296"/>
      <c r="F321" s="296"/>
      <c r="G321" s="296"/>
      <c r="H321" s="296"/>
      <c r="I321" s="292"/>
      <c r="J321" s="292"/>
      <c r="K321" s="292"/>
      <c r="L321" s="292"/>
      <c r="M321" s="292"/>
      <c r="N321" s="292"/>
      <c r="O321" s="292"/>
      <c r="P321" s="292"/>
      <c r="Q321" s="292"/>
      <c r="R321" s="292"/>
      <c r="S321" s="292"/>
      <c r="T321" s="292"/>
      <c r="U321" s="292"/>
      <c r="V321" s="292"/>
      <c r="W321" s="292"/>
      <c r="X321" s="292"/>
      <c r="Y321" s="292"/>
      <c r="Z321" s="292"/>
      <c r="AA321" s="292"/>
      <c r="AB321" s="292"/>
    </row>
    <row r="322" spans="1:28" ht="15.75" customHeight="1" x14ac:dyDescent="0.2">
      <c r="A322" s="292"/>
      <c r="B322" s="221"/>
      <c r="C322" s="295"/>
      <c r="D322" s="296"/>
      <c r="E322" s="296"/>
      <c r="F322" s="296"/>
      <c r="G322" s="296"/>
      <c r="H322" s="296"/>
      <c r="I322" s="292"/>
      <c r="J322" s="292"/>
      <c r="K322" s="292"/>
      <c r="L322" s="292"/>
      <c r="M322" s="292"/>
      <c r="N322" s="292"/>
      <c r="O322" s="292"/>
      <c r="P322" s="292"/>
      <c r="Q322" s="292"/>
      <c r="R322" s="292"/>
      <c r="S322" s="292"/>
      <c r="T322" s="292"/>
      <c r="U322" s="292"/>
      <c r="V322" s="292"/>
      <c r="W322" s="292"/>
      <c r="X322" s="292"/>
      <c r="Y322" s="292"/>
      <c r="Z322" s="292"/>
      <c r="AA322" s="292"/>
      <c r="AB322" s="292"/>
    </row>
    <row r="323" spans="1:28" ht="15.75" customHeight="1" x14ac:dyDescent="0.2">
      <c r="A323" s="292"/>
      <c r="B323" s="221"/>
      <c r="C323" s="295"/>
      <c r="D323" s="296"/>
      <c r="E323" s="296"/>
      <c r="F323" s="296"/>
      <c r="G323" s="296"/>
      <c r="H323" s="296"/>
      <c r="I323" s="292"/>
      <c r="J323" s="292"/>
      <c r="K323" s="292"/>
      <c r="L323" s="292"/>
      <c r="M323" s="292"/>
      <c r="N323" s="292"/>
      <c r="O323" s="292"/>
      <c r="P323" s="292"/>
      <c r="Q323" s="292"/>
      <c r="R323" s="292"/>
      <c r="S323" s="292"/>
      <c r="T323" s="292"/>
      <c r="U323" s="292"/>
      <c r="V323" s="292"/>
      <c r="W323" s="292"/>
      <c r="X323" s="292"/>
      <c r="Y323" s="292"/>
      <c r="Z323" s="292"/>
      <c r="AA323" s="292"/>
      <c r="AB323" s="292"/>
    </row>
    <row r="324" spans="1:28" ht="15.75" customHeight="1" x14ac:dyDescent="0.2">
      <c r="A324" s="292"/>
      <c r="B324" s="221"/>
      <c r="C324" s="295"/>
      <c r="D324" s="296"/>
      <c r="E324" s="296"/>
      <c r="F324" s="296"/>
      <c r="G324" s="296"/>
      <c r="H324" s="296"/>
      <c r="I324" s="292"/>
      <c r="J324" s="292"/>
      <c r="K324" s="292"/>
      <c r="L324" s="292"/>
      <c r="M324" s="292"/>
      <c r="N324" s="292"/>
      <c r="O324" s="292"/>
      <c r="P324" s="292"/>
      <c r="Q324" s="292"/>
      <c r="R324" s="292"/>
      <c r="S324" s="292"/>
      <c r="T324" s="292"/>
      <c r="U324" s="292"/>
      <c r="V324" s="292"/>
      <c r="W324" s="292"/>
      <c r="X324" s="292"/>
      <c r="Y324" s="292"/>
      <c r="Z324" s="292"/>
      <c r="AA324" s="292"/>
      <c r="AB324" s="292"/>
    </row>
    <row r="325" spans="1:28" ht="15.75" customHeight="1" x14ac:dyDescent="0.2">
      <c r="A325" s="292"/>
      <c r="B325" s="221"/>
      <c r="C325" s="295"/>
      <c r="D325" s="296"/>
      <c r="E325" s="296"/>
      <c r="F325" s="296"/>
      <c r="G325" s="296"/>
      <c r="H325" s="296"/>
      <c r="I325" s="292"/>
      <c r="J325" s="292"/>
      <c r="K325" s="292"/>
      <c r="L325" s="292"/>
      <c r="M325" s="292"/>
      <c r="N325" s="292"/>
      <c r="O325" s="292"/>
      <c r="P325" s="292"/>
      <c r="Q325" s="292"/>
      <c r="R325" s="292"/>
      <c r="S325" s="292"/>
      <c r="T325" s="292"/>
      <c r="U325" s="292"/>
      <c r="V325" s="292"/>
      <c r="W325" s="292"/>
      <c r="X325" s="292"/>
      <c r="Y325" s="292"/>
      <c r="Z325" s="292"/>
      <c r="AA325" s="292"/>
      <c r="AB325" s="292"/>
    </row>
    <row r="326" spans="1:28" ht="15.75" customHeight="1" x14ac:dyDescent="0.2">
      <c r="A326" s="292"/>
      <c r="B326" s="221"/>
      <c r="C326" s="295"/>
      <c r="D326" s="296"/>
      <c r="E326" s="296"/>
      <c r="F326" s="296"/>
      <c r="G326" s="296"/>
      <c r="H326" s="296"/>
      <c r="I326" s="292"/>
      <c r="J326" s="292"/>
      <c r="K326" s="292"/>
      <c r="L326" s="292"/>
      <c r="M326" s="292"/>
      <c r="N326" s="292"/>
      <c r="O326" s="292"/>
      <c r="P326" s="292"/>
      <c r="Q326" s="292"/>
      <c r="R326" s="292"/>
      <c r="S326" s="292"/>
      <c r="T326" s="292"/>
      <c r="U326" s="292"/>
      <c r="V326" s="292"/>
      <c r="W326" s="292"/>
      <c r="X326" s="292"/>
      <c r="Y326" s="292"/>
      <c r="Z326" s="292"/>
      <c r="AA326" s="292"/>
      <c r="AB326" s="292"/>
    </row>
    <row r="327" spans="1:28" ht="15.75" customHeight="1" x14ac:dyDescent="0.2">
      <c r="A327" s="292"/>
      <c r="B327" s="221"/>
      <c r="C327" s="295"/>
      <c r="D327" s="296"/>
      <c r="E327" s="296"/>
      <c r="F327" s="296"/>
      <c r="G327" s="296"/>
      <c r="H327" s="296"/>
      <c r="I327" s="292"/>
      <c r="J327" s="292"/>
      <c r="K327" s="292"/>
      <c r="L327" s="292"/>
      <c r="M327" s="292"/>
      <c r="N327" s="292"/>
      <c r="O327" s="292"/>
      <c r="P327" s="292"/>
      <c r="Q327" s="292"/>
      <c r="R327" s="292"/>
      <c r="S327" s="292"/>
      <c r="T327" s="292"/>
      <c r="U327" s="292"/>
      <c r="V327" s="292"/>
      <c r="W327" s="292"/>
      <c r="X327" s="292"/>
      <c r="Y327" s="292"/>
      <c r="Z327" s="292"/>
      <c r="AA327" s="292"/>
      <c r="AB327" s="292"/>
    </row>
    <row r="328" spans="1:28" ht="15.75" customHeight="1" x14ac:dyDescent="0.2">
      <c r="A328" s="292"/>
      <c r="B328" s="221"/>
      <c r="C328" s="295"/>
      <c r="D328" s="296"/>
      <c r="E328" s="296"/>
      <c r="F328" s="296"/>
      <c r="G328" s="296"/>
      <c r="H328" s="296"/>
      <c r="I328" s="292"/>
      <c r="J328" s="292"/>
      <c r="K328" s="292"/>
      <c r="L328" s="292"/>
      <c r="M328" s="292"/>
      <c r="N328" s="292"/>
      <c r="O328" s="292"/>
      <c r="P328" s="292"/>
      <c r="Q328" s="292"/>
      <c r="R328" s="292"/>
      <c r="S328" s="292"/>
      <c r="T328" s="292"/>
      <c r="U328" s="292"/>
      <c r="V328" s="292"/>
      <c r="W328" s="292"/>
      <c r="X328" s="292"/>
      <c r="Y328" s="292"/>
      <c r="Z328" s="292"/>
      <c r="AA328" s="292"/>
      <c r="AB328" s="292"/>
    </row>
    <row r="329" spans="1:28" ht="15.75" customHeight="1" x14ac:dyDescent="0.2">
      <c r="A329" s="292"/>
      <c r="B329" s="221"/>
      <c r="C329" s="295"/>
      <c r="D329" s="296"/>
      <c r="E329" s="296"/>
      <c r="F329" s="296"/>
      <c r="G329" s="296"/>
      <c r="H329" s="296"/>
      <c r="I329" s="292"/>
      <c r="J329" s="292"/>
      <c r="K329" s="292"/>
      <c r="L329" s="292"/>
      <c r="M329" s="292"/>
      <c r="N329" s="292"/>
      <c r="O329" s="292"/>
      <c r="P329" s="292"/>
      <c r="Q329" s="292"/>
      <c r="R329" s="292"/>
      <c r="S329" s="292"/>
      <c r="T329" s="292"/>
      <c r="U329" s="292"/>
      <c r="V329" s="292"/>
      <c r="W329" s="292"/>
      <c r="X329" s="292"/>
      <c r="Y329" s="292"/>
      <c r="Z329" s="292"/>
      <c r="AA329" s="292"/>
      <c r="AB329" s="292"/>
    </row>
    <row r="330" spans="1:28" ht="15.75" customHeight="1" x14ac:dyDescent="0.2">
      <c r="A330" s="292"/>
      <c r="B330" s="221"/>
      <c r="C330" s="295"/>
      <c r="D330" s="296"/>
      <c r="E330" s="296"/>
      <c r="F330" s="296"/>
      <c r="G330" s="296"/>
      <c r="H330" s="296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2"/>
      <c r="Y330" s="292"/>
      <c r="Z330" s="292"/>
      <c r="AA330" s="292"/>
      <c r="AB330" s="292"/>
    </row>
    <row r="331" spans="1:28" ht="15.75" customHeight="1" x14ac:dyDescent="0.2">
      <c r="A331" s="292"/>
      <c r="B331" s="221"/>
      <c r="C331" s="295"/>
      <c r="D331" s="296"/>
      <c r="E331" s="296"/>
      <c r="F331" s="296"/>
      <c r="G331" s="296"/>
      <c r="H331" s="296"/>
      <c r="I331" s="292"/>
      <c r="J331" s="292"/>
      <c r="K331" s="292"/>
      <c r="L331" s="292"/>
      <c r="M331" s="292"/>
      <c r="N331" s="292"/>
      <c r="O331" s="292"/>
      <c r="P331" s="292"/>
      <c r="Q331" s="292"/>
      <c r="R331" s="292"/>
      <c r="S331" s="292"/>
      <c r="T331" s="292"/>
      <c r="U331" s="292"/>
      <c r="V331" s="292"/>
      <c r="W331" s="292"/>
      <c r="X331" s="292"/>
      <c r="Y331" s="292"/>
      <c r="Z331" s="292"/>
      <c r="AA331" s="292"/>
      <c r="AB331" s="292"/>
    </row>
    <row r="332" spans="1:28" ht="15.75" customHeight="1" x14ac:dyDescent="0.2">
      <c r="A332" s="292"/>
      <c r="B332" s="221"/>
      <c r="C332" s="295"/>
      <c r="D332" s="296"/>
      <c r="E332" s="296"/>
      <c r="F332" s="296"/>
      <c r="G332" s="296"/>
      <c r="H332" s="296"/>
      <c r="I332" s="292"/>
      <c r="J332" s="292"/>
      <c r="K332" s="292"/>
      <c r="L332" s="292"/>
      <c r="M332" s="292"/>
      <c r="N332" s="292"/>
      <c r="O332" s="292"/>
      <c r="P332" s="292"/>
      <c r="Q332" s="292"/>
      <c r="R332" s="292"/>
      <c r="S332" s="292"/>
      <c r="T332" s="292"/>
      <c r="U332" s="292"/>
      <c r="V332" s="292"/>
      <c r="W332" s="292"/>
      <c r="X332" s="292"/>
      <c r="Y332" s="292"/>
      <c r="Z332" s="292"/>
      <c r="AA332" s="292"/>
      <c r="AB332" s="292"/>
    </row>
    <row r="333" spans="1:28" ht="15.75" customHeight="1" x14ac:dyDescent="0.2">
      <c r="A333" s="292"/>
      <c r="B333" s="221"/>
      <c r="C333" s="295"/>
      <c r="D333" s="296"/>
      <c r="E333" s="296"/>
      <c r="F333" s="296"/>
      <c r="G333" s="296"/>
      <c r="H333" s="296"/>
      <c r="I333" s="292"/>
      <c r="J333" s="292"/>
      <c r="K333" s="292"/>
      <c r="L333" s="292"/>
      <c r="M333" s="292"/>
      <c r="N333" s="292"/>
      <c r="O333" s="292"/>
      <c r="P333" s="292"/>
      <c r="Q333" s="292"/>
      <c r="R333" s="292"/>
      <c r="S333" s="292"/>
      <c r="T333" s="292"/>
      <c r="U333" s="292"/>
      <c r="V333" s="292"/>
      <c r="W333" s="292"/>
      <c r="X333" s="292"/>
      <c r="Y333" s="292"/>
      <c r="Z333" s="292"/>
      <c r="AA333" s="292"/>
      <c r="AB333" s="292"/>
    </row>
    <row r="334" spans="1:28" ht="15.75" customHeight="1" x14ac:dyDescent="0.2">
      <c r="A334" s="292"/>
      <c r="B334" s="221"/>
      <c r="C334" s="295"/>
      <c r="D334" s="296"/>
      <c r="E334" s="296"/>
      <c r="F334" s="296"/>
      <c r="G334" s="296"/>
      <c r="H334" s="296"/>
      <c r="I334" s="292"/>
      <c r="J334" s="292"/>
      <c r="K334" s="292"/>
      <c r="L334" s="292"/>
      <c r="M334" s="292"/>
      <c r="N334" s="292"/>
      <c r="O334" s="292"/>
      <c r="P334" s="292"/>
      <c r="Q334" s="292"/>
      <c r="R334" s="292"/>
      <c r="S334" s="292"/>
      <c r="T334" s="292"/>
      <c r="U334" s="292"/>
      <c r="V334" s="292"/>
      <c r="W334" s="292"/>
      <c r="X334" s="292"/>
      <c r="Y334" s="292"/>
      <c r="Z334" s="292"/>
      <c r="AA334" s="292"/>
      <c r="AB334" s="292"/>
    </row>
    <row r="335" spans="1:28" ht="15.75" customHeight="1" x14ac:dyDescent="0.2">
      <c r="A335" s="292"/>
      <c r="B335" s="221"/>
      <c r="C335" s="295"/>
      <c r="D335" s="296"/>
      <c r="E335" s="296"/>
      <c r="F335" s="296"/>
      <c r="G335" s="296"/>
      <c r="H335" s="296"/>
      <c r="I335" s="292"/>
      <c r="J335" s="292"/>
      <c r="K335" s="292"/>
      <c r="L335" s="292"/>
      <c r="M335" s="292"/>
      <c r="N335" s="292"/>
      <c r="O335" s="292"/>
      <c r="P335" s="292"/>
      <c r="Q335" s="292"/>
      <c r="R335" s="292"/>
      <c r="S335" s="292"/>
      <c r="T335" s="292"/>
      <c r="U335" s="292"/>
      <c r="V335" s="292"/>
      <c r="W335" s="292"/>
      <c r="X335" s="292"/>
      <c r="Y335" s="292"/>
      <c r="Z335" s="292"/>
      <c r="AA335" s="292"/>
      <c r="AB335" s="292"/>
    </row>
    <row r="336" spans="1:28" ht="15.75" customHeight="1" x14ac:dyDescent="0.2">
      <c r="A336" s="292"/>
      <c r="B336" s="221"/>
      <c r="C336" s="295"/>
      <c r="D336" s="296"/>
      <c r="E336" s="296"/>
      <c r="F336" s="296"/>
      <c r="G336" s="296"/>
      <c r="H336" s="296"/>
      <c r="I336" s="292"/>
      <c r="J336" s="292"/>
      <c r="K336" s="292"/>
      <c r="L336" s="292"/>
      <c r="M336" s="292"/>
      <c r="N336" s="292"/>
      <c r="O336" s="292"/>
      <c r="P336" s="292"/>
      <c r="Q336" s="292"/>
      <c r="R336" s="292"/>
      <c r="S336" s="292"/>
      <c r="T336" s="292"/>
      <c r="U336" s="292"/>
      <c r="V336" s="292"/>
      <c r="W336" s="292"/>
      <c r="X336" s="292"/>
      <c r="Y336" s="292"/>
      <c r="Z336" s="292"/>
      <c r="AA336" s="292"/>
      <c r="AB336" s="292"/>
    </row>
    <row r="337" spans="1:28" ht="15.75" customHeight="1" x14ac:dyDescent="0.2">
      <c r="A337" s="292"/>
      <c r="B337" s="221"/>
      <c r="C337" s="295"/>
      <c r="D337" s="296"/>
      <c r="E337" s="296"/>
      <c r="F337" s="296"/>
      <c r="G337" s="296"/>
      <c r="H337" s="296"/>
      <c r="I337" s="292"/>
      <c r="J337" s="292"/>
      <c r="K337" s="292"/>
      <c r="L337" s="292"/>
      <c r="M337" s="292"/>
      <c r="N337" s="292"/>
      <c r="O337" s="292"/>
      <c r="P337" s="292"/>
      <c r="Q337" s="292"/>
      <c r="R337" s="292"/>
      <c r="S337" s="292"/>
      <c r="T337" s="292"/>
      <c r="U337" s="292"/>
      <c r="V337" s="292"/>
      <c r="W337" s="292"/>
      <c r="X337" s="292"/>
      <c r="Y337" s="292"/>
      <c r="Z337" s="292"/>
      <c r="AA337" s="292"/>
      <c r="AB337" s="292"/>
    </row>
    <row r="338" spans="1:28" ht="15.75" customHeight="1" x14ac:dyDescent="0.2">
      <c r="A338" s="292"/>
      <c r="B338" s="221"/>
      <c r="C338" s="295"/>
      <c r="D338" s="296"/>
      <c r="E338" s="296"/>
      <c r="F338" s="296"/>
      <c r="G338" s="296"/>
      <c r="H338" s="296"/>
      <c r="I338" s="292"/>
      <c r="J338" s="292"/>
      <c r="K338" s="292"/>
      <c r="L338" s="292"/>
      <c r="M338" s="292"/>
      <c r="N338" s="292"/>
      <c r="O338" s="292"/>
      <c r="P338" s="292"/>
      <c r="Q338" s="292"/>
      <c r="R338" s="292"/>
      <c r="S338" s="292"/>
      <c r="T338" s="292"/>
      <c r="U338" s="292"/>
      <c r="V338" s="292"/>
      <c r="W338" s="292"/>
      <c r="X338" s="292"/>
      <c r="Y338" s="292"/>
      <c r="Z338" s="292"/>
      <c r="AA338" s="292"/>
      <c r="AB338" s="292"/>
    </row>
    <row r="339" spans="1:28" ht="15.75" customHeight="1" x14ac:dyDescent="0.2">
      <c r="A339" s="292"/>
      <c r="B339" s="221"/>
      <c r="C339" s="295"/>
      <c r="D339" s="296"/>
      <c r="E339" s="296"/>
      <c r="F339" s="296"/>
      <c r="G339" s="296"/>
      <c r="H339" s="296"/>
      <c r="I339" s="292"/>
      <c r="J339" s="292"/>
      <c r="K339" s="292"/>
      <c r="L339" s="292"/>
      <c r="M339" s="292"/>
      <c r="N339" s="292"/>
      <c r="O339" s="292"/>
      <c r="P339" s="292"/>
      <c r="Q339" s="292"/>
      <c r="R339" s="292"/>
      <c r="S339" s="292"/>
      <c r="T339" s="292"/>
      <c r="U339" s="292"/>
      <c r="V339" s="292"/>
      <c r="W339" s="292"/>
      <c r="X339" s="292"/>
      <c r="Y339" s="292"/>
      <c r="Z339" s="292"/>
      <c r="AA339" s="292"/>
      <c r="AB339" s="292"/>
    </row>
    <row r="340" spans="1:28" ht="15.75" customHeight="1" x14ac:dyDescent="0.2">
      <c r="A340" s="292"/>
      <c r="B340" s="221"/>
      <c r="C340" s="295"/>
      <c r="D340" s="296"/>
      <c r="E340" s="296"/>
      <c r="F340" s="296"/>
      <c r="G340" s="296"/>
      <c r="H340" s="296"/>
      <c r="I340" s="292"/>
      <c r="J340" s="292"/>
      <c r="K340" s="292"/>
      <c r="L340" s="292"/>
      <c r="M340" s="292"/>
      <c r="N340" s="292"/>
      <c r="O340" s="292"/>
      <c r="P340" s="292"/>
      <c r="Q340" s="292"/>
      <c r="R340" s="292"/>
      <c r="S340" s="292"/>
      <c r="T340" s="292"/>
      <c r="U340" s="292"/>
      <c r="V340" s="292"/>
      <c r="W340" s="292"/>
      <c r="X340" s="292"/>
      <c r="Y340" s="292"/>
      <c r="Z340" s="292"/>
      <c r="AA340" s="292"/>
      <c r="AB340" s="292"/>
    </row>
    <row r="341" spans="1:28" ht="15.75" customHeight="1" x14ac:dyDescent="0.2">
      <c r="A341" s="292"/>
      <c r="B341" s="221"/>
      <c r="C341" s="295"/>
      <c r="D341" s="296"/>
      <c r="E341" s="296"/>
      <c r="F341" s="296"/>
      <c r="G341" s="296"/>
      <c r="H341" s="296"/>
      <c r="I341" s="292"/>
      <c r="J341" s="292"/>
      <c r="K341" s="292"/>
      <c r="L341" s="292"/>
      <c r="M341" s="292"/>
      <c r="N341" s="292"/>
      <c r="O341" s="292"/>
      <c r="P341" s="292"/>
      <c r="Q341" s="292"/>
      <c r="R341" s="292"/>
      <c r="S341" s="292"/>
      <c r="T341" s="292"/>
      <c r="U341" s="292"/>
      <c r="V341" s="292"/>
      <c r="W341" s="292"/>
      <c r="X341" s="292"/>
      <c r="Y341" s="292"/>
      <c r="Z341" s="292"/>
      <c r="AA341" s="292"/>
      <c r="AB341" s="292"/>
    </row>
    <row r="342" spans="1:28" ht="15.75" customHeight="1" x14ac:dyDescent="0.2">
      <c r="A342" s="292"/>
      <c r="B342" s="221"/>
      <c r="C342" s="295"/>
      <c r="D342" s="296"/>
      <c r="E342" s="296"/>
      <c r="F342" s="296"/>
      <c r="G342" s="296"/>
      <c r="H342" s="296"/>
      <c r="I342" s="292"/>
      <c r="J342" s="292"/>
      <c r="K342" s="292"/>
      <c r="L342" s="292"/>
      <c r="M342" s="292"/>
      <c r="N342" s="292"/>
      <c r="O342" s="292"/>
      <c r="P342" s="292"/>
      <c r="Q342" s="292"/>
      <c r="R342" s="292"/>
      <c r="S342" s="292"/>
      <c r="T342" s="292"/>
      <c r="U342" s="292"/>
      <c r="V342" s="292"/>
      <c r="W342" s="292"/>
      <c r="X342" s="292"/>
      <c r="Y342" s="292"/>
      <c r="Z342" s="292"/>
      <c r="AA342" s="292"/>
      <c r="AB342" s="292"/>
    </row>
    <row r="343" spans="1:28" ht="15.75" customHeight="1" x14ac:dyDescent="0.2">
      <c r="A343" s="292"/>
      <c r="B343" s="221"/>
      <c r="C343" s="295"/>
      <c r="D343" s="296"/>
      <c r="E343" s="296"/>
      <c r="F343" s="296"/>
      <c r="G343" s="296"/>
      <c r="H343" s="296"/>
      <c r="I343" s="292"/>
      <c r="J343" s="292"/>
      <c r="K343" s="292"/>
      <c r="L343" s="292"/>
      <c r="M343" s="292"/>
      <c r="N343" s="292"/>
      <c r="O343" s="292"/>
      <c r="P343" s="292"/>
      <c r="Q343" s="292"/>
      <c r="R343" s="292"/>
      <c r="S343" s="292"/>
      <c r="T343" s="292"/>
      <c r="U343" s="292"/>
      <c r="V343" s="292"/>
      <c r="W343" s="292"/>
      <c r="X343" s="292"/>
      <c r="Y343" s="292"/>
      <c r="Z343" s="292"/>
      <c r="AA343" s="292"/>
      <c r="AB343" s="292"/>
    </row>
    <row r="344" spans="1:28" ht="15.75" customHeight="1" x14ac:dyDescent="0.2">
      <c r="A344" s="292"/>
      <c r="B344" s="221"/>
      <c r="C344" s="295"/>
      <c r="D344" s="296"/>
      <c r="E344" s="296"/>
      <c r="F344" s="296"/>
      <c r="G344" s="296"/>
      <c r="H344" s="296"/>
      <c r="I344" s="292"/>
      <c r="J344" s="292"/>
      <c r="K344" s="292"/>
      <c r="L344" s="292"/>
      <c r="M344" s="292"/>
      <c r="N344" s="292"/>
      <c r="O344" s="292"/>
      <c r="P344" s="292"/>
      <c r="Q344" s="292"/>
      <c r="R344" s="292"/>
      <c r="S344" s="292"/>
      <c r="T344" s="292"/>
      <c r="U344" s="292"/>
      <c r="V344" s="292"/>
      <c r="W344" s="292"/>
      <c r="X344" s="292"/>
      <c r="Y344" s="292"/>
      <c r="Z344" s="292"/>
      <c r="AA344" s="292"/>
      <c r="AB344" s="292"/>
    </row>
    <row r="345" spans="1:28" ht="15.75" customHeight="1" x14ac:dyDescent="0.2">
      <c r="A345" s="292"/>
      <c r="B345" s="221"/>
      <c r="C345" s="295"/>
      <c r="D345" s="296"/>
      <c r="E345" s="296"/>
      <c r="F345" s="296"/>
      <c r="G345" s="296"/>
      <c r="H345" s="296"/>
      <c r="I345" s="292"/>
      <c r="J345" s="292"/>
      <c r="K345" s="292"/>
      <c r="L345" s="292"/>
      <c r="M345" s="292"/>
      <c r="N345" s="292"/>
      <c r="O345" s="292"/>
      <c r="P345" s="292"/>
      <c r="Q345" s="292"/>
      <c r="R345" s="292"/>
      <c r="S345" s="292"/>
      <c r="T345" s="292"/>
      <c r="U345" s="292"/>
      <c r="V345" s="292"/>
      <c r="W345" s="292"/>
      <c r="X345" s="292"/>
      <c r="Y345" s="292"/>
      <c r="Z345" s="292"/>
      <c r="AA345" s="292"/>
      <c r="AB345" s="292"/>
    </row>
    <row r="346" spans="1:28" ht="15.75" customHeight="1" x14ac:dyDescent="0.2">
      <c r="A346" s="292"/>
      <c r="B346" s="221"/>
      <c r="C346" s="295"/>
      <c r="D346" s="296"/>
      <c r="E346" s="296"/>
      <c r="F346" s="296"/>
      <c r="G346" s="296"/>
      <c r="H346" s="296"/>
      <c r="I346" s="292"/>
      <c r="J346" s="292"/>
      <c r="K346" s="292"/>
      <c r="L346" s="292"/>
      <c r="M346" s="292"/>
      <c r="N346" s="292"/>
      <c r="O346" s="292"/>
      <c r="P346" s="292"/>
      <c r="Q346" s="292"/>
      <c r="R346" s="292"/>
      <c r="S346" s="292"/>
      <c r="T346" s="292"/>
      <c r="U346" s="292"/>
      <c r="V346" s="292"/>
      <c r="W346" s="292"/>
      <c r="X346" s="292"/>
      <c r="Y346" s="292"/>
      <c r="Z346" s="292"/>
      <c r="AA346" s="292"/>
      <c r="AB346" s="292"/>
    </row>
    <row r="347" spans="1:28" ht="15.75" customHeight="1" x14ac:dyDescent="0.2">
      <c r="A347" s="292"/>
      <c r="B347" s="221"/>
      <c r="C347" s="295"/>
      <c r="D347" s="296"/>
      <c r="E347" s="296"/>
      <c r="F347" s="296"/>
      <c r="G347" s="296"/>
      <c r="H347" s="296"/>
      <c r="I347" s="292"/>
      <c r="J347" s="292"/>
      <c r="K347" s="292"/>
      <c r="L347" s="292"/>
      <c r="M347" s="292"/>
      <c r="N347" s="292"/>
      <c r="O347" s="292"/>
      <c r="P347" s="292"/>
      <c r="Q347" s="292"/>
      <c r="R347" s="292"/>
      <c r="S347" s="292"/>
      <c r="T347" s="292"/>
      <c r="U347" s="292"/>
      <c r="V347" s="292"/>
      <c r="W347" s="292"/>
      <c r="X347" s="292"/>
      <c r="Y347" s="292"/>
      <c r="Z347" s="292"/>
      <c r="AA347" s="292"/>
      <c r="AB347" s="292"/>
    </row>
    <row r="348" spans="1:28" ht="15.75" customHeight="1" x14ac:dyDescent="0.2">
      <c r="A348" s="292"/>
      <c r="B348" s="221"/>
      <c r="C348" s="295"/>
      <c r="D348" s="296"/>
      <c r="E348" s="296"/>
      <c r="F348" s="296"/>
      <c r="G348" s="296"/>
      <c r="H348" s="296"/>
      <c r="I348" s="292"/>
      <c r="J348" s="292"/>
      <c r="K348" s="292"/>
      <c r="L348" s="292"/>
      <c r="M348" s="292"/>
      <c r="N348" s="292"/>
      <c r="O348" s="292"/>
      <c r="P348" s="292"/>
      <c r="Q348" s="292"/>
      <c r="R348" s="292"/>
      <c r="S348" s="292"/>
      <c r="T348" s="292"/>
      <c r="U348" s="292"/>
      <c r="V348" s="292"/>
      <c r="W348" s="292"/>
      <c r="X348" s="292"/>
      <c r="Y348" s="292"/>
      <c r="Z348" s="292"/>
      <c r="AA348" s="292"/>
      <c r="AB348" s="292"/>
    </row>
    <row r="349" spans="1:28" ht="15.75" customHeight="1" x14ac:dyDescent="0.2">
      <c r="A349" s="292"/>
      <c r="B349" s="221"/>
      <c r="C349" s="295"/>
      <c r="D349" s="296"/>
      <c r="E349" s="296"/>
      <c r="F349" s="296"/>
      <c r="G349" s="296"/>
      <c r="H349" s="296"/>
      <c r="I349" s="292"/>
      <c r="J349" s="292"/>
      <c r="K349" s="292"/>
      <c r="L349" s="292"/>
      <c r="M349" s="292"/>
      <c r="N349" s="292"/>
      <c r="O349" s="292"/>
      <c r="P349" s="292"/>
      <c r="Q349" s="292"/>
      <c r="R349" s="292"/>
      <c r="S349" s="292"/>
      <c r="T349" s="292"/>
      <c r="U349" s="292"/>
      <c r="V349" s="292"/>
      <c r="W349" s="292"/>
      <c r="X349" s="292"/>
      <c r="Y349" s="292"/>
      <c r="Z349" s="292"/>
      <c r="AA349" s="292"/>
      <c r="AB349" s="292"/>
    </row>
    <row r="350" spans="1:28" ht="15.75" customHeight="1" x14ac:dyDescent="0.2">
      <c r="A350" s="292"/>
      <c r="B350" s="221"/>
      <c r="C350" s="295"/>
      <c r="D350" s="296"/>
      <c r="E350" s="296"/>
      <c r="F350" s="296"/>
      <c r="G350" s="296"/>
      <c r="H350" s="296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2"/>
      <c r="Y350" s="292"/>
      <c r="Z350" s="292"/>
      <c r="AA350" s="292"/>
      <c r="AB350" s="292"/>
    </row>
    <row r="351" spans="1:28" ht="15.75" customHeight="1" x14ac:dyDescent="0.2">
      <c r="A351" s="292"/>
      <c r="B351" s="221"/>
      <c r="C351" s="295"/>
      <c r="D351" s="296"/>
      <c r="E351" s="296"/>
      <c r="F351" s="296"/>
      <c r="G351" s="296"/>
      <c r="H351" s="296"/>
      <c r="I351" s="292"/>
      <c r="J351" s="292"/>
      <c r="K351" s="292"/>
      <c r="L351" s="292"/>
      <c r="M351" s="292"/>
      <c r="N351" s="292"/>
      <c r="O351" s="292"/>
      <c r="P351" s="292"/>
      <c r="Q351" s="292"/>
      <c r="R351" s="292"/>
      <c r="S351" s="292"/>
      <c r="T351" s="292"/>
      <c r="U351" s="292"/>
      <c r="V351" s="292"/>
      <c r="W351" s="292"/>
      <c r="X351" s="292"/>
      <c r="Y351" s="292"/>
      <c r="Z351" s="292"/>
      <c r="AA351" s="292"/>
      <c r="AB351" s="292"/>
    </row>
    <row r="352" spans="1:28" ht="15.75" customHeight="1" x14ac:dyDescent="0.2">
      <c r="A352" s="292"/>
      <c r="B352" s="221"/>
      <c r="C352" s="295"/>
      <c r="D352" s="296"/>
      <c r="E352" s="296"/>
      <c r="F352" s="296"/>
      <c r="G352" s="296"/>
      <c r="H352" s="296"/>
      <c r="I352" s="292"/>
      <c r="J352" s="292"/>
      <c r="K352" s="292"/>
      <c r="L352" s="292"/>
      <c r="M352" s="292"/>
      <c r="N352" s="292"/>
      <c r="O352" s="292"/>
      <c r="P352" s="292"/>
      <c r="Q352" s="292"/>
      <c r="R352" s="292"/>
      <c r="S352" s="292"/>
      <c r="T352" s="292"/>
      <c r="U352" s="292"/>
      <c r="V352" s="292"/>
      <c r="W352" s="292"/>
      <c r="X352" s="292"/>
      <c r="Y352" s="292"/>
      <c r="Z352" s="292"/>
      <c r="AA352" s="292"/>
      <c r="AB352" s="292"/>
    </row>
    <row r="353" spans="1:28" ht="15.75" customHeight="1" x14ac:dyDescent="0.2">
      <c r="A353" s="292"/>
      <c r="B353" s="221"/>
      <c r="C353" s="295"/>
      <c r="D353" s="296"/>
      <c r="E353" s="296"/>
      <c r="F353" s="296"/>
      <c r="G353" s="296"/>
      <c r="H353" s="296"/>
      <c r="I353" s="292"/>
      <c r="J353" s="292"/>
      <c r="K353" s="292"/>
      <c r="L353" s="292"/>
      <c r="M353" s="292"/>
      <c r="N353" s="292"/>
      <c r="O353" s="292"/>
      <c r="P353" s="292"/>
      <c r="Q353" s="292"/>
      <c r="R353" s="292"/>
      <c r="S353" s="292"/>
      <c r="T353" s="292"/>
      <c r="U353" s="292"/>
      <c r="V353" s="292"/>
      <c r="W353" s="292"/>
      <c r="X353" s="292"/>
      <c r="Y353" s="292"/>
      <c r="Z353" s="292"/>
      <c r="AA353" s="292"/>
      <c r="AB353" s="292"/>
    </row>
    <row r="354" spans="1:28" ht="15.75" customHeight="1" x14ac:dyDescent="0.2">
      <c r="A354" s="292"/>
      <c r="B354" s="221"/>
      <c r="C354" s="295"/>
      <c r="D354" s="296"/>
      <c r="E354" s="296"/>
      <c r="F354" s="296"/>
      <c r="G354" s="296"/>
      <c r="H354" s="296"/>
      <c r="I354" s="292"/>
      <c r="J354" s="292"/>
      <c r="K354" s="292"/>
      <c r="L354" s="292"/>
      <c r="M354" s="292"/>
      <c r="N354" s="292"/>
      <c r="O354" s="292"/>
      <c r="P354" s="292"/>
      <c r="Q354" s="292"/>
      <c r="R354" s="292"/>
      <c r="S354" s="292"/>
      <c r="T354" s="292"/>
      <c r="U354" s="292"/>
      <c r="V354" s="292"/>
      <c r="W354" s="292"/>
      <c r="X354" s="292"/>
      <c r="Y354" s="292"/>
      <c r="Z354" s="292"/>
      <c r="AA354" s="292"/>
      <c r="AB354" s="292"/>
    </row>
    <row r="355" spans="1:28" ht="15.75" customHeight="1" x14ac:dyDescent="0.2">
      <c r="A355" s="292"/>
      <c r="B355" s="221"/>
      <c r="C355" s="295"/>
      <c r="D355" s="296"/>
      <c r="E355" s="296"/>
      <c r="F355" s="296"/>
      <c r="G355" s="296"/>
      <c r="H355" s="296"/>
      <c r="I355" s="292"/>
      <c r="J355" s="292"/>
      <c r="K355" s="292"/>
      <c r="L355" s="292"/>
      <c r="M355" s="292"/>
      <c r="N355" s="292"/>
      <c r="O355" s="292"/>
      <c r="P355" s="292"/>
      <c r="Q355" s="292"/>
      <c r="R355" s="292"/>
      <c r="S355" s="292"/>
      <c r="T355" s="292"/>
      <c r="U355" s="292"/>
      <c r="V355" s="292"/>
      <c r="W355" s="292"/>
      <c r="X355" s="292"/>
      <c r="Y355" s="292"/>
      <c r="Z355" s="292"/>
      <c r="AA355" s="292"/>
      <c r="AB355" s="292"/>
    </row>
    <row r="356" spans="1:28" ht="15.75" customHeight="1" x14ac:dyDescent="0.2">
      <c r="A356" s="292"/>
      <c r="B356" s="221"/>
      <c r="C356" s="295"/>
      <c r="D356" s="296"/>
      <c r="E356" s="296"/>
      <c r="F356" s="296"/>
      <c r="G356" s="296"/>
      <c r="H356" s="296"/>
      <c r="I356" s="292"/>
      <c r="J356" s="292"/>
      <c r="K356" s="292"/>
      <c r="L356" s="292"/>
      <c r="M356" s="292"/>
      <c r="N356" s="292"/>
      <c r="O356" s="292"/>
      <c r="P356" s="292"/>
      <c r="Q356" s="292"/>
      <c r="R356" s="292"/>
      <c r="S356" s="292"/>
      <c r="T356" s="292"/>
      <c r="U356" s="292"/>
      <c r="V356" s="292"/>
      <c r="W356" s="292"/>
      <c r="X356" s="292"/>
      <c r="Y356" s="292"/>
      <c r="Z356" s="292"/>
      <c r="AA356" s="292"/>
      <c r="AB356" s="292"/>
    </row>
    <row r="357" spans="1:28" ht="15.75" customHeight="1" x14ac:dyDescent="0.2">
      <c r="A357" s="292"/>
      <c r="B357" s="221"/>
      <c r="C357" s="295"/>
      <c r="D357" s="296"/>
      <c r="E357" s="296"/>
      <c r="F357" s="296"/>
      <c r="G357" s="296"/>
      <c r="H357" s="296"/>
      <c r="I357" s="292"/>
      <c r="J357" s="292"/>
      <c r="K357" s="292"/>
      <c r="L357" s="292"/>
      <c r="M357" s="292"/>
      <c r="N357" s="292"/>
      <c r="O357" s="292"/>
      <c r="P357" s="292"/>
      <c r="Q357" s="292"/>
      <c r="R357" s="292"/>
      <c r="S357" s="292"/>
      <c r="T357" s="292"/>
      <c r="U357" s="292"/>
      <c r="V357" s="292"/>
      <c r="W357" s="292"/>
      <c r="X357" s="292"/>
      <c r="Y357" s="292"/>
      <c r="Z357" s="292"/>
      <c r="AA357" s="292"/>
      <c r="AB357" s="292"/>
    </row>
    <row r="358" spans="1:28" ht="15.75" customHeight="1" x14ac:dyDescent="0.2">
      <c r="A358" s="292"/>
      <c r="B358" s="221"/>
      <c r="C358" s="295"/>
      <c r="D358" s="296"/>
      <c r="E358" s="296"/>
      <c r="F358" s="296"/>
      <c r="G358" s="296"/>
      <c r="H358" s="296"/>
      <c r="I358" s="292"/>
      <c r="J358" s="292"/>
      <c r="K358" s="292"/>
      <c r="L358" s="292"/>
      <c r="M358" s="292"/>
      <c r="N358" s="292"/>
      <c r="O358" s="292"/>
      <c r="P358" s="292"/>
      <c r="Q358" s="292"/>
      <c r="R358" s="292"/>
      <c r="S358" s="292"/>
      <c r="T358" s="292"/>
      <c r="U358" s="292"/>
      <c r="V358" s="292"/>
      <c r="W358" s="292"/>
      <c r="X358" s="292"/>
      <c r="Y358" s="292"/>
      <c r="Z358" s="292"/>
      <c r="AA358" s="292"/>
      <c r="AB358" s="292"/>
    </row>
    <row r="359" spans="1:28" ht="15.75" customHeight="1" x14ac:dyDescent="0.2">
      <c r="A359" s="292"/>
      <c r="B359" s="221"/>
      <c r="C359" s="295"/>
      <c r="D359" s="296"/>
      <c r="E359" s="296"/>
      <c r="F359" s="296"/>
      <c r="G359" s="296"/>
      <c r="H359" s="296"/>
      <c r="I359" s="292"/>
      <c r="J359" s="292"/>
      <c r="K359" s="292"/>
      <c r="L359" s="292"/>
      <c r="M359" s="292"/>
      <c r="N359" s="292"/>
      <c r="O359" s="292"/>
      <c r="P359" s="292"/>
      <c r="Q359" s="292"/>
      <c r="R359" s="292"/>
      <c r="S359" s="292"/>
      <c r="T359" s="292"/>
      <c r="U359" s="292"/>
      <c r="V359" s="292"/>
      <c r="W359" s="292"/>
      <c r="X359" s="292"/>
      <c r="Y359" s="292"/>
      <c r="Z359" s="292"/>
      <c r="AA359" s="292"/>
      <c r="AB359" s="292"/>
    </row>
    <row r="360" spans="1:28" ht="15.75" customHeight="1" x14ac:dyDescent="0.2">
      <c r="A360" s="292"/>
      <c r="B360" s="221"/>
      <c r="C360" s="295"/>
      <c r="D360" s="296"/>
      <c r="E360" s="296"/>
      <c r="F360" s="296"/>
      <c r="G360" s="296"/>
      <c r="H360" s="296"/>
      <c r="I360" s="292"/>
      <c r="J360" s="292"/>
      <c r="K360" s="292"/>
      <c r="L360" s="292"/>
      <c r="M360" s="292"/>
      <c r="N360" s="292"/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  <c r="AA360" s="292"/>
      <c r="AB360" s="292"/>
    </row>
    <row r="361" spans="1:28" ht="15.75" customHeight="1" x14ac:dyDescent="0.2">
      <c r="A361" s="292"/>
      <c r="B361" s="221"/>
      <c r="C361" s="295"/>
      <c r="D361" s="296"/>
      <c r="E361" s="296"/>
      <c r="F361" s="296"/>
      <c r="G361" s="296"/>
      <c r="H361" s="296"/>
      <c r="I361" s="292"/>
      <c r="J361" s="292"/>
      <c r="K361" s="292"/>
      <c r="L361" s="292"/>
      <c r="M361" s="292"/>
      <c r="N361" s="292"/>
      <c r="O361" s="292"/>
      <c r="P361" s="292"/>
      <c r="Q361" s="292"/>
      <c r="R361" s="292"/>
      <c r="S361" s="292"/>
      <c r="T361" s="292"/>
      <c r="U361" s="292"/>
      <c r="V361" s="292"/>
      <c r="W361" s="292"/>
      <c r="X361" s="292"/>
      <c r="Y361" s="292"/>
      <c r="Z361" s="292"/>
      <c r="AA361" s="292"/>
      <c r="AB361" s="292"/>
    </row>
    <row r="362" spans="1:28" ht="15.75" customHeight="1" x14ac:dyDescent="0.2">
      <c r="A362" s="292"/>
      <c r="B362" s="221"/>
      <c r="C362" s="295"/>
      <c r="D362" s="296"/>
      <c r="E362" s="296"/>
      <c r="F362" s="296"/>
      <c r="G362" s="296"/>
      <c r="H362" s="296"/>
      <c r="I362" s="292"/>
      <c r="J362" s="292"/>
      <c r="K362" s="292"/>
      <c r="L362" s="292"/>
      <c r="M362" s="292"/>
      <c r="N362" s="292"/>
      <c r="O362" s="292"/>
      <c r="P362" s="292"/>
      <c r="Q362" s="292"/>
      <c r="R362" s="292"/>
      <c r="S362" s="292"/>
      <c r="T362" s="292"/>
      <c r="U362" s="292"/>
      <c r="V362" s="292"/>
      <c r="W362" s="292"/>
      <c r="X362" s="292"/>
      <c r="Y362" s="292"/>
      <c r="Z362" s="292"/>
      <c r="AA362" s="292"/>
      <c r="AB362" s="292"/>
    </row>
    <row r="363" spans="1:28" ht="15.75" customHeight="1" x14ac:dyDescent="0.2">
      <c r="A363" s="292"/>
      <c r="B363" s="221"/>
      <c r="C363" s="295"/>
      <c r="D363" s="296"/>
      <c r="E363" s="296"/>
      <c r="F363" s="296"/>
      <c r="G363" s="296"/>
      <c r="H363" s="296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2"/>
      <c r="Y363" s="292"/>
      <c r="Z363" s="292"/>
      <c r="AA363" s="292"/>
      <c r="AB363" s="292"/>
    </row>
    <row r="364" spans="1:28" ht="15.75" customHeight="1" x14ac:dyDescent="0.2">
      <c r="A364" s="292"/>
      <c r="B364" s="221"/>
      <c r="C364" s="295"/>
      <c r="D364" s="296"/>
      <c r="E364" s="296"/>
      <c r="F364" s="296"/>
      <c r="G364" s="296"/>
      <c r="H364" s="296"/>
      <c r="I364" s="292"/>
      <c r="J364" s="292"/>
      <c r="K364" s="292"/>
      <c r="L364" s="292"/>
      <c r="M364" s="292"/>
      <c r="N364" s="292"/>
      <c r="O364" s="292"/>
      <c r="P364" s="292"/>
      <c r="Q364" s="292"/>
      <c r="R364" s="292"/>
      <c r="S364" s="292"/>
      <c r="T364" s="292"/>
      <c r="U364" s="292"/>
      <c r="V364" s="292"/>
      <c r="W364" s="292"/>
      <c r="X364" s="292"/>
      <c r="Y364" s="292"/>
      <c r="Z364" s="292"/>
      <c r="AA364" s="292"/>
      <c r="AB364" s="292"/>
    </row>
    <row r="365" spans="1:28" ht="15.75" customHeight="1" x14ac:dyDescent="0.2">
      <c r="A365" s="292"/>
      <c r="B365" s="221"/>
      <c r="C365" s="295"/>
      <c r="D365" s="296"/>
      <c r="E365" s="296"/>
      <c r="F365" s="296"/>
      <c r="G365" s="296"/>
      <c r="H365" s="296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  <c r="AA365" s="292"/>
      <c r="AB365" s="292"/>
    </row>
    <row r="366" spans="1:28" ht="15.75" customHeight="1" x14ac:dyDescent="0.2">
      <c r="A366" s="292"/>
      <c r="B366" s="221"/>
      <c r="C366" s="295"/>
      <c r="D366" s="296"/>
      <c r="E366" s="296"/>
      <c r="F366" s="296"/>
      <c r="G366" s="296"/>
      <c r="H366" s="296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  <c r="AA366" s="292"/>
      <c r="AB366" s="292"/>
    </row>
    <row r="367" spans="1:28" ht="15.75" customHeight="1" x14ac:dyDescent="0.2">
      <c r="A367" s="292"/>
      <c r="B367" s="221"/>
      <c r="C367" s="295"/>
      <c r="D367" s="296"/>
      <c r="E367" s="296"/>
      <c r="F367" s="296"/>
      <c r="G367" s="296"/>
      <c r="H367" s="296"/>
      <c r="I367" s="292"/>
      <c r="J367" s="292"/>
      <c r="K367" s="292"/>
      <c r="L367" s="292"/>
      <c r="M367" s="292"/>
      <c r="N367" s="292"/>
      <c r="O367" s="292"/>
      <c r="P367" s="292"/>
      <c r="Q367" s="292"/>
      <c r="R367" s="292"/>
      <c r="S367" s="292"/>
      <c r="T367" s="292"/>
      <c r="U367" s="292"/>
      <c r="V367" s="292"/>
      <c r="W367" s="292"/>
      <c r="X367" s="292"/>
      <c r="Y367" s="292"/>
      <c r="Z367" s="292"/>
      <c r="AA367" s="292"/>
      <c r="AB367" s="292"/>
    </row>
    <row r="368" spans="1:28" ht="15.75" customHeight="1" x14ac:dyDescent="0.2">
      <c r="A368" s="292"/>
      <c r="B368" s="221"/>
      <c r="C368" s="295"/>
      <c r="D368" s="296"/>
      <c r="E368" s="296"/>
      <c r="F368" s="296"/>
      <c r="G368" s="296"/>
      <c r="H368" s="296"/>
      <c r="I368" s="292"/>
      <c r="J368" s="292"/>
      <c r="K368" s="292"/>
      <c r="L368" s="292"/>
      <c r="M368" s="292"/>
      <c r="N368" s="292"/>
      <c r="O368" s="292"/>
      <c r="P368" s="292"/>
      <c r="Q368" s="292"/>
      <c r="R368" s="292"/>
      <c r="S368" s="292"/>
      <c r="T368" s="292"/>
      <c r="U368" s="292"/>
      <c r="V368" s="292"/>
      <c r="W368" s="292"/>
      <c r="X368" s="292"/>
      <c r="Y368" s="292"/>
      <c r="Z368" s="292"/>
      <c r="AA368" s="292"/>
      <c r="AB368" s="292"/>
    </row>
    <row r="369" spans="1:28" ht="15.75" customHeight="1" x14ac:dyDescent="0.2">
      <c r="A369" s="292"/>
      <c r="B369" s="221"/>
      <c r="C369" s="295"/>
      <c r="D369" s="296"/>
      <c r="E369" s="296"/>
      <c r="F369" s="296"/>
      <c r="G369" s="296"/>
      <c r="H369" s="296"/>
      <c r="I369" s="292"/>
      <c r="J369" s="292"/>
      <c r="K369" s="292"/>
      <c r="L369" s="292"/>
      <c r="M369" s="292"/>
      <c r="N369" s="292"/>
      <c r="O369" s="292"/>
      <c r="P369" s="292"/>
      <c r="Q369" s="292"/>
      <c r="R369" s="292"/>
      <c r="S369" s="292"/>
      <c r="T369" s="292"/>
      <c r="U369" s="292"/>
      <c r="V369" s="292"/>
      <c r="W369" s="292"/>
      <c r="X369" s="292"/>
      <c r="Y369" s="292"/>
      <c r="Z369" s="292"/>
      <c r="AA369" s="292"/>
      <c r="AB369" s="292"/>
    </row>
    <row r="370" spans="1:28" ht="15.75" customHeight="1" x14ac:dyDescent="0.2">
      <c r="A370" s="292"/>
      <c r="B370" s="221"/>
      <c r="C370" s="295"/>
      <c r="D370" s="296"/>
      <c r="E370" s="296"/>
      <c r="F370" s="296"/>
      <c r="G370" s="296"/>
      <c r="H370" s="296"/>
      <c r="I370" s="292"/>
      <c r="J370" s="292"/>
      <c r="K370" s="292"/>
      <c r="L370" s="292"/>
      <c r="M370" s="292"/>
      <c r="N370" s="292"/>
      <c r="O370" s="292"/>
      <c r="P370" s="292"/>
      <c r="Q370" s="292"/>
      <c r="R370" s="292"/>
      <c r="S370" s="292"/>
      <c r="T370" s="292"/>
      <c r="U370" s="292"/>
      <c r="V370" s="292"/>
      <c r="W370" s="292"/>
      <c r="X370" s="292"/>
      <c r="Y370" s="292"/>
      <c r="Z370" s="292"/>
      <c r="AA370" s="292"/>
      <c r="AB370" s="292"/>
    </row>
    <row r="371" spans="1:28" ht="15.75" customHeight="1" x14ac:dyDescent="0.2">
      <c r="A371" s="292"/>
      <c r="B371" s="221"/>
      <c r="C371" s="295"/>
      <c r="D371" s="296"/>
      <c r="E371" s="296"/>
      <c r="F371" s="296"/>
      <c r="G371" s="296"/>
      <c r="H371" s="296"/>
      <c r="I371" s="292"/>
      <c r="J371" s="292"/>
      <c r="K371" s="292"/>
      <c r="L371" s="292"/>
      <c r="M371" s="292"/>
      <c r="N371" s="292"/>
      <c r="O371" s="292"/>
      <c r="P371" s="292"/>
      <c r="Q371" s="292"/>
      <c r="R371" s="292"/>
      <c r="S371" s="292"/>
      <c r="T371" s="292"/>
      <c r="U371" s="292"/>
      <c r="V371" s="292"/>
      <c r="W371" s="292"/>
      <c r="X371" s="292"/>
      <c r="Y371" s="292"/>
      <c r="Z371" s="292"/>
      <c r="AA371" s="292"/>
      <c r="AB371" s="292"/>
    </row>
    <row r="372" spans="1:28" ht="15.75" customHeight="1" x14ac:dyDescent="0.2">
      <c r="A372" s="292"/>
      <c r="B372" s="221"/>
      <c r="C372" s="295"/>
      <c r="D372" s="296"/>
      <c r="E372" s="296"/>
      <c r="F372" s="296"/>
      <c r="G372" s="296"/>
      <c r="H372" s="296"/>
      <c r="I372" s="292"/>
      <c r="J372" s="292"/>
      <c r="K372" s="292"/>
      <c r="L372" s="292"/>
      <c r="M372" s="292"/>
      <c r="N372" s="292"/>
      <c r="O372" s="292"/>
      <c r="P372" s="292"/>
      <c r="Q372" s="292"/>
      <c r="R372" s="292"/>
      <c r="S372" s="292"/>
      <c r="T372" s="292"/>
      <c r="U372" s="292"/>
      <c r="V372" s="292"/>
      <c r="W372" s="292"/>
      <c r="X372" s="292"/>
      <c r="Y372" s="292"/>
      <c r="Z372" s="292"/>
      <c r="AA372" s="292"/>
      <c r="AB372" s="292"/>
    </row>
    <row r="373" spans="1:28" ht="15.75" customHeight="1" x14ac:dyDescent="0.2">
      <c r="A373" s="292"/>
      <c r="B373" s="221"/>
      <c r="C373" s="295"/>
      <c r="D373" s="296"/>
      <c r="E373" s="296"/>
      <c r="F373" s="296"/>
      <c r="G373" s="296"/>
      <c r="H373" s="296"/>
      <c r="I373" s="292"/>
      <c r="J373" s="292"/>
      <c r="K373" s="292"/>
      <c r="L373" s="292"/>
      <c r="M373" s="292"/>
      <c r="N373" s="292"/>
      <c r="O373" s="292"/>
      <c r="P373" s="292"/>
      <c r="Q373" s="292"/>
      <c r="R373" s="292"/>
      <c r="S373" s="292"/>
      <c r="T373" s="292"/>
      <c r="U373" s="292"/>
      <c r="V373" s="292"/>
      <c r="W373" s="292"/>
      <c r="X373" s="292"/>
      <c r="Y373" s="292"/>
      <c r="Z373" s="292"/>
      <c r="AA373" s="292"/>
      <c r="AB373" s="292"/>
    </row>
    <row r="374" spans="1:28" ht="15.75" customHeight="1" x14ac:dyDescent="0.2">
      <c r="A374" s="292"/>
      <c r="B374" s="221"/>
      <c r="C374" s="295"/>
      <c r="D374" s="296"/>
      <c r="E374" s="296"/>
      <c r="F374" s="296"/>
      <c r="G374" s="296"/>
      <c r="H374" s="296"/>
      <c r="I374" s="292"/>
      <c r="J374" s="292"/>
      <c r="K374" s="292"/>
      <c r="L374" s="292"/>
      <c r="M374" s="292"/>
      <c r="N374" s="292"/>
      <c r="O374" s="292"/>
      <c r="P374" s="292"/>
      <c r="Q374" s="292"/>
      <c r="R374" s="292"/>
      <c r="S374" s="292"/>
      <c r="T374" s="292"/>
      <c r="U374" s="292"/>
      <c r="V374" s="292"/>
      <c r="W374" s="292"/>
      <c r="X374" s="292"/>
      <c r="Y374" s="292"/>
      <c r="Z374" s="292"/>
      <c r="AA374" s="292"/>
      <c r="AB374" s="292"/>
    </row>
    <row r="375" spans="1:28" ht="15.75" customHeight="1" x14ac:dyDescent="0.2">
      <c r="A375" s="292"/>
      <c r="B375" s="221"/>
      <c r="C375" s="295"/>
      <c r="D375" s="296"/>
      <c r="E375" s="296"/>
      <c r="F375" s="296"/>
      <c r="G375" s="296"/>
      <c r="H375" s="296"/>
      <c r="I375" s="292"/>
      <c r="J375" s="292"/>
      <c r="K375" s="292"/>
      <c r="L375" s="292"/>
      <c r="M375" s="292"/>
      <c r="N375" s="292"/>
      <c r="O375" s="292"/>
      <c r="P375" s="292"/>
      <c r="Q375" s="292"/>
      <c r="R375" s="292"/>
      <c r="S375" s="292"/>
      <c r="T375" s="292"/>
      <c r="U375" s="292"/>
      <c r="V375" s="292"/>
      <c r="W375" s="292"/>
      <c r="X375" s="292"/>
      <c r="Y375" s="292"/>
      <c r="Z375" s="292"/>
      <c r="AA375" s="292"/>
      <c r="AB375" s="292"/>
    </row>
    <row r="376" spans="1:28" ht="15.75" customHeight="1" x14ac:dyDescent="0.2">
      <c r="A376" s="292"/>
      <c r="B376" s="221"/>
      <c r="C376" s="295"/>
      <c r="D376" s="296"/>
      <c r="E376" s="296"/>
      <c r="F376" s="296"/>
      <c r="G376" s="296"/>
      <c r="H376" s="296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2"/>
      <c r="Y376" s="292"/>
      <c r="Z376" s="292"/>
      <c r="AA376" s="292"/>
      <c r="AB376" s="292"/>
    </row>
    <row r="377" spans="1:28" ht="15.75" customHeight="1" x14ac:dyDescent="0.2">
      <c r="A377" s="292"/>
      <c r="B377" s="221"/>
      <c r="C377" s="295"/>
      <c r="D377" s="296"/>
      <c r="E377" s="296"/>
      <c r="F377" s="296"/>
      <c r="G377" s="296"/>
      <c r="H377" s="296"/>
      <c r="I377" s="292"/>
      <c r="J377" s="292"/>
      <c r="K377" s="292"/>
      <c r="L377" s="292"/>
      <c r="M377" s="292"/>
      <c r="N377" s="292"/>
      <c r="O377" s="292"/>
      <c r="P377" s="292"/>
      <c r="Q377" s="292"/>
      <c r="R377" s="292"/>
      <c r="S377" s="292"/>
      <c r="T377" s="292"/>
      <c r="U377" s="292"/>
      <c r="V377" s="292"/>
      <c r="W377" s="292"/>
      <c r="X377" s="292"/>
      <c r="Y377" s="292"/>
      <c r="Z377" s="292"/>
      <c r="AA377" s="292"/>
      <c r="AB377" s="292"/>
    </row>
    <row r="378" spans="1:28" ht="15.75" customHeight="1" x14ac:dyDescent="0.2">
      <c r="A378" s="292"/>
      <c r="B378" s="221"/>
      <c r="C378" s="295"/>
      <c r="D378" s="296"/>
      <c r="E378" s="296"/>
      <c r="F378" s="296"/>
      <c r="G378" s="296"/>
      <c r="H378" s="296"/>
      <c r="I378" s="292"/>
      <c r="J378" s="292"/>
      <c r="K378" s="292"/>
      <c r="L378" s="292"/>
      <c r="M378" s="292"/>
      <c r="N378" s="292"/>
      <c r="O378" s="292"/>
      <c r="P378" s="292"/>
      <c r="Q378" s="292"/>
      <c r="R378" s="292"/>
      <c r="S378" s="292"/>
      <c r="T378" s="292"/>
      <c r="U378" s="292"/>
      <c r="V378" s="292"/>
      <c r="W378" s="292"/>
      <c r="X378" s="292"/>
      <c r="Y378" s="292"/>
      <c r="Z378" s="292"/>
      <c r="AA378" s="292"/>
      <c r="AB378" s="292"/>
    </row>
    <row r="379" spans="1:28" ht="15.75" customHeight="1" x14ac:dyDescent="0.2">
      <c r="A379" s="292"/>
      <c r="B379" s="221"/>
      <c r="C379" s="295"/>
      <c r="D379" s="296"/>
      <c r="E379" s="296"/>
      <c r="F379" s="296"/>
      <c r="G379" s="296"/>
      <c r="H379" s="296"/>
      <c r="I379" s="292"/>
      <c r="J379" s="292"/>
      <c r="K379" s="292"/>
      <c r="L379" s="292"/>
      <c r="M379" s="292"/>
      <c r="N379" s="292"/>
      <c r="O379" s="292"/>
      <c r="P379" s="292"/>
      <c r="Q379" s="292"/>
      <c r="R379" s="292"/>
      <c r="S379" s="292"/>
      <c r="T379" s="292"/>
      <c r="U379" s="292"/>
      <c r="V379" s="292"/>
      <c r="W379" s="292"/>
      <c r="X379" s="292"/>
      <c r="Y379" s="292"/>
      <c r="Z379" s="292"/>
      <c r="AA379" s="292"/>
      <c r="AB379" s="292"/>
    </row>
    <row r="380" spans="1:28" ht="15.75" customHeight="1" x14ac:dyDescent="0.2">
      <c r="A380" s="292"/>
      <c r="B380" s="221"/>
      <c r="C380" s="295"/>
      <c r="D380" s="296"/>
      <c r="E380" s="296"/>
      <c r="F380" s="296"/>
      <c r="G380" s="296"/>
      <c r="H380" s="296"/>
      <c r="I380" s="292"/>
      <c r="J380" s="292"/>
      <c r="K380" s="292"/>
      <c r="L380" s="292"/>
      <c r="M380" s="292"/>
      <c r="N380" s="292"/>
      <c r="O380" s="292"/>
      <c r="P380" s="292"/>
      <c r="Q380" s="292"/>
      <c r="R380" s="292"/>
      <c r="S380" s="292"/>
      <c r="T380" s="292"/>
      <c r="U380" s="292"/>
      <c r="V380" s="292"/>
      <c r="W380" s="292"/>
      <c r="X380" s="292"/>
      <c r="Y380" s="292"/>
      <c r="Z380" s="292"/>
      <c r="AA380" s="292"/>
      <c r="AB380" s="292"/>
    </row>
    <row r="381" spans="1:28" ht="15.75" customHeight="1" x14ac:dyDescent="0.2">
      <c r="A381" s="292"/>
      <c r="B381" s="221"/>
      <c r="C381" s="295"/>
      <c r="D381" s="296"/>
      <c r="E381" s="296"/>
      <c r="F381" s="296"/>
      <c r="G381" s="296"/>
      <c r="H381" s="296"/>
      <c r="I381" s="292"/>
      <c r="J381" s="292"/>
      <c r="K381" s="292"/>
      <c r="L381" s="292"/>
      <c r="M381" s="292"/>
      <c r="N381" s="292"/>
      <c r="O381" s="292"/>
      <c r="P381" s="292"/>
      <c r="Q381" s="292"/>
      <c r="R381" s="292"/>
      <c r="S381" s="292"/>
      <c r="T381" s="292"/>
      <c r="U381" s="292"/>
      <c r="V381" s="292"/>
      <c r="W381" s="292"/>
      <c r="X381" s="292"/>
      <c r="Y381" s="292"/>
      <c r="Z381" s="292"/>
      <c r="AA381" s="292"/>
      <c r="AB381" s="292"/>
    </row>
    <row r="382" spans="1:28" ht="15.75" customHeight="1" x14ac:dyDescent="0.2">
      <c r="A382" s="292"/>
      <c r="B382" s="221"/>
      <c r="C382" s="295"/>
      <c r="D382" s="296"/>
      <c r="E382" s="296"/>
      <c r="F382" s="296"/>
      <c r="G382" s="296"/>
      <c r="H382" s="296"/>
      <c r="I382" s="292"/>
      <c r="J382" s="292"/>
      <c r="K382" s="292"/>
      <c r="L382" s="292"/>
      <c r="M382" s="292"/>
      <c r="N382" s="292"/>
      <c r="O382" s="292"/>
      <c r="P382" s="292"/>
      <c r="Q382" s="292"/>
      <c r="R382" s="292"/>
      <c r="S382" s="292"/>
      <c r="T382" s="292"/>
      <c r="U382" s="292"/>
      <c r="V382" s="292"/>
      <c r="W382" s="292"/>
      <c r="X382" s="292"/>
      <c r="Y382" s="292"/>
      <c r="Z382" s="292"/>
      <c r="AA382" s="292"/>
      <c r="AB382" s="292"/>
    </row>
    <row r="383" spans="1:28" ht="15.75" customHeight="1" x14ac:dyDescent="0.2">
      <c r="A383" s="292"/>
      <c r="B383" s="221"/>
      <c r="C383" s="295"/>
      <c r="D383" s="296"/>
      <c r="E383" s="296"/>
      <c r="F383" s="296"/>
      <c r="G383" s="296"/>
      <c r="H383" s="296"/>
      <c r="I383" s="292"/>
      <c r="J383" s="292"/>
      <c r="K383" s="292"/>
      <c r="L383" s="292"/>
      <c r="M383" s="292"/>
      <c r="N383" s="292"/>
      <c r="O383" s="292"/>
      <c r="P383" s="292"/>
      <c r="Q383" s="292"/>
      <c r="R383" s="292"/>
      <c r="S383" s="292"/>
      <c r="T383" s="292"/>
      <c r="U383" s="292"/>
      <c r="V383" s="292"/>
      <c r="W383" s="292"/>
      <c r="X383" s="292"/>
      <c r="Y383" s="292"/>
      <c r="Z383" s="292"/>
      <c r="AA383" s="292"/>
      <c r="AB383" s="292"/>
    </row>
    <row r="384" spans="1:28" ht="15.75" customHeight="1" x14ac:dyDescent="0.2">
      <c r="A384" s="292"/>
      <c r="B384" s="221"/>
      <c r="C384" s="295"/>
      <c r="D384" s="296"/>
      <c r="E384" s="296"/>
      <c r="F384" s="296"/>
      <c r="G384" s="296"/>
      <c r="H384" s="296"/>
      <c r="I384" s="292"/>
      <c r="J384" s="292"/>
      <c r="K384" s="292"/>
      <c r="L384" s="292"/>
      <c r="M384" s="292"/>
      <c r="N384" s="292"/>
      <c r="O384" s="292"/>
      <c r="P384" s="292"/>
      <c r="Q384" s="292"/>
      <c r="R384" s="292"/>
      <c r="S384" s="292"/>
      <c r="T384" s="292"/>
      <c r="U384" s="292"/>
      <c r="V384" s="292"/>
      <c r="W384" s="292"/>
      <c r="X384" s="292"/>
      <c r="Y384" s="292"/>
      <c r="Z384" s="292"/>
      <c r="AA384" s="292"/>
      <c r="AB384" s="292"/>
    </row>
    <row r="385" spans="1:28" ht="15.75" customHeight="1" x14ac:dyDescent="0.2">
      <c r="A385" s="292"/>
      <c r="B385" s="221"/>
      <c r="C385" s="295"/>
      <c r="D385" s="296"/>
      <c r="E385" s="296"/>
      <c r="F385" s="296"/>
      <c r="G385" s="296"/>
      <c r="H385" s="296"/>
      <c r="I385" s="292"/>
      <c r="J385" s="292"/>
      <c r="K385" s="292"/>
      <c r="L385" s="292"/>
      <c r="M385" s="292"/>
      <c r="N385" s="292"/>
      <c r="O385" s="292"/>
      <c r="P385" s="292"/>
      <c r="Q385" s="292"/>
      <c r="R385" s="292"/>
      <c r="S385" s="292"/>
      <c r="T385" s="292"/>
      <c r="U385" s="292"/>
      <c r="V385" s="292"/>
      <c r="W385" s="292"/>
      <c r="X385" s="292"/>
      <c r="Y385" s="292"/>
      <c r="Z385" s="292"/>
      <c r="AA385" s="292"/>
      <c r="AB385" s="292"/>
    </row>
    <row r="386" spans="1:28" ht="15.75" customHeight="1" x14ac:dyDescent="0.2">
      <c r="A386" s="292"/>
      <c r="B386" s="221"/>
      <c r="C386" s="295"/>
      <c r="D386" s="296"/>
      <c r="E386" s="296"/>
      <c r="F386" s="296"/>
      <c r="G386" s="296"/>
      <c r="H386" s="296"/>
      <c r="I386" s="292"/>
      <c r="J386" s="292"/>
      <c r="K386" s="292"/>
      <c r="L386" s="292"/>
      <c r="M386" s="292"/>
      <c r="N386" s="292"/>
      <c r="O386" s="292"/>
      <c r="P386" s="292"/>
      <c r="Q386" s="292"/>
      <c r="R386" s="292"/>
      <c r="S386" s="292"/>
      <c r="T386" s="292"/>
      <c r="U386" s="292"/>
      <c r="V386" s="292"/>
      <c r="W386" s="292"/>
      <c r="X386" s="292"/>
      <c r="Y386" s="292"/>
      <c r="Z386" s="292"/>
      <c r="AA386" s="292"/>
      <c r="AB386" s="292"/>
    </row>
    <row r="387" spans="1:28" ht="15.75" customHeight="1" x14ac:dyDescent="0.2">
      <c r="A387" s="292"/>
      <c r="B387" s="221"/>
      <c r="C387" s="295"/>
      <c r="D387" s="296"/>
      <c r="E387" s="296"/>
      <c r="F387" s="296"/>
      <c r="G387" s="296"/>
      <c r="H387" s="296"/>
      <c r="I387" s="292"/>
      <c r="J387" s="292"/>
      <c r="K387" s="292"/>
      <c r="L387" s="292"/>
      <c r="M387" s="292"/>
      <c r="N387" s="292"/>
      <c r="O387" s="292"/>
      <c r="P387" s="292"/>
      <c r="Q387" s="292"/>
      <c r="R387" s="292"/>
      <c r="S387" s="292"/>
      <c r="T387" s="292"/>
      <c r="U387" s="292"/>
      <c r="V387" s="292"/>
      <c r="W387" s="292"/>
      <c r="X387" s="292"/>
      <c r="Y387" s="292"/>
      <c r="Z387" s="292"/>
      <c r="AA387" s="292"/>
      <c r="AB387" s="292"/>
    </row>
    <row r="388" spans="1:28" ht="15.75" customHeight="1" x14ac:dyDescent="0.2">
      <c r="A388" s="292"/>
      <c r="B388" s="221"/>
      <c r="C388" s="295"/>
      <c r="D388" s="296"/>
      <c r="E388" s="296"/>
      <c r="F388" s="296"/>
      <c r="G388" s="296"/>
      <c r="H388" s="296"/>
      <c r="I388" s="292"/>
      <c r="J388" s="292"/>
      <c r="K388" s="292"/>
      <c r="L388" s="292"/>
      <c r="M388" s="292"/>
      <c r="N388" s="292"/>
      <c r="O388" s="292"/>
      <c r="P388" s="292"/>
      <c r="Q388" s="292"/>
      <c r="R388" s="292"/>
      <c r="S388" s="292"/>
      <c r="T388" s="292"/>
      <c r="U388" s="292"/>
      <c r="V388" s="292"/>
      <c r="W388" s="292"/>
      <c r="X388" s="292"/>
      <c r="Y388" s="292"/>
      <c r="Z388" s="292"/>
      <c r="AA388" s="292"/>
      <c r="AB388" s="292"/>
    </row>
    <row r="389" spans="1:28" ht="15.75" customHeight="1" x14ac:dyDescent="0.2">
      <c r="A389" s="292"/>
      <c r="B389" s="221"/>
      <c r="C389" s="295"/>
      <c r="D389" s="296"/>
      <c r="E389" s="296"/>
      <c r="F389" s="296"/>
      <c r="G389" s="296"/>
      <c r="H389" s="296"/>
      <c r="I389" s="292"/>
      <c r="J389" s="292"/>
      <c r="K389" s="292"/>
      <c r="L389" s="292"/>
      <c r="M389" s="292"/>
      <c r="N389" s="292"/>
      <c r="O389" s="292"/>
      <c r="P389" s="292"/>
      <c r="Q389" s="292"/>
      <c r="R389" s="292"/>
      <c r="S389" s="292"/>
      <c r="T389" s="292"/>
      <c r="U389" s="292"/>
      <c r="V389" s="292"/>
      <c r="W389" s="292"/>
      <c r="X389" s="292"/>
      <c r="Y389" s="292"/>
      <c r="Z389" s="292"/>
      <c r="AA389" s="292"/>
      <c r="AB389" s="292"/>
    </row>
    <row r="390" spans="1:28" ht="15.75" customHeight="1" x14ac:dyDescent="0.2">
      <c r="A390" s="292"/>
      <c r="B390" s="221"/>
      <c r="C390" s="295"/>
      <c r="D390" s="296"/>
      <c r="E390" s="296"/>
      <c r="F390" s="296"/>
      <c r="G390" s="296"/>
      <c r="H390" s="296"/>
      <c r="I390" s="292"/>
      <c r="J390" s="292"/>
      <c r="K390" s="292"/>
      <c r="L390" s="292"/>
      <c r="M390" s="292"/>
      <c r="N390" s="292"/>
      <c r="O390" s="292"/>
      <c r="P390" s="292"/>
      <c r="Q390" s="292"/>
      <c r="R390" s="292"/>
      <c r="S390" s="292"/>
      <c r="T390" s="292"/>
      <c r="U390" s="292"/>
      <c r="V390" s="292"/>
      <c r="W390" s="292"/>
      <c r="X390" s="292"/>
      <c r="Y390" s="292"/>
      <c r="Z390" s="292"/>
      <c r="AA390" s="292"/>
      <c r="AB390" s="292"/>
    </row>
    <row r="391" spans="1:28" ht="15.75" customHeight="1" x14ac:dyDescent="0.2">
      <c r="A391" s="292"/>
      <c r="B391" s="221"/>
      <c r="C391" s="295"/>
      <c r="D391" s="296"/>
      <c r="E391" s="296"/>
      <c r="F391" s="296"/>
      <c r="G391" s="296"/>
      <c r="H391" s="296"/>
      <c r="I391" s="292"/>
      <c r="J391" s="292"/>
      <c r="K391" s="292"/>
      <c r="L391" s="292"/>
      <c r="M391" s="292"/>
      <c r="N391" s="292"/>
      <c r="O391" s="292"/>
      <c r="P391" s="292"/>
      <c r="Q391" s="292"/>
      <c r="R391" s="292"/>
      <c r="S391" s="292"/>
      <c r="T391" s="292"/>
      <c r="U391" s="292"/>
      <c r="V391" s="292"/>
      <c r="W391" s="292"/>
      <c r="X391" s="292"/>
      <c r="Y391" s="292"/>
      <c r="Z391" s="292"/>
      <c r="AA391" s="292"/>
      <c r="AB391" s="292"/>
    </row>
    <row r="392" spans="1:28" ht="15.75" customHeight="1" x14ac:dyDescent="0.2">
      <c r="A392" s="292"/>
      <c r="B392" s="221"/>
      <c r="C392" s="295"/>
      <c r="D392" s="296"/>
      <c r="E392" s="296"/>
      <c r="F392" s="296"/>
      <c r="G392" s="296"/>
      <c r="H392" s="296"/>
      <c r="I392" s="292"/>
      <c r="J392" s="292"/>
      <c r="K392" s="292"/>
      <c r="L392" s="292"/>
      <c r="M392" s="292"/>
      <c r="N392" s="292"/>
      <c r="O392" s="292"/>
      <c r="P392" s="292"/>
      <c r="Q392" s="292"/>
      <c r="R392" s="292"/>
      <c r="S392" s="292"/>
      <c r="T392" s="292"/>
      <c r="U392" s="292"/>
      <c r="V392" s="292"/>
      <c r="W392" s="292"/>
      <c r="X392" s="292"/>
      <c r="Y392" s="292"/>
      <c r="Z392" s="292"/>
      <c r="AA392" s="292"/>
      <c r="AB392" s="292"/>
    </row>
    <row r="393" spans="1:28" ht="15.75" customHeight="1" x14ac:dyDescent="0.2">
      <c r="A393" s="292"/>
      <c r="B393" s="221"/>
      <c r="C393" s="295"/>
      <c r="D393" s="296"/>
      <c r="E393" s="296"/>
      <c r="F393" s="296"/>
      <c r="G393" s="296"/>
      <c r="H393" s="296"/>
      <c r="I393" s="292"/>
      <c r="J393" s="292"/>
      <c r="K393" s="292"/>
      <c r="L393" s="292"/>
      <c r="M393" s="292"/>
      <c r="N393" s="292"/>
      <c r="O393" s="292"/>
      <c r="P393" s="292"/>
      <c r="Q393" s="292"/>
      <c r="R393" s="292"/>
      <c r="S393" s="292"/>
      <c r="T393" s="292"/>
      <c r="U393" s="292"/>
      <c r="V393" s="292"/>
      <c r="W393" s="292"/>
      <c r="X393" s="292"/>
      <c r="Y393" s="292"/>
      <c r="Z393" s="292"/>
      <c r="AA393" s="292"/>
      <c r="AB393" s="292"/>
    </row>
    <row r="394" spans="1:28" ht="15.75" customHeight="1" x14ac:dyDescent="0.2">
      <c r="A394" s="292"/>
      <c r="B394" s="221"/>
      <c r="C394" s="295"/>
      <c r="D394" s="296"/>
      <c r="E394" s="296"/>
      <c r="F394" s="296"/>
      <c r="G394" s="296"/>
      <c r="H394" s="296"/>
      <c r="I394" s="292"/>
      <c r="J394" s="292"/>
      <c r="K394" s="292"/>
      <c r="L394" s="292"/>
      <c r="M394" s="292"/>
      <c r="N394" s="292"/>
      <c r="O394" s="292"/>
      <c r="P394" s="292"/>
      <c r="Q394" s="292"/>
      <c r="R394" s="292"/>
      <c r="S394" s="292"/>
      <c r="T394" s="292"/>
      <c r="U394" s="292"/>
      <c r="V394" s="292"/>
      <c r="W394" s="292"/>
      <c r="X394" s="292"/>
      <c r="Y394" s="292"/>
      <c r="Z394" s="292"/>
      <c r="AA394" s="292"/>
      <c r="AB394" s="292"/>
    </row>
    <row r="395" spans="1:28" ht="15.75" customHeight="1" x14ac:dyDescent="0.2">
      <c r="A395" s="292"/>
      <c r="B395" s="221"/>
      <c r="C395" s="295"/>
      <c r="D395" s="296"/>
      <c r="E395" s="296"/>
      <c r="F395" s="296"/>
      <c r="G395" s="296"/>
      <c r="H395" s="296"/>
      <c r="I395" s="292"/>
      <c r="J395" s="292"/>
      <c r="K395" s="292"/>
      <c r="L395" s="292"/>
      <c r="M395" s="292"/>
      <c r="N395" s="292"/>
      <c r="O395" s="292"/>
      <c r="P395" s="292"/>
      <c r="Q395" s="292"/>
      <c r="R395" s="292"/>
      <c r="S395" s="292"/>
      <c r="T395" s="292"/>
      <c r="U395" s="292"/>
      <c r="V395" s="292"/>
      <c r="W395" s="292"/>
      <c r="X395" s="292"/>
      <c r="Y395" s="292"/>
      <c r="Z395" s="292"/>
      <c r="AA395" s="292"/>
      <c r="AB395" s="292"/>
    </row>
    <row r="396" spans="1:28" ht="15.75" customHeight="1" x14ac:dyDescent="0.2">
      <c r="A396" s="292"/>
      <c r="B396" s="221"/>
      <c r="C396" s="295"/>
      <c r="D396" s="296"/>
      <c r="E396" s="296"/>
      <c r="F396" s="296"/>
      <c r="G396" s="296"/>
      <c r="H396" s="296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2"/>
      <c r="Y396" s="292"/>
      <c r="Z396" s="292"/>
      <c r="AA396" s="292"/>
      <c r="AB396" s="292"/>
    </row>
    <row r="397" spans="1:28" ht="15.75" customHeight="1" x14ac:dyDescent="0.2">
      <c r="A397" s="292"/>
      <c r="B397" s="221"/>
      <c r="C397" s="295"/>
      <c r="D397" s="296"/>
      <c r="E397" s="296"/>
      <c r="F397" s="296"/>
      <c r="G397" s="296"/>
      <c r="H397" s="296"/>
      <c r="I397" s="292"/>
      <c r="J397" s="292"/>
      <c r="K397" s="292"/>
      <c r="L397" s="292"/>
      <c r="M397" s="292"/>
      <c r="N397" s="292"/>
      <c r="O397" s="292"/>
      <c r="P397" s="292"/>
      <c r="Q397" s="292"/>
      <c r="R397" s="292"/>
      <c r="S397" s="292"/>
      <c r="T397" s="292"/>
      <c r="U397" s="292"/>
      <c r="V397" s="292"/>
      <c r="W397" s="292"/>
      <c r="X397" s="292"/>
      <c r="Y397" s="292"/>
      <c r="Z397" s="292"/>
      <c r="AA397" s="292"/>
      <c r="AB397" s="292"/>
    </row>
    <row r="398" spans="1:28" ht="15.75" customHeight="1" x14ac:dyDescent="0.2">
      <c r="A398" s="292"/>
      <c r="B398" s="221"/>
      <c r="C398" s="295"/>
      <c r="D398" s="296"/>
      <c r="E398" s="296"/>
      <c r="F398" s="296"/>
      <c r="G398" s="296"/>
      <c r="H398" s="296"/>
      <c r="I398" s="292"/>
      <c r="J398" s="292"/>
      <c r="K398" s="292"/>
      <c r="L398" s="292"/>
      <c r="M398" s="292"/>
      <c r="N398" s="292"/>
      <c r="O398" s="292"/>
      <c r="P398" s="292"/>
      <c r="Q398" s="292"/>
      <c r="R398" s="292"/>
      <c r="S398" s="292"/>
      <c r="T398" s="292"/>
      <c r="U398" s="292"/>
      <c r="V398" s="292"/>
      <c r="W398" s="292"/>
      <c r="X398" s="292"/>
      <c r="Y398" s="292"/>
      <c r="Z398" s="292"/>
      <c r="AA398" s="292"/>
      <c r="AB398" s="292"/>
    </row>
    <row r="399" spans="1:28" ht="15.75" customHeight="1" x14ac:dyDescent="0.2">
      <c r="A399" s="292"/>
      <c r="B399" s="221"/>
      <c r="C399" s="295"/>
      <c r="D399" s="296"/>
      <c r="E399" s="296"/>
      <c r="F399" s="296"/>
      <c r="G399" s="296"/>
      <c r="H399" s="296"/>
      <c r="I399" s="292"/>
      <c r="J399" s="292"/>
      <c r="K399" s="292"/>
      <c r="L399" s="292"/>
      <c r="M399" s="292"/>
      <c r="N399" s="292"/>
      <c r="O399" s="292"/>
      <c r="P399" s="292"/>
      <c r="Q399" s="292"/>
      <c r="R399" s="292"/>
      <c r="S399" s="292"/>
      <c r="T399" s="292"/>
      <c r="U399" s="292"/>
      <c r="V399" s="292"/>
      <c r="W399" s="292"/>
      <c r="X399" s="292"/>
      <c r="Y399" s="292"/>
      <c r="Z399" s="292"/>
      <c r="AA399" s="292"/>
      <c r="AB399" s="292"/>
    </row>
    <row r="400" spans="1:28" ht="15.75" customHeight="1" x14ac:dyDescent="0.2">
      <c r="A400" s="292"/>
      <c r="B400" s="221"/>
      <c r="C400" s="295"/>
      <c r="D400" s="296"/>
      <c r="E400" s="296"/>
      <c r="F400" s="296"/>
      <c r="G400" s="296"/>
      <c r="H400" s="296"/>
      <c r="I400" s="292"/>
      <c r="J400" s="292"/>
      <c r="K400" s="292"/>
      <c r="L400" s="292"/>
      <c r="M400" s="292"/>
      <c r="N400" s="292"/>
      <c r="O400" s="292"/>
      <c r="P400" s="292"/>
      <c r="Q400" s="292"/>
      <c r="R400" s="292"/>
      <c r="S400" s="292"/>
      <c r="T400" s="292"/>
      <c r="U400" s="292"/>
      <c r="V400" s="292"/>
      <c r="W400" s="292"/>
      <c r="X400" s="292"/>
      <c r="Y400" s="292"/>
      <c r="Z400" s="292"/>
      <c r="AA400" s="292"/>
      <c r="AB400" s="292"/>
    </row>
    <row r="401" spans="1:28" ht="15.75" customHeight="1" x14ac:dyDescent="0.2">
      <c r="A401" s="292"/>
      <c r="B401" s="221"/>
      <c r="C401" s="295"/>
      <c r="D401" s="296"/>
      <c r="E401" s="296"/>
      <c r="F401" s="296"/>
      <c r="G401" s="296"/>
      <c r="H401" s="296"/>
      <c r="I401" s="292"/>
      <c r="J401" s="292"/>
      <c r="K401" s="292"/>
      <c r="L401" s="292"/>
      <c r="M401" s="292"/>
      <c r="N401" s="292"/>
      <c r="O401" s="292"/>
      <c r="P401" s="292"/>
      <c r="Q401" s="292"/>
      <c r="R401" s="292"/>
      <c r="S401" s="292"/>
      <c r="T401" s="292"/>
      <c r="U401" s="292"/>
      <c r="V401" s="292"/>
      <c r="W401" s="292"/>
      <c r="X401" s="292"/>
      <c r="Y401" s="292"/>
      <c r="Z401" s="292"/>
      <c r="AA401" s="292"/>
      <c r="AB401" s="292"/>
    </row>
    <row r="402" spans="1:28" ht="15.75" customHeight="1" x14ac:dyDescent="0.2">
      <c r="A402" s="292"/>
      <c r="B402" s="221"/>
      <c r="C402" s="295"/>
      <c r="D402" s="296"/>
      <c r="E402" s="296"/>
      <c r="F402" s="296"/>
      <c r="G402" s="296"/>
      <c r="H402" s="296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2"/>
      <c r="Y402" s="292"/>
      <c r="Z402" s="292"/>
      <c r="AA402" s="292"/>
      <c r="AB402" s="292"/>
    </row>
    <row r="403" spans="1:28" ht="15.75" customHeight="1" x14ac:dyDescent="0.2">
      <c r="A403" s="292"/>
      <c r="B403" s="221"/>
      <c r="C403" s="295"/>
      <c r="D403" s="296"/>
      <c r="E403" s="296"/>
      <c r="F403" s="296"/>
      <c r="G403" s="296"/>
      <c r="H403" s="296"/>
      <c r="I403" s="292"/>
      <c r="J403" s="292"/>
      <c r="K403" s="292"/>
      <c r="L403" s="292"/>
      <c r="M403" s="292"/>
      <c r="N403" s="292"/>
      <c r="O403" s="292"/>
      <c r="P403" s="292"/>
      <c r="Q403" s="292"/>
      <c r="R403" s="292"/>
      <c r="S403" s="292"/>
      <c r="T403" s="292"/>
      <c r="U403" s="292"/>
      <c r="V403" s="292"/>
      <c r="W403" s="292"/>
      <c r="X403" s="292"/>
      <c r="Y403" s="292"/>
      <c r="Z403" s="292"/>
      <c r="AA403" s="292"/>
      <c r="AB403" s="292"/>
    </row>
    <row r="404" spans="1:28" ht="15.75" customHeight="1" x14ac:dyDescent="0.2">
      <c r="A404" s="292"/>
      <c r="B404" s="221"/>
      <c r="C404" s="295"/>
      <c r="D404" s="296"/>
      <c r="E404" s="296"/>
      <c r="F404" s="296"/>
      <c r="G404" s="296"/>
      <c r="H404" s="296"/>
      <c r="I404" s="292"/>
      <c r="J404" s="292"/>
      <c r="K404" s="292"/>
      <c r="L404" s="292"/>
      <c r="M404" s="292"/>
      <c r="N404" s="292"/>
      <c r="O404" s="292"/>
      <c r="P404" s="292"/>
      <c r="Q404" s="292"/>
      <c r="R404" s="292"/>
      <c r="S404" s="292"/>
      <c r="T404" s="292"/>
      <c r="U404" s="292"/>
      <c r="V404" s="292"/>
      <c r="W404" s="292"/>
      <c r="X404" s="292"/>
      <c r="Y404" s="292"/>
      <c r="Z404" s="292"/>
      <c r="AA404" s="292"/>
      <c r="AB404" s="292"/>
    </row>
    <row r="405" spans="1:28" ht="15.75" customHeight="1" x14ac:dyDescent="0.2">
      <c r="A405" s="292"/>
      <c r="B405" s="221"/>
      <c r="C405" s="295"/>
      <c r="D405" s="296"/>
      <c r="E405" s="296"/>
      <c r="F405" s="296"/>
      <c r="G405" s="296"/>
      <c r="H405" s="296"/>
      <c r="I405" s="292"/>
      <c r="J405" s="292"/>
      <c r="K405" s="292"/>
      <c r="L405" s="292"/>
      <c r="M405" s="292"/>
      <c r="N405" s="292"/>
      <c r="O405" s="292"/>
      <c r="P405" s="292"/>
      <c r="Q405" s="292"/>
      <c r="R405" s="292"/>
      <c r="S405" s="292"/>
      <c r="T405" s="292"/>
      <c r="U405" s="292"/>
      <c r="V405" s="292"/>
      <c r="W405" s="292"/>
      <c r="X405" s="292"/>
      <c r="Y405" s="292"/>
      <c r="Z405" s="292"/>
      <c r="AA405" s="292"/>
      <c r="AB405" s="292"/>
    </row>
    <row r="406" spans="1:28" ht="15.75" customHeight="1" x14ac:dyDescent="0.2">
      <c r="A406" s="292"/>
      <c r="B406" s="221"/>
      <c r="C406" s="295"/>
      <c r="D406" s="296"/>
      <c r="E406" s="296"/>
      <c r="F406" s="296"/>
      <c r="G406" s="296"/>
      <c r="H406" s="296"/>
      <c r="I406" s="292"/>
      <c r="J406" s="292"/>
      <c r="K406" s="292"/>
      <c r="L406" s="292"/>
      <c r="M406" s="292"/>
      <c r="N406" s="292"/>
      <c r="O406" s="292"/>
      <c r="P406" s="292"/>
      <c r="Q406" s="292"/>
      <c r="R406" s="292"/>
      <c r="S406" s="292"/>
      <c r="T406" s="292"/>
      <c r="U406" s="292"/>
      <c r="V406" s="292"/>
      <c r="W406" s="292"/>
      <c r="X406" s="292"/>
      <c r="Y406" s="292"/>
      <c r="Z406" s="292"/>
      <c r="AA406" s="292"/>
      <c r="AB406" s="292"/>
    </row>
    <row r="407" spans="1:28" ht="15.75" customHeight="1" x14ac:dyDescent="0.2">
      <c r="A407" s="292"/>
      <c r="B407" s="221"/>
      <c r="C407" s="295"/>
      <c r="D407" s="296"/>
      <c r="E407" s="296"/>
      <c r="F407" s="296"/>
      <c r="G407" s="296"/>
      <c r="H407" s="296"/>
      <c r="I407" s="292"/>
      <c r="J407" s="292"/>
      <c r="K407" s="292"/>
      <c r="L407" s="292"/>
      <c r="M407" s="292"/>
      <c r="N407" s="292"/>
      <c r="O407" s="292"/>
      <c r="P407" s="292"/>
      <c r="Q407" s="292"/>
      <c r="R407" s="292"/>
      <c r="S407" s="292"/>
      <c r="T407" s="292"/>
      <c r="U407" s="292"/>
      <c r="V407" s="292"/>
      <c r="W407" s="292"/>
      <c r="X407" s="292"/>
      <c r="Y407" s="292"/>
      <c r="Z407" s="292"/>
      <c r="AA407" s="292"/>
      <c r="AB407" s="292"/>
    </row>
    <row r="408" spans="1:28" ht="15.75" customHeight="1" x14ac:dyDescent="0.2">
      <c r="A408" s="292"/>
      <c r="B408" s="221"/>
      <c r="C408" s="295"/>
      <c r="D408" s="296"/>
      <c r="E408" s="296"/>
      <c r="F408" s="296"/>
      <c r="G408" s="296"/>
      <c r="H408" s="296"/>
      <c r="I408" s="292"/>
      <c r="J408" s="292"/>
      <c r="K408" s="292"/>
      <c r="L408" s="292"/>
      <c r="M408" s="292"/>
      <c r="N408" s="292"/>
      <c r="O408" s="292"/>
      <c r="P408" s="292"/>
      <c r="Q408" s="292"/>
      <c r="R408" s="292"/>
      <c r="S408" s="292"/>
      <c r="T408" s="292"/>
      <c r="U408" s="292"/>
      <c r="V408" s="292"/>
      <c r="W408" s="292"/>
      <c r="X408" s="292"/>
      <c r="Y408" s="292"/>
      <c r="Z408" s="292"/>
      <c r="AA408" s="292"/>
      <c r="AB408" s="292"/>
    </row>
    <row r="409" spans="1:28" ht="15.75" customHeight="1" x14ac:dyDescent="0.2">
      <c r="A409" s="292"/>
      <c r="B409" s="221"/>
      <c r="C409" s="295"/>
      <c r="D409" s="296"/>
      <c r="E409" s="296"/>
      <c r="F409" s="296"/>
      <c r="G409" s="296"/>
      <c r="H409" s="296"/>
      <c r="I409" s="292"/>
      <c r="J409" s="292"/>
      <c r="K409" s="292"/>
      <c r="L409" s="292"/>
      <c r="M409" s="292"/>
      <c r="N409" s="292"/>
      <c r="O409" s="292"/>
      <c r="P409" s="292"/>
      <c r="Q409" s="292"/>
      <c r="R409" s="292"/>
      <c r="S409" s="292"/>
      <c r="T409" s="292"/>
      <c r="U409" s="292"/>
      <c r="V409" s="292"/>
      <c r="W409" s="292"/>
      <c r="X409" s="292"/>
      <c r="Y409" s="292"/>
      <c r="Z409" s="292"/>
      <c r="AA409" s="292"/>
      <c r="AB409" s="292"/>
    </row>
    <row r="410" spans="1:28" ht="15.75" customHeight="1" x14ac:dyDescent="0.2">
      <c r="A410" s="292"/>
      <c r="B410" s="221"/>
      <c r="C410" s="295"/>
      <c r="D410" s="296"/>
      <c r="E410" s="296"/>
      <c r="F410" s="296"/>
      <c r="G410" s="296"/>
      <c r="H410" s="296"/>
      <c r="I410" s="292"/>
      <c r="J410" s="292"/>
      <c r="K410" s="292"/>
      <c r="L410" s="292"/>
      <c r="M410" s="292"/>
      <c r="N410" s="292"/>
      <c r="O410" s="292"/>
      <c r="P410" s="292"/>
      <c r="Q410" s="292"/>
      <c r="R410" s="292"/>
      <c r="S410" s="292"/>
      <c r="T410" s="292"/>
      <c r="U410" s="292"/>
      <c r="V410" s="292"/>
      <c r="W410" s="292"/>
      <c r="X410" s="292"/>
      <c r="Y410" s="292"/>
      <c r="Z410" s="292"/>
      <c r="AA410" s="292"/>
      <c r="AB410" s="292"/>
    </row>
    <row r="411" spans="1:28" ht="15.75" customHeight="1" x14ac:dyDescent="0.2">
      <c r="A411" s="292"/>
      <c r="B411" s="221"/>
      <c r="C411" s="295"/>
      <c r="D411" s="296"/>
      <c r="E411" s="296"/>
      <c r="F411" s="296"/>
      <c r="G411" s="296"/>
      <c r="H411" s="296"/>
      <c r="I411" s="292"/>
      <c r="J411" s="292"/>
      <c r="K411" s="292"/>
      <c r="L411" s="292"/>
      <c r="M411" s="292"/>
      <c r="N411" s="292"/>
      <c r="O411" s="292"/>
      <c r="P411" s="292"/>
      <c r="Q411" s="292"/>
      <c r="R411" s="292"/>
      <c r="S411" s="292"/>
      <c r="T411" s="292"/>
      <c r="U411" s="292"/>
      <c r="V411" s="292"/>
      <c r="W411" s="292"/>
      <c r="X411" s="292"/>
      <c r="Y411" s="292"/>
      <c r="Z411" s="292"/>
      <c r="AA411" s="292"/>
      <c r="AB411" s="292"/>
    </row>
    <row r="412" spans="1:28" ht="15.75" customHeight="1" x14ac:dyDescent="0.2">
      <c r="A412" s="292"/>
      <c r="B412" s="221"/>
      <c r="C412" s="295"/>
      <c r="D412" s="296"/>
      <c r="E412" s="296"/>
      <c r="F412" s="296"/>
      <c r="G412" s="296"/>
      <c r="H412" s="296"/>
      <c r="I412" s="292"/>
      <c r="J412" s="292"/>
      <c r="K412" s="292"/>
      <c r="L412" s="292"/>
      <c r="M412" s="292"/>
      <c r="N412" s="292"/>
      <c r="O412" s="292"/>
      <c r="P412" s="292"/>
      <c r="Q412" s="292"/>
      <c r="R412" s="292"/>
      <c r="S412" s="292"/>
      <c r="T412" s="292"/>
      <c r="U412" s="292"/>
      <c r="V412" s="292"/>
      <c r="W412" s="292"/>
      <c r="X412" s="292"/>
      <c r="Y412" s="292"/>
      <c r="Z412" s="292"/>
      <c r="AA412" s="292"/>
      <c r="AB412" s="292"/>
    </row>
    <row r="413" spans="1:28" ht="15.75" customHeight="1" x14ac:dyDescent="0.2">
      <c r="A413" s="292"/>
      <c r="B413" s="221"/>
      <c r="C413" s="295"/>
      <c r="D413" s="296"/>
      <c r="E413" s="296"/>
      <c r="F413" s="296"/>
      <c r="G413" s="296"/>
      <c r="H413" s="296"/>
      <c r="I413" s="292"/>
      <c r="J413" s="292"/>
      <c r="K413" s="292"/>
      <c r="L413" s="292"/>
      <c r="M413" s="292"/>
      <c r="N413" s="292"/>
      <c r="O413" s="292"/>
      <c r="P413" s="292"/>
      <c r="Q413" s="292"/>
      <c r="R413" s="292"/>
      <c r="S413" s="292"/>
      <c r="T413" s="292"/>
      <c r="U413" s="292"/>
      <c r="V413" s="292"/>
      <c r="W413" s="292"/>
      <c r="X413" s="292"/>
      <c r="Y413" s="292"/>
      <c r="Z413" s="292"/>
      <c r="AA413" s="292"/>
      <c r="AB413" s="292"/>
    </row>
    <row r="414" spans="1:28" ht="15.75" customHeight="1" x14ac:dyDescent="0.2">
      <c r="A414" s="292"/>
      <c r="B414" s="221"/>
      <c r="C414" s="295"/>
      <c r="D414" s="296"/>
      <c r="E414" s="296"/>
      <c r="F414" s="296"/>
      <c r="G414" s="296"/>
      <c r="H414" s="296"/>
      <c r="I414" s="292"/>
      <c r="J414" s="292"/>
      <c r="K414" s="292"/>
      <c r="L414" s="292"/>
      <c r="M414" s="292"/>
      <c r="N414" s="292"/>
      <c r="O414" s="292"/>
      <c r="P414" s="292"/>
      <c r="Q414" s="292"/>
      <c r="R414" s="292"/>
      <c r="S414" s="292"/>
      <c r="T414" s="292"/>
      <c r="U414" s="292"/>
      <c r="V414" s="292"/>
      <c r="W414" s="292"/>
      <c r="X414" s="292"/>
      <c r="Y414" s="292"/>
      <c r="Z414" s="292"/>
      <c r="AA414" s="292"/>
      <c r="AB414" s="292"/>
    </row>
    <row r="415" spans="1:28" ht="15.75" customHeight="1" x14ac:dyDescent="0.2">
      <c r="A415" s="292"/>
      <c r="B415" s="221"/>
      <c r="C415" s="295"/>
      <c r="D415" s="296"/>
      <c r="E415" s="296"/>
      <c r="F415" s="296"/>
      <c r="G415" s="296"/>
      <c r="H415" s="296"/>
      <c r="I415" s="292"/>
      <c r="J415" s="292"/>
      <c r="K415" s="292"/>
      <c r="L415" s="292"/>
      <c r="M415" s="292"/>
      <c r="N415" s="292"/>
      <c r="O415" s="292"/>
      <c r="P415" s="292"/>
      <c r="Q415" s="292"/>
      <c r="R415" s="292"/>
      <c r="S415" s="292"/>
      <c r="T415" s="292"/>
      <c r="U415" s="292"/>
      <c r="V415" s="292"/>
      <c r="W415" s="292"/>
      <c r="X415" s="292"/>
      <c r="Y415" s="292"/>
      <c r="Z415" s="292"/>
      <c r="AA415" s="292"/>
      <c r="AB415" s="292"/>
    </row>
    <row r="416" spans="1:28" ht="15.75" customHeight="1" x14ac:dyDescent="0.2">
      <c r="A416" s="292"/>
      <c r="B416" s="221"/>
      <c r="C416" s="295"/>
      <c r="D416" s="296"/>
      <c r="E416" s="296"/>
      <c r="F416" s="296"/>
      <c r="G416" s="296"/>
      <c r="H416" s="296"/>
      <c r="I416" s="292"/>
      <c r="J416" s="292"/>
      <c r="K416" s="292"/>
      <c r="L416" s="292"/>
      <c r="M416" s="292"/>
      <c r="N416" s="292"/>
      <c r="O416" s="292"/>
      <c r="P416" s="292"/>
      <c r="Q416" s="292"/>
      <c r="R416" s="292"/>
      <c r="S416" s="292"/>
      <c r="T416" s="292"/>
      <c r="U416" s="292"/>
      <c r="V416" s="292"/>
      <c r="W416" s="292"/>
      <c r="X416" s="292"/>
      <c r="Y416" s="292"/>
      <c r="Z416" s="292"/>
      <c r="AA416" s="292"/>
      <c r="AB416" s="292"/>
    </row>
    <row r="417" spans="1:28" ht="15.75" customHeight="1" x14ac:dyDescent="0.2">
      <c r="A417" s="292"/>
      <c r="B417" s="221"/>
      <c r="C417" s="295"/>
      <c r="D417" s="296"/>
      <c r="E417" s="296"/>
      <c r="F417" s="296"/>
      <c r="G417" s="296"/>
      <c r="H417" s="296"/>
      <c r="I417" s="292"/>
      <c r="J417" s="292"/>
      <c r="K417" s="292"/>
      <c r="L417" s="292"/>
      <c r="M417" s="292"/>
      <c r="N417" s="292"/>
      <c r="O417" s="292"/>
      <c r="P417" s="292"/>
      <c r="Q417" s="292"/>
      <c r="R417" s="292"/>
      <c r="S417" s="292"/>
      <c r="T417" s="292"/>
      <c r="U417" s="292"/>
      <c r="V417" s="292"/>
      <c r="W417" s="292"/>
      <c r="X417" s="292"/>
      <c r="Y417" s="292"/>
      <c r="Z417" s="292"/>
      <c r="AA417" s="292"/>
      <c r="AB417" s="292"/>
    </row>
    <row r="418" spans="1:28" ht="15.75" customHeight="1" x14ac:dyDescent="0.2">
      <c r="A418" s="292"/>
      <c r="B418" s="221"/>
      <c r="C418" s="295"/>
      <c r="D418" s="296"/>
      <c r="E418" s="296"/>
      <c r="F418" s="296"/>
      <c r="G418" s="296"/>
      <c r="H418" s="296"/>
      <c r="I418" s="292"/>
      <c r="J418" s="292"/>
      <c r="K418" s="292"/>
      <c r="L418" s="292"/>
      <c r="M418" s="292"/>
      <c r="N418" s="292"/>
      <c r="O418" s="292"/>
      <c r="P418" s="292"/>
      <c r="Q418" s="292"/>
      <c r="R418" s="292"/>
      <c r="S418" s="292"/>
      <c r="T418" s="292"/>
      <c r="U418" s="292"/>
      <c r="V418" s="292"/>
      <c r="W418" s="292"/>
      <c r="X418" s="292"/>
      <c r="Y418" s="292"/>
      <c r="Z418" s="292"/>
      <c r="AA418" s="292"/>
      <c r="AB418" s="292"/>
    </row>
    <row r="419" spans="1:28" ht="15.75" customHeight="1" x14ac:dyDescent="0.2">
      <c r="A419" s="292"/>
      <c r="B419" s="221"/>
      <c r="C419" s="295"/>
      <c r="D419" s="296"/>
      <c r="E419" s="296"/>
      <c r="F419" s="296"/>
      <c r="G419" s="296"/>
      <c r="H419" s="296"/>
      <c r="I419" s="292"/>
      <c r="J419" s="292"/>
      <c r="K419" s="292"/>
      <c r="L419" s="292"/>
      <c r="M419" s="292"/>
      <c r="N419" s="292"/>
      <c r="O419" s="292"/>
      <c r="P419" s="292"/>
      <c r="Q419" s="292"/>
      <c r="R419" s="292"/>
      <c r="S419" s="292"/>
      <c r="T419" s="292"/>
      <c r="U419" s="292"/>
      <c r="V419" s="292"/>
      <c r="W419" s="292"/>
      <c r="X419" s="292"/>
      <c r="Y419" s="292"/>
      <c r="Z419" s="292"/>
      <c r="AA419" s="292"/>
      <c r="AB419" s="292"/>
    </row>
    <row r="420" spans="1:28" ht="15.75" customHeight="1" x14ac:dyDescent="0.2">
      <c r="A420" s="292"/>
      <c r="B420" s="221"/>
      <c r="C420" s="295"/>
      <c r="D420" s="296"/>
      <c r="E420" s="296"/>
      <c r="F420" s="296"/>
      <c r="G420" s="296"/>
      <c r="H420" s="296"/>
      <c r="I420" s="292"/>
      <c r="J420" s="292"/>
      <c r="K420" s="292"/>
      <c r="L420" s="292"/>
      <c r="M420" s="292"/>
      <c r="N420" s="292"/>
      <c r="O420" s="292"/>
      <c r="P420" s="292"/>
      <c r="Q420" s="292"/>
      <c r="R420" s="292"/>
      <c r="S420" s="292"/>
      <c r="T420" s="292"/>
      <c r="U420" s="292"/>
      <c r="V420" s="292"/>
      <c r="W420" s="292"/>
      <c r="X420" s="292"/>
      <c r="Y420" s="292"/>
      <c r="Z420" s="292"/>
      <c r="AA420" s="292"/>
      <c r="AB420" s="292"/>
    </row>
    <row r="421" spans="1:28" ht="15.75" customHeight="1" x14ac:dyDescent="0.2">
      <c r="A421" s="292"/>
      <c r="B421" s="221"/>
      <c r="C421" s="295"/>
      <c r="D421" s="296"/>
      <c r="E421" s="296"/>
      <c r="F421" s="296"/>
      <c r="G421" s="296"/>
      <c r="H421" s="296"/>
      <c r="I421" s="292"/>
      <c r="J421" s="292"/>
      <c r="K421" s="292"/>
      <c r="L421" s="292"/>
      <c r="M421" s="292"/>
      <c r="N421" s="292"/>
      <c r="O421" s="292"/>
      <c r="P421" s="292"/>
      <c r="Q421" s="292"/>
      <c r="R421" s="292"/>
      <c r="S421" s="292"/>
      <c r="T421" s="292"/>
      <c r="U421" s="292"/>
      <c r="V421" s="292"/>
      <c r="W421" s="292"/>
      <c r="X421" s="292"/>
      <c r="Y421" s="292"/>
      <c r="Z421" s="292"/>
      <c r="AA421" s="292"/>
      <c r="AB421" s="292"/>
    </row>
    <row r="422" spans="1:28" ht="15.75" customHeight="1" x14ac:dyDescent="0.2">
      <c r="A422" s="292"/>
      <c r="B422" s="221"/>
      <c r="C422" s="295"/>
      <c r="D422" s="296"/>
      <c r="E422" s="296"/>
      <c r="F422" s="296"/>
      <c r="G422" s="296"/>
      <c r="H422" s="296"/>
      <c r="I422" s="292"/>
      <c r="J422" s="292"/>
      <c r="K422" s="292"/>
      <c r="L422" s="292"/>
      <c r="M422" s="292"/>
      <c r="N422" s="292"/>
      <c r="O422" s="292"/>
      <c r="P422" s="292"/>
      <c r="Q422" s="292"/>
      <c r="R422" s="292"/>
      <c r="S422" s="292"/>
      <c r="T422" s="292"/>
      <c r="U422" s="292"/>
      <c r="V422" s="292"/>
      <c r="W422" s="292"/>
      <c r="X422" s="292"/>
      <c r="Y422" s="292"/>
      <c r="Z422" s="292"/>
      <c r="AA422" s="292"/>
      <c r="AB422" s="292"/>
    </row>
    <row r="423" spans="1:28" ht="15.75" customHeight="1" x14ac:dyDescent="0.2">
      <c r="A423" s="292"/>
      <c r="B423" s="221"/>
      <c r="C423" s="295"/>
      <c r="D423" s="296"/>
      <c r="E423" s="296"/>
      <c r="F423" s="296"/>
      <c r="G423" s="296"/>
      <c r="H423" s="296"/>
      <c r="I423" s="292"/>
      <c r="J423" s="292"/>
      <c r="K423" s="292"/>
      <c r="L423" s="292"/>
      <c r="M423" s="292"/>
      <c r="N423" s="292"/>
      <c r="O423" s="292"/>
      <c r="P423" s="292"/>
      <c r="Q423" s="292"/>
      <c r="R423" s="292"/>
      <c r="S423" s="292"/>
      <c r="T423" s="292"/>
      <c r="U423" s="292"/>
      <c r="V423" s="292"/>
      <c r="W423" s="292"/>
      <c r="X423" s="292"/>
      <c r="Y423" s="292"/>
      <c r="Z423" s="292"/>
      <c r="AA423" s="292"/>
      <c r="AB423" s="292"/>
    </row>
    <row r="424" spans="1:28" ht="15.75" customHeight="1" x14ac:dyDescent="0.2">
      <c r="A424" s="292"/>
      <c r="B424" s="221"/>
      <c r="C424" s="295"/>
      <c r="D424" s="296"/>
      <c r="E424" s="296"/>
      <c r="F424" s="296"/>
      <c r="G424" s="296"/>
      <c r="H424" s="296"/>
      <c r="I424" s="292"/>
      <c r="J424" s="292"/>
      <c r="K424" s="292"/>
      <c r="L424" s="292"/>
      <c r="M424" s="292"/>
      <c r="N424" s="292"/>
      <c r="O424" s="292"/>
      <c r="P424" s="292"/>
      <c r="Q424" s="292"/>
      <c r="R424" s="292"/>
      <c r="S424" s="292"/>
      <c r="T424" s="292"/>
      <c r="U424" s="292"/>
      <c r="V424" s="292"/>
      <c r="W424" s="292"/>
      <c r="X424" s="292"/>
      <c r="Y424" s="292"/>
      <c r="Z424" s="292"/>
      <c r="AA424" s="292"/>
      <c r="AB424" s="292"/>
    </row>
    <row r="425" spans="1:28" ht="15.75" customHeight="1" x14ac:dyDescent="0.2">
      <c r="A425" s="292"/>
      <c r="B425" s="221"/>
      <c r="C425" s="295"/>
      <c r="D425" s="296"/>
      <c r="E425" s="296"/>
      <c r="F425" s="296"/>
      <c r="G425" s="296"/>
      <c r="H425" s="296"/>
      <c r="I425" s="292"/>
      <c r="J425" s="292"/>
      <c r="K425" s="292"/>
      <c r="L425" s="292"/>
      <c r="M425" s="292"/>
      <c r="N425" s="292"/>
      <c r="O425" s="292"/>
      <c r="P425" s="292"/>
      <c r="Q425" s="292"/>
      <c r="R425" s="292"/>
      <c r="S425" s="292"/>
      <c r="T425" s="292"/>
      <c r="U425" s="292"/>
      <c r="V425" s="292"/>
      <c r="W425" s="292"/>
      <c r="X425" s="292"/>
      <c r="Y425" s="292"/>
      <c r="Z425" s="292"/>
      <c r="AA425" s="292"/>
      <c r="AB425" s="292"/>
    </row>
    <row r="426" spans="1:28" ht="15.75" customHeight="1" x14ac:dyDescent="0.2">
      <c r="A426" s="292"/>
      <c r="B426" s="221"/>
      <c r="C426" s="295"/>
      <c r="D426" s="296"/>
      <c r="E426" s="296"/>
      <c r="F426" s="296"/>
      <c r="G426" s="296"/>
      <c r="H426" s="296"/>
      <c r="I426" s="292"/>
      <c r="J426" s="292"/>
      <c r="K426" s="292"/>
      <c r="L426" s="292"/>
      <c r="M426" s="292"/>
      <c r="N426" s="292"/>
      <c r="O426" s="292"/>
      <c r="P426" s="292"/>
      <c r="Q426" s="292"/>
      <c r="R426" s="292"/>
      <c r="S426" s="292"/>
      <c r="T426" s="292"/>
      <c r="U426" s="292"/>
      <c r="V426" s="292"/>
      <c r="W426" s="292"/>
      <c r="X426" s="292"/>
      <c r="Y426" s="292"/>
      <c r="Z426" s="292"/>
      <c r="AA426" s="292"/>
      <c r="AB426" s="292"/>
    </row>
    <row r="427" spans="1:28" ht="15.75" customHeight="1" x14ac:dyDescent="0.2">
      <c r="A427" s="292"/>
      <c r="B427" s="221"/>
      <c r="C427" s="295"/>
      <c r="D427" s="296"/>
      <c r="E427" s="296"/>
      <c r="F427" s="296"/>
      <c r="G427" s="296"/>
      <c r="H427" s="296"/>
      <c r="I427" s="292"/>
      <c r="J427" s="292"/>
      <c r="K427" s="292"/>
      <c r="L427" s="292"/>
      <c r="M427" s="292"/>
      <c r="N427" s="292"/>
      <c r="O427" s="292"/>
      <c r="P427" s="292"/>
      <c r="Q427" s="292"/>
      <c r="R427" s="292"/>
      <c r="S427" s="292"/>
      <c r="T427" s="292"/>
      <c r="U427" s="292"/>
      <c r="V427" s="292"/>
      <c r="W427" s="292"/>
      <c r="X427" s="292"/>
      <c r="Y427" s="292"/>
      <c r="Z427" s="292"/>
      <c r="AA427" s="292"/>
      <c r="AB427" s="292"/>
    </row>
    <row r="428" spans="1:28" ht="15.75" customHeight="1" x14ac:dyDescent="0.2">
      <c r="A428" s="292"/>
      <c r="B428" s="221"/>
      <c r="C428" s="295"/>
      <c r="D428" s="296"/>
      <c r="E428" s="296"/>
      <c r="F428" s="296"/>
      <c r="G428" s="296"/>
      <c r="H428" s="296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2"/>
      <c r="Y428" s="292"/>
      <c r="Z428" s="292"/>
      <c r="AA428" s="292"/>
      <c r="AB428" s="292"/>
    </row>
    <row r="429" spans="1:28" ht="15.75" customHeight="1" x14ac:dyDescent="0.2">
      <c r="A429" s="292"/>
      <c r="B429" s="221"/>
      <c r="C429" s="295"/>
      <c r="D429" s="296"/>
      <c r="E429" s="296"/>
      <c r="F429" s="296"/>
      <c r="G429" s="296"/>
      <c r="H429" s="296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2"/>
      <c r="Y429" s="292"/>
      <c r="Z429" s="292"/>
      <c r="AA429" s="292"/>
      <c r="AB429" s="292"/>
    </row>
    <row r="430" spans="1:28" ht="15.75" customHeight="1" x14ac:dyDescent="0.2">
      <c r="A430" s="292"/>
      <c r="B430" s="221"/>
      <c r="C430" s="295"/>
      <c r="D430" s="296"/>
      <c r="E430" s="296"/>
      <c r="F430" s="296"/>
      <c r="G430" s="296"/>
      <c r="H430" s="296"/>
      <c r="I430" s="292"/>
      <c r="J430" s="292"/>
      <c r="K430" s="292"/>
      <c r="L430" s="292"/>
      <c r="M430" s="292"/>
      <c r="N430" s="292"/>
      <c r="O430" s="292"/>
      <c r="P430" s="292"/>
      <c r="Q430" s="292"/>
      <c r="R430" s="292"/>
      <c r="S430" s="292"/>
      <c r="T430" s="292"/>
      <c r="U430" s="292"/>
      <c r="V430" s="292"/>
      <c r="W430" s="292"/>
      <c r="X430" s="292"/>
      <c r="Y430" s="292"/>
      <c r="Z430" s="292"/>
      <c r="AA430" s="292"/>
      <c r="AB430" s="292"/>
    </row>
    <row r="431" spans="1:28" ht="15.75" customHeight="1" x14ac:dyDescent="0.2">
      <c r="A431" s="292"/>
      <c r="B431" s="221"/>
      <c r="C431" s="295"/>
      <c r="D431" s="296"/>
      <c r="E431" s="296"/>
      <c r="F431" s="296"/>
      <c r="G431" s="296"/>
      <c r="H431" s="296"/>
      <c r="I431" s="292"/>
      <c r="J431" s="292"/>
      <c r="K431" s="292"/>
      <c r="L431" s="292"/>
      <c r="M431" s="292"/>
      <c r="N431" s="292"/>
      <c r="O431" s="292"/>
      <c r="P431" s="292"/>
      <c r="Q431" s="292"/>
      <c r="R431" s="292"/>
      <c r="S431" s="292"/>
      <c r="T431" s="292"/>
      <c r="U431" s="292"/>
      <c r="V431" s="292"/>
      <c r="W431" s="292"/>
      <c r="X431" s="292"/>
      <c r="Y431" s="292"/>
      <c r="Z431" s="292"/>
      <c r="AA431" s="292"/>
      <c r="AB431" s="292"/>
    </row>
    <row r="432" spans="1:28" ht="15.75" customHeight="1" x14ac:dyDescent="0.2">
      <c r="A432" s="292"/>
      <c r="B432" s="221"/>
      <c r="C432" s="295"/>
      <c r="D432" s="296"/>
      <c r="E432" s="296"/>
      <c r="F432" s="296"/>
      <c r="G432" s="296"/>
      <c r="H432" s="296"/>
      <c r="I432" s="292"/>
      <c r="J432" s="292"/>
      <c r="K432" s="292"/>
      <c r="L432" s="292"/>
      <c r="M432" s="292"/>
      <c r="N432" s="292"/>
      <c r="O432" s="292"/>
      <c r="P432" s="292"/>
      <c r="Q432" s="292"/>
      <c r="R432" s="292"/>
      <c r="S432" s="292"/>
      <c r="T432" s="292"/>
      <c r="U432" s="292"/>
      <c r="V432" s="292"/>
      <c r="W432" s="292"/>
      <c r="X432" s="292"/>
      <c r="Y432" s="292"/>
      <c r="Z432" s="292"/>
      <c r="AA432" s="292"/>
      <c r="AB432" s="292"/>
    </row>
    <row r="433" spans="1:28" ht="15.75" customHeight="1" x14ac:dyDescent="0.2">
      <c r="A433" s="292"/>
      <c r="B433" s="221"/>
      <c r="C433" s="295"/>
      <c r="D433" s="296"/>
      <c r="E433" s="296"/>
      <c r="F433" s="296"/>
      <c r="G433" s="296"/>
      <c r="H433" s="296"/>
      <c r="I433" s="292"/>
      <c r="J433" s="292"/>
      <c r="K433" s="292"/>
      <c r="L433" s="292"/>
      <c r="M433" s="292"/>
      <c r="N433" s="292"/>
      <c r="O433" s="292"/>
      <c r="P433" s="292"/>
      <c r="Q433" s="292"/>
      <c r="R433" s="292"/>
      <c r="S433" s="292"/>
      <c r="T433" s="292"/>
      <c r="U433" s="292"/>
      <c r="V433" s="292"/>
      <c r="W433" s="292"/>
      <c r="X433" s="292"/>
      <c r="Y433" s="292"/>
      <c r="Z433" s="292"/>
      <c r="AA433" s="292"/>
      <c r="AB433" s="292"/>
    </row>
    <row r="434" spans="1:28" ht="15.75" customHeight="1" x14ac:dyDescent="0.2">
      <c r="A434" s="292"/>
      <c r="B434" s="221"/>
      <c r="C434" s="295"/>
      <c r="D434" s="296"/>
      <c r="E434" s="296"/>
      <c r="F434" s="296"/>
      <c r="G434" s="296"/>
      <c r="H434" s="296"/>
      <c r="I434" s="292"/>
      <c r="J434" s="292"/>
      <c r="K434" s="292"/>
      <c r="L434" s="292"/>
      <c r="M434" s="292"/>
      <c r="N434" s="292"/>
      <c r="O434" s="292"/>
      <c r="P434" s="292"/>
      <c r="Q434" s="292"/>
      <c r="R434" s="292"/>
      <c r="S434" s="292"/>
      <c r="T434" s="292"/>
      <c r="U434" s="292"/>
      <c r="V434" s="292"/>
      <c r="W434" s="292"/>
      <c r="X434" s="292"/>
      <c r="Y434" s="292"/>
      <c r="Z434" s="292"/>
      <c r="AA434" s="292"/>
      <c r="AB434" s="292"/>
    </row>
    <row r="435" spans="1:28" ht="15.75" customHeight="1" x14ac:dyDescent="0.2">
      <c r="A435" s="292"/>
      <c r="B435" s="221"/>
      <c r="C435" s="295"/>
      <c r="D435" s="296"/>
      <c r="E435" s="296"/>
      <c r="F435" s="296"/>
      <c r="G435" s="296"/>
      <c r="H435" s="296"/>
      <c r="I435" s="292"/>
      <c r="J435" s="292"/>
      <c r="K435" s="292"/>
      <c r="L435" s="292"/>
      <c r="M435" s="292"/>
      <c r="N435" s="292"/>
      <c r="O435" s="292"/>
      <c r="P435" s="292"/>
      <c r="Q435" s="292"/>
      <c r="R435" s="292"/>
      <c r="S435" s="292"/>
      <c r="T435" s="292"/>
      <c r="U435" s="292"/>
      <c r="V435" s="292"/>
      <c r="W435" s="292"/>
      <c r="X435" s="292"/>
      <c r="Y435" s="292"/>
      <c r="Z435" s="292"/>
      <c r="AA435" s="292"/>
      <c r="AB435" s="292"/>
    </row>
    <row r="436" spans="1:28" ht="15.75" customHeight="1" x14ac:dyDescent="0.2">
      <c r="A436" s="292"/>
      <c r="B436" s="221"/>
      <c r="C436" s="295"/>
      <c r="D436" s="296"/>
      <c r="E436" s="296"/>
      <c r="F436" s="296"/>
      <c r="G436" s="296"/>
      <c r="H436" s="296"/>
      <c r="I436" s="292"/>
      <c r="J436" s="292"/>
      <c r="K436" s="292"/>
      <c r="L436" s="292"/>
      <c r="M436" s="292"/>
      <c r="N436" s="292"/>
      <c r="O436" s="292"/>
      <c r="P436" s="292"/>
      <c r="Q436" s="292"/>
      <c r="R436" s="292"/>
      <c r="S436" s="292"/>
      <c r="T436" s="292"/>
      <c r="U436" s="292"/>
      <c r="V436" s="292"/>
      <c r="W436" s="292"/>
      <c r="X436" s="292"/>
      <c r="Y436" s="292"/>
      <c r="Z436" s="292"/>
      <c r="AA436" s="292"/>
      <c r="AB436" s="292"/>
    </row>
    <row r="437" spans="1:28" ht="15.75" customHeight="1" x14ac:dyDescent="0.2">
      <c r="A437" s="292"/>
      <c r="B437" s="221"/>
      <c r="C437" s="295"/>
      <c r="D437" s="296"/>
      <c r="E437" s="296"/>
      <c r="F437" s="296"/>
      <c r="G437" s="296"/>
      <c r="H437" s="296"/>
      <c r="I437" s="292"/>
      <c r="J437" s="292"/>
      <c r="K437" s="292"/>
      <c r="L437" s="292"/>
      <c r="M437" s="292"/>
      <c r="N437" s="292"/>
      <c r="O437" s="292"/>
      <c r="P437" s="292"/>
      <c r="Q437" s="292"/>
      <c r="R437" s="292"/>
      <c r="S437" s="292"/>
      <c r="T437" s="292"/>
      <c r="U437" s="292"/>
      <c r="V437" s="292"/>
      <c r="W437" s="292"/>
      <c r="X437" s="292"/>
      <c r="Y437" s="292"/>
      <c r="Z437" s="292"/>
      <c r="AA437" s="292"/>
      <c r="AB437" s="292"/>
    </row>
    <row r="438" spans="1:28" ht="15.75" customHeight="1" x14ac:dyDescent="0.2">
      <c r="A438" s="292"/>
      <c r="B438" s="221"/>
      <c r="C438" s="295"/>
      <c r="D438" s="296"/>
      <c r="E438" s="296"/>
      <c r="F438" s="296"/>
      <c r="G438" s="296"/>
      <c r="H438" s="296"/>
      <c r="I438" s="292"/>
      <c r="J438" s="292"/>
      <c r="K438" s="292"/>
      <c r="L438" s="292"/>
      <c r="M438" s="292"/>
      <c r="N438" s="292"/>
      <c r="O438" s="292"/>
      <c r="P438" s="292"/>
      <c r="Q438" s="292"/>
      <c r="R438" s="292"/>
      <c r="S438" s="292"/>
      <c r="T438" s="292"/>
      <c r="U438" s="292"/>
      <c r="V438" s="292"/>
      <c r="W438" s="292"/>
      <c r="X438" s="292"/>
      <c r="Y438" s="292"/>
      <c r="Z438" s="292"/>
      <c r="AA438" s="292"/>
      <c r="AB438" s="292"/>
    </row>
    <row r="439" spans="1:28" ht="15.75" customHeight="1" x14ac:dyDescent="0.2">
      <c r="A439" s="292"/>
      <c r="B439" s="221"/>
      <c r="C439" s="295"/>
      <c r="D439" s="296"/>
      <c r="E439" s="296"/>
      <c r="F439" s="296"/>
      <c r="G439" s="296"/>
      <c r="H439" s="296"/>
      <c r="I439" s="292"/>
      <c r="J439" s="292"/>
      <c r="K439" s="292"/>
      <c r="L439" s="29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</row>
    <row r="440" spans="1:28" ht="15.75" customHeight="1" x14ac:dyDescent="0.2">
      <c r="A440" s="292"/>
      <c r="B440" s="221"/>
      <c r="C440" s="295"/>
      <c r="D440" s="296"/>
      <c r="E440" s="296"/>
      <c r="F440" s="296"/>
      <c r="G440" s="296"/>
      <c r="H440" s="296"/>
      <c r="I440" s="292"/>
      <c r="J440" s="292"/>
      <c r="K440" s="292"/>
      <c r="L440" s="29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</row>
    <row r="441" spans="1:28" ht="15.75" customHeight="1" x14ac:dyDescent="0.2">
      <c r="A441" s="292"/>
      <c r="B441" s="221"/>
      <c r="C441" s="295"/>
      <c r="D441" s="296"/>
      <c r="E441" s="296"/>
      <c r="F441" s="296"/>
      <c r="G441" s="296"/>
      <c r="H441" s="296"/>
      <c r="I441" s="292"/>
      <c r="J441" s="292"/>
      <c r="K441" s="292"/>
      <c r="L441" s="29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</row>
    <row r="442" spans="1:28" ht="15.75" customHeight="1" x14ac:dyDescent="0.2">
      <c r="A442" s="292"/>
      <c r="B442" s="221"/>
      <c r="C442" s="295"/>
      <c r="D442" s="296"/>
      <c r="E442" s="296"/>
      <c r="F442" s="296"/>
      <c r="G442" s="296"/>
      <c r="H442" s="296"/>
      <c r="I442" s="292"/>
      <c r="J442" s="292"/>
      <c r="K442" s="292"/>
      <c r="L442" s="292"/>
      <c r="M442" s="292"/>
      <c r="N442" s="292"/>
      <c r="O442" s="292"/>
      <c r="P442" s="292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</row>
    <row r="443" spans="1:28" ht="15.75" customHeight="1" x14ac:dyDescent="0.2">
      <c r="A443" s="292"/>
      <c r="B443" s="221"/>
      <c r="C443" s="295"/>
      <c r="D443" s="296"/>
      <c r="E443" s="296"/>
      <c r="F443" s="296"/>
      <c r="G443" s="296"/>
      <c r="H443" s="296"/>
      <c r="I443" s="292"/>
      <c r="J443" s="292"/>
      <c r="K443" s="292"/>
      <c r="L443" s="292"/>
      <c r="M443" s="292"/>
      <c r="N443" s="292"/>
      <c r="O443" s="292"/>
      <c r="P443" s="292"/>
      <c r="Q443" s="292"/>
      <c r="R443" s="292"/>
      <c r="S443" s="292"/>
      <c r="T443" s="292"/>
      <c r="U443" s="292"/>
      <c r="V443" s="292"/>
      <c r="W443" s="292"/>
      <c r="X443" s="292"/>
      <c r="Y443" s="292"/>
      <c r="Z443" s="292"/>
      <c r="AA443" s="292"/>
      <c r="AB443" s="292"/>
    </row>
    <row r="444" spans="1:28" ht="15.75" customHeight="1" x14ac:dyDescent="0.2">
      <c r="A444" s="292"/>
      <c r="B444" s="221"/>
      <c r="C444" s="295"/>
      <c r="D444" s="296"/>
      <c r="E444" s="296"/>
      <c r="F444" s="296"/>
      <c r="G444" s="296"/>
      <c r="H444" s="296"/>
      <c r="I444" s="292"/>
      <c r="J444" s="292"/>
      <c r="K444" s="292"/>
      <c r="L444" s="292"/>
      <c r="M444" s="292"/>
      <c r="N444" s="292"/>
      <c r="O444" s="292"/>
      <c r="P444" s="292"/>
      <c r="Q444" s="292"/>
      <c r="R444" s="292"/>
      <c r="S444" s="292"/>
      <c r="T444" s="292"/>
      <c r="U444" s="292"/>
      <c r="V444" s="292"/>
      <c r="W444" s="292"/>
      <c r="X444" s="292"/>
      <c r="Y444" s="292"/>
      <c r="Z444" s="292"/>
      <c r="AA444" s="292"/>
      <c r="AB444" s="292"/>
    </row>
    <row r="445" spans="1:28" ht="15.75" customHeight="1" x14ac:dyDescent="0.2">
      <c r="A445" s="292"/>
      <c r="B445" s="221"/>
      <c r="C445" s="295"/>
      <c r="D445" s="296"/>
      <c r="E445" s="296"/>
      <c r="F445" s="296"/>
      <c r="G445" s="296"/>
      <c r="H445" s="296"/>
      <c r="I445" s="292"/>
      <c r="J445" s="292"/>
      <c r="K445" s="292"/>
      <c r="L445" s="292"/>
      <c r="M445" s="292"/>
      <c r="N445" s="292"/>
      <c r="O445" s="292"/>
      <c r="P445" s="292"/>
      <c r="Q445" s="292"/>
      <c r="R445" s="292"/>
      <c r="S445" s="292"/>
      <c r="T445" s="292"/>
      <c r="U445" s="292"/>
      <c r="V445" s="292"/>
      <c r="W445" s="292"/>
      <c r="X445" s="292"/>
      <c r="Y445" s="292"/>
      <c r="Z445" s="292"/>
      <c r="AA445" s="292"/>
      <c r="AB445" s="292"/>
    </row>
    <row r="446" spans="1:28" ht="15.75" customHeight="1" x14ac:dyDescent="0.2">
      <c r="A446" s="292"/>
      <c r="B446" s="221"/>
      <c r="C446" s="295"/>
      <c r="D446" s="296"/>
      <c r="E446" s="296"/>
      <c r="F446" s="296"/>
      <c r="G446" s="296"/>
      <c r="H446" s="296"/>
      <c r="I446" s="292"/>
      <c r="J446" s="292"/>
      <c r="K446" s="292"/>
      <c r="L446" s="292"/>
      <c r="M446" s="292"/>
      <c r="N446" s="292"/>
      <c r="O446" s="292"/>
      <c r="P446" s="292"/>
      <c r="Q446" s="292"/>
      <c r="R446" s="292"/>
      <c r="S446" s="292"/>
      <c r="T446" s="292"/>
      <c r="U446" s="292"/>
      <c r="V446" s="292"/>
      <c r="W446" s="292"/>
      <c r="X446" s="292"/>
      <c r="Y446" s="292"/>
      <c r="Z446" s="292"/>
      <c r="AA446" s="292"/>
      <c r="AB446" s="292"/>
    </row>
    <row r="447" spans="1:28" ht="15.75" customHeight="1" x14ac:dyDescent="0.2">
      <c r="A447" s="292"/>
      <c r="B447" s="221"/>
      <c r="C447" s="295"/>
      <c r="D447" s="296"/>
      <c r="E447" s="296"/>
      <c r="F447" s="296"/>
      <c r="G447" s="296"/>
      <c r="H447" s="296"/>
      <c r="I447" s="292"/>
      <c r="J447" s="292"/>
      <c r="K447" s="292"/>
      <c r="L447" s="292"/>
      <c r="M447" s="292"/>
      <c r="N447" s="292"/>
      <c r="O447" s="292"/>
      <c r="P447" s="292"/>
      <c r="Q447" s="292"/>
      <c r="R447" s="292"/>
      <c r="S447" s="292"/>
      <c r="T447" s="292"/>
      <c r="U447" s="292"/>
      <c r="V447" s="292"/>
      <c r="W447" s="292"/>
      <c r="X447" s="292"/>
      <c r="Y447" s="292"/>
      <c r="Z447" s="292"/>
      <c r="AA447" s="292"/>
      <c r="AB447" s="292"/>
    </row>
    <row r="448" spans="1:28" ht="15.75" customHeight="1" x14ac:dyDescent="0.2">
      <c r="A448" s="292"/>
      <c r="B448" s="221"/>
      <c r="C448" s="295"/>
      <c r="D448" s="296"/>
      <c r="E448" s="296"/>
      <c r="F448" s="296"/>
      <c r="G448" s="296"/>
      <c r="H448" s="296"/>
      <c r="I448" s="292"/>
      <c r="J448" s="292"/>
      <c r="K448" s="292"/>
      <c r="L448" s="292"/>
      <c r="M448" s="292"/>
      <c r="N448" s="292"/>
      <c r="O448" s="292"/>
      <c r="P448" s="292"/>
      <c r="Q448" s="292"/>
      <c r="R448" s="292"/>
      <c r="S448" s="292"/>
      <c r="T448" s="292"/>
      <c r="U448" s="292"/>
      <c r="V448" s="292"/>
      <c r="W448" s="292"/>
      <c r="X448" s="292"/>
      <c r="Y448" s="292"/>
      <c r="Z448" s="292"/>
      <c r="AA448" s="292"/>
      <c r="AB448" s="292"/>
    </row>
    <row r="449" spans="1:28" ht="15.75" customHeight="1" x14ac:dyDescent="0.2">
      <c r="A449" s="292"/>
      <c r="B449" s="221"/>
      <c r="C449" s="295"/>
      <c r="D449" s="296"/>
      <c r="E449" s="296"/>
      <c r="F449" s="296"/>
      <c r="G449" s="296"/>
      <c r="H449" s="296"/>
      <c r="I449" s="292"/>
      <c r="J449" s="292"/>
      <c r="K449" s="292"/>
      <c r="L449" s="292"/>
      <c r="M449" s="292"/>
      <c r="N449" s="292"/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  <c r="AA449" s="292"/>
      <c r="AB449" s="292"/>
    </row>
    <row r="450" spans="1:28" ht="15.75" customHeight="1" x14ac:dyDescent="0.2">
      <c r="A450" s="292"/>
      <c r="B450" s="221"/>
      <c r="C450" s="295"/>
      <c r="D450" s="296"/>
      <c r="E450" s="296"/>
      <c r="F450" s="296"/>
      <c r="G450" s="296"/>
      <c r="H450" s="296"/>
      <c r="I450" s="292"/>
      <c r="J450" s="292"/>
      <c r="K450" s="292"/>
      <c r="L450" s="292"/>
      <c r="M450" s="292"/>
      <c r="N450" s="292"/>
      <c r="O450" s="292"/>
      <c r="P450" s="292"/>
      <c r="Q450" s="292"/>
      <c r="R450" s="292"/>
      <c r="S450" s="292"/>
      <c r="T450" s="292"/>
      <c r="U450" s="292"/>
      <c r="V450" s="292"/>
      <c r="W450" s="292"/>
      <c r="X450" s="292"/>
      <c r="Y450" s="292"/>
      <c r="Z450" s="292"/>
      <c r="AA450" s="292"/>
      <c r="AB450" s="292"/>
    </row>
    <row r="451" spans="1:28" ht="15.75" customHeight="1" x14ac:dyDescent="0.2">
      <c r="A451" s="292"/>
      <c r="B451" s="221"/>
      <c r="C451" s="295"/>
      <c r="D451" s="296"/>
      <c r="E451" s="296"/>
      <c r="F451" s="296"/>
      <c r="G451" s="296"/>
      <c r="H451" s="296"/>
      <c r="I451" s="292"/>
      <c r="J451" s="292"/>
      <c r="K451" s="292"/>
      <c r="L451" s="292"/>
      <c r="M451" s="292"/>
      <c r="N451" s="292"/>
      <c r="O451" s="292"/>
      <c r="P451" s="292"/>
      <c r="Q451" s="292"/>
      <c r="R451" s="292"/>
      <c r="S451" s="292"/>
      <c r="T451" s="292"/>
      <c r="U451" s="292"/>
      <c r="V451" s="292"/>
      <c r="W451" s="292"/>
      <c r="X451" s="292"/>
      <c r="Y451" s="292"/>
      <c r="Z451" s="292"/>
      <c r="AA451" s="292"/>
      <c r="AB451" s="292"/>
    </row>
    <row r="452" spans="1:28" ht="15.75" customHeight="1" x14ac:dyDescent="0.2">
      <c r="A452" s="292"/>
      <c r="B452" s="221"/>
      <c r="C452" s="295"/>
      <c r="D452" s="296"/>
      <c r="E452" s="296"/>
      <c r="F452" s="296"/>
      <c r="G452" s="296"/>
      <c r="H452" s="296"/>
      <c r="I452" s="292"/>
      <c r="J452" s="292"/>
      <c r="K452" s="292"/>
      <c r="L452" s="292"/>
      <c r="M452" s="292"/>
      <c r="N452" s="292"/>
      <c r="O452" s="292"/>
      <c r="P452" s="292"/>
      <c r="Q452" s="292"/>
      <c r="R452" s="292"/>
      <c r="S452" s="292"/>
      <c r="T452" s="292"/>
      <c r="U452" s="292"/>
      <c r="V452" s="292"/>
      <c r="W452" s="292"/>
      <c r="X452" s="292"/>
      <c r="Y452" s="292"/>
      <c r="Z452" s="292"/>
      <c r="AA452" s="292"/>
      <c r="AB452" s="292"/>
    </row>
    <row r="453" spans="1:28" ht="15.75" customHeight="1" x14ac:dyDescent="0.2">
      <c r="A453" s="292"/>
      <c r="B453" s="221"/>
      <c r="C453" s="295"/>
      <c r="D453" s="296"/>
      <c r="E453" s="296"/>
      <c r="F453" s="296"/>
      <c r="G453" s="296"/>
      <c r="H453" s="296"/>
      <c r="I453" s="292"/>
      <c r="J453" s="292"/>
      <c r="K453" s="292"/>
      <c r="L453" s="292"/>
      <c r="M453" s="292"/>
      <c r="N453" s="292"/>
      <c r="O453" s="292"/>
      <c r="P453" s="292"/>
      <c r="Q453" s="292"/>
      <c r="R453" s="292"/>
      <c r="S453" s="292"/>
      <c r="T453" s="292"/>
      <c r="U453" s="292"/>
      <c r="V453" s="292"/>
      <c r="W453" s="292"/>
      <c r="X453" s="292"/>
      <c r="Y453" s="292"/>
      <c r="Z453" s="292"/>
      <c r="AA453" s="292"/>
      <c r="AB453" s="292"/>
    </row>
    <row r="454" spans="1:28" ht="15.75" customHeight="1" x14ac:dyDescent="0.2">
      <c r="A454" s="292"/>
      <c r="B454" s="221"/>
      <c r="C454" s="295"/>
      <c r="D454" s="296"/>
      <c r="E454" s="296"/>
      <c r="F454" s="296"/>
      <c r="G454" s="296"/>
      <c r="H454" s="296"/>
      <c r="I454" s="292"/>
      <c r="J454" s="292"/>
      <c r="K454" s="292"/>
      <c r="L454" s="292"/>
      <c r="M454" s="292"/>
      <c r="N454" s="292"/>
      <c r="O454" s="292"/>
      <c r="P454" s="292"/>
      <c r="Q454" s="292"/>
      <c r="R454" s="292"/>
      <c r="S454" s="292"/>
      <c r="T454" s="292"/>
      <c r="U454" s="292"/>
      <c r="V454" s="292"/>
      <c r="W454" s="292"/>
      <c r="X454" s="292"/>
      <c r="Y454" s="292"/>
      <c r="Z454" s="292"/>
      <c r="AA454" s="292"/>
      <c r="AB454" s="292"/>
    </row>
    <row r="455" spans="1:28" ht="15.75" customHeight="1" x14ac:dyDescent="0.2">
      <c r="A455" s="292"/>
      <c r="B455" s="221"/>
      <c r="C455" s="295"/>
      <c r="D455" s="296"/>
      <c r="E455" s="296"/>
      <c r="F455" s="296"/>
      <c r="G455" s="296"/>
      <c r="H455" s="296"/>
      <c r="I455" s="292"/>
      <c r="J455" s="292"/>
      <c r="K455" s="292"/>
      <c r="L455" s="292"/>
      <c r="M455" s="292"/>
      <c r="N455" s="292"/>
      <c r="O455" s="292"/>
      <c r="P455" s="292"/>
      <c r="Q455" s="292"/>
      <c r="R455" s="292"/>
      <c r="S455" s="292"/>
      <c r="T455" s="292"/>
      <c r="U455" s="292"/>
      <c r="V455" s="292"/>
      <c r="W455" s="292"/>
      <c r="X455" s="292"/>
      <c r="Y455" s="292"/>
      <c r="Z455" s="292"/>
      <c r="AA455" s="292"/>
      <c r="AB455" s="292"/>
    </row>
    <row r="456" spans="1:28" ht="15.75" customHeight="1" x14ac:dyDescent="0.2">
      <c r="A456" s="292"/>
      <c r="B456" s="221"/>
      <c r="C456" s="295"/>
      <c r="D456" s="296"/>
      <c r="E456" s="296"/>
      <c r="F456" s="296"/>
      <c r="G456" s="296"/>
      <c r="H456" s="296"/>
      <c r="I456" s="292"/>
      <c r="J456" s="292"/>
      <c r="K456" s="292"/>
      <c r="L456" s="292"/>
      <c r="M456" s="292"/>
      <c r="N456" s="292"/>
      <c r="O456" s="292"/>
      <c r="P456" s="292"/>
      <c r="Q456" s="292"/>
      <c r="R456" s="292"/>
      <c r="S456" s="292"/>
      <c r="T456" s="292"/>
      <c r="U456" s="292"/>
      <c r="V456" s="292"/>
      <c r="W456" s="292"/>
      <c r="X456" s="292"/>
      <c r="Y456" s="292"/>
      <c r="Z456" s="292"/>
      <c r="AA456" s="292"/>
      <c r="AB456" s="292"/>
    </row>
    <row r="457" spans="1:28" ht="15.75" customHeight="1" x14ac:dyDescent="0.2">
      <c r="A457" s="292"/>
      <c r="B457" s="221"/>
      <c r="C457" s="295"/>
      <c r="D457" s="296"/>
      <c r="E457" s="296"/>
      <c r="F457" s="296"/>
      <c r="G457" s="296"/>
      <c r="H457" s="296"/>
      <c r="I457" s="292"/>
      <c r="J457" s="292"/>
      <c r="K457" s="292"/>
      <c r="L457" s="292"/>
      <c r="M457" s="292"/>
      <c r="N457" s="292"/>
      <c r="O457" s="292"/>
      <c r="P457" s="292"/>
      <c r="Q457" s="292"/>
      <c r="R457" s="292"/>
      <c r="S457" s="292"/>
      <c r="T457" s="292"/>
      <c r="U457" s="292"/>
      <c r="V457" s="292"/>
      <c r="W457" s="292"/>
      <c r="X457" s="292"/>
      <c r="Y457" s="292"/>
      <c r="Z457" s="292"/>
      <c r="AA457" s="292"/>
      <c r="AB457" s="292"/>
    </row>
    <row r="458" spans="1:28" ht="15.75" customHeight="1" x14ac:dyDescent="0.2">
      <c r="A458" s="292"/>
      <c r="B458" s="221"/>
      <c r="C458" s="295"/>
      <c r="D458" s="296"/>
      <c r="E458" s="296"/>
      <c r="F458" s="296"/>
      <c r="G458" s="296"/>
      <c r="H458" s="296"/>
      <c r="I458" s="292"/>
      <c r="J458" s="292"/>
      <c r="K458" s="292"/>
      <c r="L458" s="292"/>
      <c r="M458" s="292"/>
      <c r="N458" s="292"/>
      <c r="O458" s="292"/>
      <c r="P458" s="292"/>
      <c r="Q458" s="292"/>
      <c r="R458" s="292"/>
      <c r="S458" s="292"/>
      <c r="T458" s="292"/>
      <c r="U458" s="292"/>
      <c r="V458" s="292"/>
      <c r="W458" s="292"/>
      <c r="X458" s="292"/>
      <c r="Y458" s="292"/>
      <c r="Z458" s="292"/>
      <c r="AA458" s="292"/>
      <c r="AB458" s="292"/>
    </row>
    <row r="459" spans="1:28" ht="15.75" customHeight="1" x14ac:dyDescent="0.2">
      <c r="A459" s="292"/>
      <c r="B459" s="221"/>
      <c r="C459" s="295"/>
      <c r="D459" s="296"/>
      <c r="E459" s="296"/>
      <c r="F459" s="296"/>
      <c r="G459" s="296"/>
      <c r="H459" s="296"/>
      <c r="I459" s="292"/>
      <c r="J459" s="292"/>
      <c r="K459" s="292"/>
      <c r="L459" s="292"/>
      <c r="M459" s="292"/>
      <c r="N459" s="292"/>
      <c r="O459" s="292"/>
      <c r="P459" s="292"/>
      <c r="Q459" s="292"/>
      <c r="R459" s="292"/>
      <c r="S459" s="292"/>
      <c r="T459" s="292"/>
      <c r="U459" s="292"/>
      <c r="V459" s="292"/>
      <c r="W459" s="292"/>
      <c r="X459" s="292"/>
      <c r="Y459" s="292"/>
      <c r="Z459" s="292"/>
      <c r="AA459" s="292"/>
      <c r="AB459" s="292"/>
    </row>
    <row r="460" spans="1:28" ht="15.75" customHeight="1" x14ac:dyDescent="0.2">
      <c r="A460" s="292"/>
      <c r="B460" s="221"/>
      <c r="C460" s="295"/>
      <c r="D460" s="296"/>
      <c r="E460" s="296"/>
      <c r="F460" s="296"/>
      <c r="G460" s="296"/>
      <c r="H460" s="296"/>
      <c r="I460" s="292"/>
      <c r="J460" s="292"/>
      <c r="K460" s="292"/>
      <c r="L460" s="292"/>
      <c r="M460" s="292"/>
      <c r="N460" s="292"/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92"/>
      <c r="AA460" s="292"/>
      <c r="AB460" s="292"/>
    </row>
    <row r="461" spans="1:28" ht="15.75" customHeight="1" x14ac:dyDescent="0.2">
      <c r="A461" s="292"/>
      <c r="B461" s="221"/>
      <c r="C461" s="295"/>
      <c r="D461" s="296"/>
      <c r="E461" s="296"/>
      <c r="F461" s="296"/>
      <c r="G461" s="296"/>
      <c r="H461" s="296"/>
      <c r="I461" s="292"/>
      <c r="J461" s="292"/>
      <c r="K461" s="292"/>
      <c r="L461" s="292"/>
      <c r="M461" s="292"/>
      <c r="N461" s="292"/>
      <c r="O461" s="292"/>
      <c r="P461" s="292"/>
      <c r="Q461" s="292"/>
      <c r="R461" s="292"/>
      <c r="S461" s="292"/>
      <c r="T461" s="292"/>
      <c r="U461" s="292"/>
      <c r="V461" s="292"/>
      <c r="W461" s="292"/>
      <c r="X461" s="292"/>
      <c r="Y461" s="292"/>
      <c r="Z461" s="292"/>
      <c r="AA461" s="292"/>
      <c r="AB461" s="292"/>
    </row>
    <row r="462" spans="1:28" ht="15.75" customHeight="1" x14ac:dyDescent="0.2">
      <c r="A462" s="292"/>
      <c r="B462" s="221"/>
      <c r="C462" s="295"/>
      <c r="D462" s="296"/>
      <c r="E462" s="296"/>
      <c r="F462" s="296"/>
      <c r="G462" s="296"/>
      <c r="H462" s="296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2"/>
      <c r="Y462" s="292"/>
      <c r="Z462" s="292"/>
      <c r="AA462" s="292"/>
      <c r="AB462" s="292"/>
    </row>
    <row r="463" spans="1:28" ht="15.75" customHeight="1" x14ac:dyDescent="0.2">
      <c r="A463" s="292"/>
      <c r="B463" s="221"/>
      <c r="C463" s="295"/>
      <c r="D463" s="296"/>
      <c r="E463" s="296"/>
      <c r="F463" s="296"/>
      <c r="G463" s="296"/>
      <c r="H463" s="296"/>
      <c r="I463" s="292"/>
      <c r="J463" s="292"/>
      <c r="K463" s="292"/>
      <c r="L463" s="292"/>
      <c r="M463" s="292"/>
      <c r="N463" s="292"/>
      <c r="O463" s="292"/>
      <c r="P463" s="292"/>
      <c r="Q463" s="292"/>
      <c r="R463" s="292"/>
      <c r="S463" s="292"/>
      <c r="T463" s="292"/>
      <c r="U463" s="292"/>
      <c r="V463" s="292"/>
      <c r="W463" s="292"/>
      <c r="X463" s="292"/>
      <c r="Y463" s="292"/>
      <c r="Z463" s="292"/>
      <c r="AA463" s="292"/>
      <c r="AB463" s="292"/>
    </row>
    <row r="464" spans="1:28" ht="15.75" customHeight="1" x14ac:dyDescent="0.2">
      <c r="A464" s="292"/>
      <c r="B464" s="221"/>
      <c r="C464" s="295"/>
      <c r="D464" s="296"/>
      <c r="E464" s="296"/>
      <c r="F464" s="296"/>
      <c r="G464" s="296"/>
      <c r="H464" s="296"/>
      <c r="I464" s="292"/>
      <c r="J464" s="292"/>
      <c r="K464" s="292"/>
      <c r="L464" s="292"/>
      <c r="M464" s="292"/>
      <c r="N464" s="292"/>
      <c r="O464" s="292"/>
      <c r="P464" s="292"/>
      <c r="Q464" s="292"/>
      <c r="R464" s="292"/>
      <c r="S464" s="292"/>
      <c r="T464" s="292"/>
      <c r="U464" s="292"/>
      <c r="V464" s="292"/>
      <c r="W464" s="292"/>
      <c r="X464" s="292"/>
      <c r="Y464" s="292"/>
      <c r="Z464" s="292"/>
      <c r="AA464" s="292"/>
      <c r="AB464" s="292"/>
    </row>
    <row r="465" spans="1:28" ht="15.75" customHeight="1" x14ac:dyDescent="0.2">
      <c r="A465" s="292"/>
      <c r="B465" s="221"/>
      <c r="C465" s="295"/>
      <c r="D465" s="296"/>
      <c r="E465" s="296"/>
      <c r="F465" s="296"/>
      <c r="G465" s="296"/>
      <c r="H465" s="296"/>
      <c r="I465" s="292"/>
      <c r="J465" s="292"/>
      <c r="K465" s="292"/>
      <c r="L465" s="292"/>
      <c r="M465" s="292"/>
      <c r="N465" s="292"/>
      <c r="O465" s="292"/>
      <c r="P465" s="292"/>
      <c r="Q465" s="292"/>
      <c r="R465" s="292"/>
      <c r="S465" s="292"/>
      <c r="T465" s="292"/>
      <c r="U465" s="292"/>
      <c r="V465" s="292"/>
      <c r="W465" s="292"/>
      <c r="X465" s="292"/>
      <c r="Y465" s="292"/>
      <c r="Z465" s="292"/>
      <c r="AA465" s="292"/>
      <c r="AB465" s="292"/>
    </row>
    <row r="466" spans="1:28" ht="15.75" customHeight="1" x14ac:dyDescent="0.2">
      <c r="A466" s="292"/>
      <c r="B466" s="221"/>
      <c r="C466" s="295"/>
      <c r="D466" s="296"/>
      <c r="E466" s="296"/>
      <c r="F466" s="296"/>
      <c r="G466" s="296"/>
      <c r="H466" s="296"/>
      <c r="I466" s="292"/>
      <c r="J466" s="292"/>
      <c r="K466" s="292"/>
      <c r="L466" s="292"/>
      <c r="M466" s="292"/>
      <c r="N466" s="292"/>
      <c r="O466" s="292"/>
      <c r="P466" s="292"/>
      <c r="Q466" s="292"/>
      <c r="R466" s="292"/>
      <c r="S466" s="292"/>
      <c r="T466" s="292"/>
      <c r="U466" s="292"/>
      <c r="V466" s="292"/>
      <c r="W466" s="292"/>
      <c r="X466" s="292"/>
      <c r="Y466" s="292"/>
      <c r="Z466" s="292"/>
      <c r="AA466" s="292"/>
      <c r="AB466" s="292"/>
    </row>
    <row r="467" spans="1:28" ht="15.75" customHeight="1" x14ac:dyDescent="0.2">
      <c r="A467" s="292"/>
      <c r="B467" s="221"/>
      <c r="C467" s="295"/>
      <c r="D467" s="296"/>
      <c r="E467" s="296"/>
      <c r="F467" s="296"/>
      <c r="G467" s="296"/>
      <c r="H467" s="296"/>
      <c r="I467" s="292"/>
      <c r="J467" s="292"/>
      <c r="K467" s="292"/>
      <c r="L467" s="292"/>
      <c r="M467" s="292"/>
      <c r="N467" s="292"/>
      <c r="O467" s="292"/>
      <c r="P467" s="292"/>
      <c r="Q467" s="292"/>
      <c r="R467" s="292"/>
      <c r="S467" s="292"/>
      <c r="T467" s="292"/>
      <c r="U467" s="292"/>
      <c r="V467" s="292"/>
      <c r="W467" s="292"/>
      <c r="X467" s="292"/>
      <c r="Y467" s="292"/>
      <c r="Z467" s="292"/>
      <c r="AA467" s="292"/>
      <c r="AB467" s="292"/>
    </row>
    <row r="468" spans="1:28" ht="15.75" customHeight="1" x14ac:dyDescent="0.2">
      <c r="A468" s="292"/>
      <c r="B468" s="221"/>
      <c r="C468" s="295"/>
      <c r="D468" s="296"/>
      <c r="E468" s="296"/>
      <c r="F468" s="296"/>
      <c r="G468" s="296"/>
      <c r="H468" s="296"/>
      <c r="I468" s="292"/>
      <c r="J468" s="292"/>
      <c r="K468" s="292"/>
      <c r="L468" s="292"/>
      <c r="M468" s="292"/>
      <c r="N468" s="292"/>
      <c r="O468" s="292"/>
      <c r="P468" s="292"/>
      <c r="Q468" s="292"/>
      <c r="R468" s="292"/>
      <c r="S468" s="292"/>
      <c r="T468" s="292"/>
      <c r="U468" s="292"/>
      <c r="V468" s="292"/>
      <c r="W468" s="292"/>
      <c r="X468" s="292"/>
      <c r="Y468" s="292"/>
      <c r="Z468" s="292"/>
      <c r="AA468" s="292"/>
      <c r="AB468" s="292"/>
    </row>
    <row r="469" spans="1:28" ht="15.75" customHeight="1" x14ac:dyDescent="0.2">
      <c r="A469" s="292"/>
      <c r="B469" s="221"/>
      <c r="C469" s="295"/>
      <c r="D469" s="296"/>
      <c r="E469" s="296"/>
      <c r="F469" s="296"/>
      <c r="G469" s="296"/>
      <c r="H469" s="296"/>
      <c r="I469" s="292"/>
      <c r="J469" s="292"/>
      <c r="K469" s="292"/>
      <c r="L469" s="292"/>
      <c r="M469" s="292"/>
      <c r="N469" s="292"/>
      <c r="O469" s="292"/>
      <c r="P469" s="292"/>
      <c r="Q469" s="292"/>
      <c r="R469" s="292"/>
      <c r="S469" s="292"/>
      <c r="T469" s="292"/>
      <c r="U469" s="292"/>
      <c r="V469" s="292"/>
      <c r="W469" s="292"/>
      <c r="X469" s="292"/>
      <c r="Y469" s="292"/>
      <c r="Z469" s="292"/>
      <c r="AA469" s="292"/>
      <c r="AB469" s="292"/>
    </row>
    <row r="470" spans="1:28" ht="15.75" customHeight="1" x14ac:dyDescent="0.2">
      <c r="A470" s="292"/>
      <c r="B470" s="221"/>
      <c r="C470" s="295"/>
      <c r="D470" s="296"/>
      <c r="E470" s="296"/>
      <c r="F470" s="296"/>
      <c r="G470" s="296"/>
      <c r="H470" s="296"/>
      <c r="I470" s="292"/>
      <c r="J470" s="292"/>
      <c r="K470" s="292"/>
      <c r="L470" s="292"/>
      <c r="M470" s="292"/>
      <c r="N470" s="292"/>
      <c r="O470" s="292"/>
      <c r="P470" s="292"/>
      <c r="Q470" s="292"/>
      <c r="R470" s="292"/>
      <c r="S470" s="292"/>
      <c r="T470" s="292"/>
      <c r="U470" s="292"/>
      <c r="V470" s="292"/>
      <c r="W470" s="292"/>
      <c r="X470" s="292"/>
      <c r="Y470" s="292"/>
      <c r="Z470" s="292"/>
      <c r="AA470" s="292"/>
      <c r="AB470" s="292"/>
    </row>
    <row r="471" spans="1:28" ht="15.75" customHeight="1" x14ac:dyDescent="0.2">
      <c r="A471" s="292"/>
      <c r="B471" s="221"/>
      <c r="C471" s="295"/>
      <c r="D471" s="296"/>
      <c r="E471" s="296"/>
      <c r="F471" s="296"/>
      <c r="G471" s="296"/>
      <c r="H471" s="296"/>
      <c r="I471" s="292"/>
      <c r="J471" s="292"/>
      <c r="K471" s="292"/>
      <c r="L471" s="292"/>
      <c r="M471" s="292"/>
      <c r="N471" s="292"/>
      <c r="O471" s="292"/>
      <c r="P471" s="292"/>
      <c r="Q471" s="292"/>
      <c r="R471" s="292"/>
      <c r="S471" s="292"/>
      <c r="T471" s="292"/>
      <c r="U471" s="292"/>
      <c r="V471" s="292"/>
      <c r="W471" s="292"/>
      <c r="X471" s="292"/>
      <c r="Y471" s="292"/>
      <c r="Z471" s="292"/>
      <c r="AA471" s="292"/>
      <c r="AB471" s="292"/>
    </row>
    <row r="472" spans="1:28" ht="15.75" customHeight="1" x14ac:dyDescent="0.2">
      <c r="A472" s="292"/>
      <c r="B472" s="221"/>
      <c r="C472" s="295"/>
      <c r="D472" s="296"/>
      <c r="E472" s="296"/>
      <c r="F472" s="296"/>
      <c r="G472" s="296"/>
      <c r="H472" s="296"/>
      <c r="I472" s="292"/>
      <c r="J472" s="292"/>
      <c r="K472" s="292"/>
      <c r="L472" s="292"/>
      <c r="M472" s="292"/>
      <c r="N472" s="292"/>
      <c r="O472" s="292"/>
      <c r="P472" s="292"/>
      <c r="Q472" s="292"/>
      <c r="R472" s="292"/>
      <c r="S472" s="292"/>
      <c r="T472" s="292"/>
      <c r="U472" s="292"/>
      <c r="V472" s="292"/>
      <c r="W472" s="292"/>
      <c r="X472" s="292"/>
      <c r="Y472" s="292"/>
      <c r="Z472" s="292"/>
      <c r="AA472" s="292"/>
      <c r="AB472" s="292"/>
    </row>
    <row r="473" spans="1:28" ht="15.75" customHeight="1" x14ac:dyDescent="0.2">
      <c r="A473" s="292"/>
      <c r="B473" s="221"/>
      <c r="C473" s="295"/>
      <c r="D473" s="296"/>
      <c r="E473" s="296"/>
      <c r="F473" s="296"/>
      <c r="G473" s="296"/>
      <c r="H473" s="296"/>
      <c r="I473" s="292"/>
      <c r="J473" s="292"/>
      <c r="K473" s="292"/>
      <c r="L473" s="292"/>
      <c r="M473" s="292"/>
      <c r="N473" s="292"/>
      <c r="O473" s="292"/>
      <c r="P473" s="292"/>
      <c r="Q473" s="292"/>
      <c r="R473" s="292"/>
      <c r="S473" s="292"/>
      <c r="T473" s="292"/>
      <c r="U473" s="292"/>
      <c r="V473" s="292"/>
      <c r="W473" s="292"/>
      <c r="X473" s="292"/>
      <c r="Y473" s="292"/>
      <c r="Z473" s="292"/>
      <c r="AA473" s="292"/>
      <c r="AB473" s="292"/>
    </row>
    <row r="474" spans="1:28" ht="15.75" customHeight="1" x14ac:dyDescent="0.2">
      <c r="A474" s="292"/>
      <c r="B474" s="221"/>
      <c r="C474" s="295"/>
      <c r="D474" s="296"/>
      <c r="E474" s="296"/>
      <c r="F474" s="296"/>
      <c r="G474" s="296"/>
      <c r="H474" s="296"/>
      <c r="I474" s="292"/>
      <c r="J474" s="292"/>
      <c r="K474" s="292"/>
      <c r="L474" s="292"/>
      <c r="M474" s="292"/>
      <c r="N474" s="292"/>
      <c r="O474" s="292"/>
      <c r="P474" s="292"/>
      <c r="Q474" s="292"/>
      <c r="R474" s="292"/>
      <c r="S474" s="292"/>
      <c r="T474" s="292"/>
      <c r="U474" s="292"/>
      <c r="V474" s="292"/>
      <c r="W474" s="292"/>
      <c r="X474" s="292"/>
      <c r="Y474" s="292"/>
      <c r="Z474" s="292"/>
      <c r="AA474" s="292"/>
      <c r="AB474" s="292"/>
    </row>
    <row r="475" spans="1:28" ht="15.75" customHeight="1" x14ac:dyDescent="0.2">
      <c r="A475" s="292"/>
      <c r="B475" s="221"/>
      <c r="C475" s="295"/>
      <c r="D475" s="296"/>
      <c r="E475" s="296"/>
      <c r="F475" s="296"/>
      <c r="G475" s="296"/>
      <c r="H475" s="296"/>
      <c r="I475" s="292"/>
      <c r="J475" s="292"/>
      <c r="K475" s="292"/>
      <c r="L475" s="29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</row>
    <row r="476" spans="1:28" ht="15.75" customHeight="1" x14ac:dyDescent="0.2">
      <c r="A476" s="292"/>
      <c r="B476" s="221"/>
      <c r="C476" s="295"/>
      <c r="D476" s="296"/>
      <c r="E476" s="296"/>
      <c r="F476" s="296"/>
      <c r="G476" s="296"/>
      <c r="H476" s="296"/>
      <c r="I476" s="292"/>
      <c r="J476" s="292"/>
      <c r="K476" s="292"/>
      <c r="L476" s="29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</row>
    <row r="477" spans="1:28" ht="15.75" customHeight="1" x14ac:dyDescent="0.2">
      <c r="A477" s="292"/>
      <c r="B477" s="221"/>
      <c r="C477" s="295"/>
      <c r="D477" s="296"/>
      <c r="E477" s="296"/>
      <c r="F477" s="296"/>
      <c r="G477" s="296"/>
      <c r="H477" s="296"/>
      <c r="I477" s="292"/>
      <c r="J477" s="292"/>
      <c r="K477" s="292"/>
      <c r="L477" s="29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</row>
    <row r="478" spans="1:28" ht="15.75" customHeight="1" x14ac:dyDescent="0.2">
      <c r="A478" s="292"/>
      <c r="B478" s="221"/>
      <c r="C478" s="295"/>
      <c r="D478" s="296"/>
      <c r="E478" s="296"/>
      <c r="F478" s="296"/>
      <c r="G478" s="296"/>
      <c r="H478" s="296"/>
      <c r="I478" s="292"/>
      <c r="J478" s="292"/>
      <c r="K478" s="292"/>
      <c r="L478" s="292"/>
      <c r="M478" s="292"/>
      <c r="N478" s="292"/>
      <c r="O478" s="292"/>
      <c r="P478" s="292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</row>
    <row r="479" spans="1:28" ht="15.75" customHeight="1" x14ac:dyDescent="0.2">
      <c r="A479" s="292"/>
      <c r="B479" s="221"/>
      <c r="C479" s="295"/>
      <c r="D479" s="296"/>
      <c r="E479" s="296"/>
      <c r="F479" s="296"/>
      <c r="G479" s="296"/>
      <c r="H479" s="296"/>
      <c r="I479" s="292"/>
      <c r="J479" s="292"/>
      <c r="K479" s="292"/>
      <c r="L479" s="292"/>
      <c r="M479" s="292"/>
      <c r="N479" s="292"/>
      <c r="O479" s="292"/>
      <c r="P479" s="292"/>
      <c r="Q479" s="292"/>
      <c r="R479" s="292"/>
      <c r="S479" s="292"/>
      <c r="T479" s="292"/>
      <c r="U479" s="292"/>
      <c r="V479" s="292"/>
      <c r="W479" s="292"/>
      <c r="X479" s="292"/>
      <c r="Y479" s="292"/>
      <c r="Z479" s="292"/>
      <c r="AA479" s="292"/>
      <c r="AB479" s="292"/>
    </row>
    <row r="480" spans="1:28" ht="15.75" customHeight="1" x14ac:dyDescent="0.2">
      <c r="A480" s="292"/>
      <c r="B480" s="221"/>
      <c r="C480" s="295"/>
      <c r="D480" s="296"/>
      <c r="E480" s="296"/>
      <c r="F480" s="296"/>
      <c r="G480" s="296"/>
      <c r="H480" s="296"/>
      <c r="I480" s="292"/>
      <c r="J480" s="292"/>
      <c r="K480" s="292"/>
      <c r="L480" s="292"/>
      <c r="M480" s="292"/>
      <c r="N480" s="292"/>
      <c r="O480" s="292"/>
      <c r="P480" s="292"/>
      <c r="Q480" s="292"/>
      <c r="R480" s="292"/>
      <c r="S480" s="292"/>
      <c r="T480" s="292"/>
      <c r="U480" s="292"/>
      <c r="V480" s="292"/>
      <c r="W480" s="292"/>
      <c r="X480" s="292"/>
      <c r="Y480" s="292"/>
      <c r="Z480" s="292"/>
      <c r="AA480" s="292"/>
      <c r="AB480" s="292"/>
    </row>
    <row r="481" spans="1:28" ht="15.75" customHeight="1" x14ac:dyDescent="0.2">
      <c r="A481" s="292"/>
      <c r="B481" s="221"/>
      <c r="C481" s="295"/>
      <c r="D481" s="296"/>
      <c r="E481" s="296"/>
      <c r="F481" s="296"/>
      <c r="G481" s="296"/>
      <c r="H481" s="296"/>
      <c r="I481" s="292"/>
      <c r="J481" s="292"/>
      <c r="K481" s="292"/>
      <c r="L481" s="292"/>
      <c r="M481" s="292"/>
      <c r="N481" s="292"/>
      <c r="O481" s="292"/>
      <c r="P481" s="292"/>
      <c r="Q481" s="292"/>
      <c r="R481" s="292"/>
      <c r="S481" s="292"/>
      <c r="T481" s="292"/>
      <c r="U481" s="292"/>
      <c r="V481" s="292"/>
      <c r="W481" s="292"/>
      <c r="X481" s="292"/>
      <c r="Y481" s="292"/>
      <c r="Z481" s="292"/>
      <c r="AA481" s="292"/>
      <c r="AB481" s="292"/>
    </row>
    <row r="482" spans="1:28" ht="15.75" customHeight="1" x14ac:dyDescent="0.2">
      <c r="A482" s="292"/>
      <c r="B482" s="221"/>
      <c r="C482" s="295"/>
      <c r="D482" s="296"/>
      <c r="E482" s="296"/>
      <c r="F482" s="296"/>
      <c r="G482" s="296"/>
      <c r="H482" s="296"/>
      <c r="I482" s="292"/>
      <c r="J482" s="292"/>
      <c r="K482" s="292"/>
      <c r="L482" s="292"/>
      <c r="M482" s="292"/>
      <c r="N482" s="292"/>
      <c r="O482" s="292"/>
      <c r="P482" s="292"/>
      <c r="Q482" s="292"/>
      <c r="R482" s="292"/>
      <c r="S482" s="292"/>
      <c r="T482" s="292"/>
      <c r="U482" s="292"/>
      <c r="V482" s="292"/>
      <c r="W482" s="292"/>
      <c r="X482" s="292"/>
      <c r="Y482" s="292"/>
      <c r="Z482" s="292"/>
      <c r="AA482" s="292"/>
      <c r="AB482" s="292"/>
    </row>
    <row r="483" spans="1:28" ht="15.75" customHeight="1" x14ac:dyDescent="0.2">
      <c r="A483" s="292"/>
      <c r="B483" s="221"/>
      <c r="C483" s="295"/>
      <c r="D483" s="296"/>
      <c r="E483" s="296"/>
      <c r="F483" s="296"/>
      <c r="G483" s="296"/>
      <c r="H483" s="296"/>
      <c r="I483" s="292"/>
      <c r="J483" s="292"/>
      <c r="K483" s="292"/>
      <c r="L483" s="292"/>
      <c r="M483" s="292"/>
      <c r="N483" s="292"/>
      <c r="O483" s="292"/>
      <c r="P483" s="292"/>
      <c r="Q483" s="292"/>
      <c r="R483" s="292"/>
      <c r="S483" s="292"/>
      <c r="T483" s="292"/>
      <c r="U483" s="292"/>
      <c r="V483" s="292"/>
      <c r="W483" s="292"/>
      <c r="X483" s="292"/>
      <c r="Y483" s="292"/>
      <c r="Z483" s="292"/>
      <c r="AA483" s="292"/>
      <c r="AB483" s="292"/>
    </row>
    <row r="484" spans="1:28" ht="15.75" customHeight="1" x14ac:dyDescent="0.2">
      <c r="A484" s="292"/>
      <c r="B484" s="221"/>
      <c r="C484" s="295"/>
      <c r="D484" s="296"/>
      <c r="E484" s="296"/>
      <c r="F484" s="296"/>
      <c r="G484" s="296"/>
      <c r="H484" s="296"/>
      <c r="I484" s="292"/>
      <c r="J484" s="292"/>
      <c r="K484" s="292"/>
      <c r="L484" s="292"/>
      <c r="M484" s="292"/>
      <c r="N484" s="292"/>
      <c r="O484" s="292"/>
      <c r="P484" s="292"/>
      <c r="Q484" s="292"/>
      <c r="R484" s="292"/>
      <c r="S484" s="292"/>
      <c r="T484" s="292"/>
      <c r="U484" s="292"/>
      <c r="V484" s="292"/>
      <c r="W484" s="292"/>
      <c r="X484" s="292"/>
      <c r="Y484" s="292"/>
      <c r="Z484" s="292"/>
      <c r="AA484" s="292"/>
      <c r="AB484" s="292"/>
    </row>
    <row r="485" spans="1:28" ht="15.75" customHeight="1" x14ac:dyDescent="0.2">
      <c r="A485" s="292"/>
      <c r="B485" s="221"/>
      <c r="C485" s="295"/>
      <c r="D485" s="296"/>
      <c r="E485" s="296"/>
      <c r="F485" s="296"/>
      <c r="G485" s="296"/>
      <c r="H485" s="296"/>
      <c r="I485" s="292"/>
      <c r="J485" s="292"/>
      <c r="K485" s="292"/>
      <c r="L485" s="292"/>
      <c r="M485" s="292"/>
      <c r="N485" s="292"/>
      <c r="O485" s="292"/>
      <c r="P485" s="292"/>
      <c r="Q485" s="292"/>
      <c r="R485" s="292"/>
      <c r="S485" s="292"/>
      <c r="T485" s="292"/>
      <c r="U485" s="292"/>
      <c r="V485" s="292"/>
      <c r="W485" s="292"/>
      <c r="X485" s="292"/>
      <c r="Y485" s="292"/>
      <c r="Z485" s="292"/>
      <c r="AA485" s="292"/>
      <c r="AB485" s="292"/>
    </row>
    <row r="486" spans="1:28" ht="15.75" customHeight="1" x14ac:dyDescent="0.2">
      <c r="A486" s="292"/>
      <c r="B486" s="221"/>
      <c r="C486" s="295"/>
      <c r="D486" s="296"/>
      <c r="E486" s="296"/>
      <c r="F486" s="296"/>
      <c r="G486" s="296"/>
      <c r="H486" s="296"/>
      <c r="I486" s="292"/>
      <c r="J486" s="292"/>
      <c r="K486" s="292"/>
      <c r="L486" s="292"/>
      <c r="M486" s="292"/>
      <c r="N486" s="292"/>
      <c r="O486" s="292"/>
      <c r="P486" s="292"/>
      <c r="Q486" s="292"/>
      <c r="R486" s="292"/>
      <c r="S486" s="292"/>
      <c r="T486" s="292"/>
      <c r="U486" s="292"/>
      <c r="V486" s="292"/>
      <c r="W486" s="292"/>
      <c r="X486" s="292"/>
      <c r="Y486" s="292"/>
      <c r="Z486" s="292"/>
      <c r="AA486" s="292"/>
      <c r="AB486" s="292"/>
    </row>
    <row r="487" spans="1:28" ht="15.75" customHeight="1" x14ac:dyDescent="0.2">
      <c r="A487" s="292"/>
      <c r="B487" s="221"/>
      <c r="C487" s="295"/>
      <c r="D487" s="296"/>
      <c r="E487" s="296"/>
      <c r="F487" s="296"/>
      <c r="G487" s="296"/>
      <c r="H487" s="296"/>
      <c r="I487" s="292"/>
      <c r="J487" s="292"/>
      <c r="K487" s="292"/>
      <c r="L487" s="292"/>
      <c r="M487" s="292"/>
      <c r="N487" s="292"/>
      <c r="O487" s="292"/>
      <c r="P487" s="292"/>
      <c r="Q487" s="292"/>
      <c r="R487" s="292"/>
      <c r="S487" s="292"/>
      <c r="T487" s="292"/>
      <c r="U487" s="292"/>
      <c r="V487" s="292"/>
      <c r="W487" s="292"/>
      <c r="X487" s="292"/>
      <c r="Y487" s="292"/>
      <c r="Z487" s="292"/>
      <c r="AA487" s="292"/>
      <c r="AB487" s="292"/>
    </row>
    <row r="488" spans="1:28" ht="15.75" customHeight="1" x14ac:dyDescent="0.2">
      <c r="A488" s="292"/>
      <c r="B488" s="221"/>
      <c r="C488" s="295"/>
      <c r="D488" s="296"/>
      <c r="E488" s="296"/>
      <c r="F488" s="296"/>
      <c r="G488" s="296"/>
      <c r="H488" s="296"/>
      <c r="I488" s="292"/>
      <c r="J488" s="292"/>
      <c r="K488" s="292"/>
      <c r="L488" s="292"/>
      <c r="M488" s="292"/>
      <c r="N488" s="292"/>
      <c r="O488" s="292"/>
      <c r="P488" s="292"/>
      <c r="Q488" s="292"/>
      <c r="R488" s="292"/>
      <c r="S488" s="292"/>
      <c r="T488" s="292"/>
      <c r="U488" s="292"/>
      <c r="V488" s="292"/>
      <c r="W488" s="292"/>
      <c r="X488" s="292"/>
      <c r="Y488" s="292"/>
      <c r="Z488" s="292"/>
      <c r="AA488" s="292"/>
      <c r="AB488" s="292"/>
    </row>
    <row r="489" spans="1:28" ht="15.75" customHeight="1" x14ac:dyDescent="0.2">
      <c r="A489" s="292"/>
      <c r="B489" s="221"/>
      <c r="C489" s="295"/>
      <c r="D489" s="296"/>
      <c r="E489" s="296"/>
      <c r="F489" s="296"/>
      <c r="G489" s="296"/>
      <c r="H489" s="296"/>
      <c r="I489" s="292"/>
      <c r="J489" s="292"/>
      <c r="K489" s="292"/>
      <c r="L489" s="292"/>
      <c r="M489" s="292"/>
      <c r="N489" s="292"/>
      <c r="O489" s="292"/>
      <c r="P489" s="292"/>
      <c r="Q489" s="292"/>
      <c r="R489" s="292"/>
      <c r="S489" s="292"/>
      <c r="T489" s="292"/>
      <c r="U489" s="292"/>
      <c r="V489" s="292"/>
      <c r="W489" s="292"/>
      <c r="X489" s="292"/>
      <c r="Y489" s="292"/>
      <c r="Z489" s="292"/>
      <c r="AA489" s="292"/>
      <c r="AB489" s="292"/>
    </row>
    <row r="490" spans="1:28" ht="15.75" customHeight="1" x14ac:dyDescent="0.2">
      <c r="A490" s="292"/>
      <c r="B490" s="221"/>
      <c r="C490" s="295"/>
      <c r="D490" s="296"/>
      <c r="E490" s="296"/>
      <c r="F490" s="296"/>
      <c r="G490" s="296"/>
      <c r="H490" s="296"/>
      <c r="I490" s="292"/>
      <c r="J490" s="292"/>
      <c r="K490" s="292"/>
      <c r="L490" s="292"/>
      <c r="M490" s="292"/>
      <c r="N490" s="292"/>
      <c r="O490" s="292"/>
      <c r="P490" s="292"/>
      <c r="Q490" s="292"/>
      <c r="R490" s="292"/>
      <c r="S490" s="292"/>
      <c r="T490" s="292"/>
      <c r="U490" s="292"/>
      <c r="V490" s="292"/>
      <c r="W490" s="292"/>
      <c r="X490" s="292"/>
      <c r="Y490" s="292"/>
      <c r="Z490" s="292"/>
      <c r="AA490" s="292"/>
      <c r="AB490" s="292"/>
    </row>
    <row r="491" spans="1:28" ht="15.75" customHeight="1" x14ac:dyDescent="0.2">
      <c r="A491" s="292"/>
      <c r="B491" s="221"/>
      <c r="C491" s="295"/>
      <c r="D491" s="296"/>
      <c r="E491" s="296"/>
      <c r="F491" s="296"/>
      <c r="G491" s="296"/>
      <c r="H491" s="296"/>
      <c r="I491" s="292"/>
      <c r="J491" s="292"/>
      <c r="K491" s="292"/>
      <c r="L491" s="292"/>
      <c r="M491" s="292"/>
      <c r="N491" s="292"/>
      <c r="O491" s="292"/>
      <c r="P491" s="292"/>
      <c r="Q491" s="292"/>
      <c r="R491" s="292"/>
      <c r="S491" s="292"/>
      <c r="T491" s="292"/>
      <c r="U491" s="292"/>
      <c r="V491" s="292"/>
      <c r="W491" s="292"/>
      <c r="X491" s="292"/>
      <c r="Y491" s="292"/>
      <c r="Z491" s="292"/>
      <c r="AA491" s="292"/>
      <c r="AB491" s="292"/>
    </row>
    <row r="492" spans="1:28" ht="15.75" customHeight="1" x14ac:dyDescent="0.2">
      <c r="A492" s="292"/>
      <c r="B492" s="221"/>
      <c r="C492" s="295"/>
      <c r="D492" s="296"/>
      <c r="E492" s="296"/>
      <c r="F492" s="296"/>
      <c r="G492" s="296"/>
      <c r="H492" s="296"/>
      <c r="I492" s="292"/>
      <c r="J492" s="292"/>
      <c r="K492" s="292"/>
      <c r="L492" s="29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</row>
    <row r="493" spans="1:28" ht="15.75" customHeight="1" x14ac:dyDescent="0.2">
      <c r="A493" s="292"/>
      <c r="B493" s="221"/>
      <c r="C493" s="295"/>
      <c r="D493" s="296"/>
      <c r="E493" s="296"/>
      <c r="F493" s="296"/>
      <c r="G493" s="296"/>
      <c r="H493" s="296"/>
      <c r="I493" s="292"/>
      <c r="J493" s="292"/>
      <c r="K493" s="292"/>
      <c r="L493" s="29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</row>
    <row r="494" spans="1:28" ht="15.75" customHeight="1" x14ac:dyDescent="0.2">
      <c r="A494" s="292"/>
      <c r="B494" s="221"/>
      <c r="C494" s="295"/>
      <c r="D494" s="296"/>
      <c r="E494" s="296"/>
      <c r="F494" s="296"/>
      <c r="G494" s="296"/>
      <c r="H494" s="296"/>
      <c r="I494" s="292"/>
      <c r="J494" s="292"/>
      <c r="K494" s="292"/>
      <c r="L494" s="29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</row>
    <row r="495" spans="1:28" ht="15.75" customHeight="1" x14ac:dyDescent="0.2">
      <c r="A495" s="292"/>
      <c r="B495" s="221"/>
      <c r="C495" s="295"/>
      <c r="D495" s="296"/>
      <c r="E495" s="296"/>
      <c r="F495" s="296"/>
      <c r="G495" s="296"/>
      <c r="H495" s="296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</row>
    <row r="496" spans="1:28" ht="15.75" customHeight="1" x14ac:dyDescent="0.2">
      <c r="A496" s="292"/>
      <c r="B496" s="221"/>
      <c r="C496" s="295"/>
      <c r="D496" s="296"/>
      <c r="E496" s="296"/>
      <c r="F496" s="296"/>
      <c r="G496" s="296"/>
      <c r="H496" s="296"/>
      <c r="I496" s="292"/>
      <c r="J496" s="292"/>
      <c r="K496" s="292"/>
      <c r="L496" s="292"/>
      <c r="M496" s="292"/>
      <c r="N496" s="292"/>
      <c r="O496" s="292"/>
      <c r="P496" s="292"/>
      <c r="Q496" s="292"/>
      <c r="R496" s="292"/>
      <c r="S496" s="292"/>
      <c r="T496" s="292"/>
      <c r="U496" s="292"/>
      <c r="V496" s="292"/>
      <c r="W496" s="292"/>
      <c r="X496" s="292"/>
      <c r="Y496" s="292"/>
      <c r="Z496" s="292"/>
      <c r="AA496" s="292"/>
      <c r="AB496" s="292"/>
    </row>
    <row r="497" spans="1:28" ht="15.75" customHeight="1" x14ac:dyDescent="0.2">
      <c r="A497" s="292"/>
      <c r="B497" s="221"/>
      <c r="C497" s="295"/>
      <c r="D497" s="296"/>
      <c r="E497" s="296"/>
      <c r="F497" s="296"/>
      <c r="G497" s="296"/>
      <c r="H497" s="296"/>
      <c r="I497" s="292"/>
      <c r="J497" s="292"/>
      <c r="K497" s="292"/>
      <c r="L497" s="292"/>
      <c r="M497" s="292"/>
      <c r="N497" s="292"/>
      <c r="O497" s="292"/>
      <c r="P497" s="292"/>
      <c r="Q497" s="292"/>
      <c r="R497" s="292"/>
      <c r="S497" s="292"/>
      <c r="T497" s="292"/>
      <c r="U497" s="292"/>
      <c r="V497" s="292"/>
      <c r="W497" s="292"/>
      <c r="X497" s="292"/>
      <c r="Y497" s="292"/>
      <c r="Z497" s="292"/>
      <c r="AA497" s="292"/>
      <c r="AB497" s="292"/>
    </row>
    <row r="498" spans="1:28" ht="15.75" customHeight="1" x14ac:dyDescent="0.2">
      <c r="A498" s="292"/>
      <c r="B498" s="221"/>
      <c r="C498" s="295"/>
      <c r="D498" s="296"/>
      <c r="E498" s="296"/>
      <c r="F498" s="296"/>
      <c r="G498" s="296"/>
      <c r="H498" s="296"/>
      <c r="I498" s="292"/>
      <c r="J498" s="292"/>
      <c r="K498" s="292"/>
      <c r="L498" s="292"/>
      <c r="M498" s="292"/>
      <c r="N498" s="292"/>
      <c r="O498" s="292"/>
      <c r="P498" s="292"/>
      <c r="Q498" s="292"/>
      <c r="R498" s="292"/>
      <c r="S498" s="292"/>
      <c r="T498" s="292"/>
      <c r="U498" s="292"/>
      <c r="V498" s="292"/>
      <c r="W498" s="292"/>
      <c r="X498" s="292"/>
      <c r="Y498" s="292"/>
      <c r="Z498" s="292"/>
      <c r="AA498" s="292"/>
      <c r="AB498" s="292"/>
    </row>
    <row r="499" spans="1:28" ht="15.75" customHeight="1" x14ac:dyDescent="0.2">
      <c r="A499" s="292"/>
      <c r="B499" s="221"/>
      <c r="C499" s="295"/>
      <c r="D499" s="296"/>
      <c r="E499" s="296"/>
      <c r="F499" s="296"/>
      <c r="G499" s="296"/>
      <c r="H499" s="296"/>
      <c r="I499" s="292"/>
      <c r="J499" s="292"/>
      <c r="K499" s="292"/>
      <c r="L499" s="292"/>
      <c r="M499" s="292"/>
      <c r="N499" s="292"/>
      <c r="O499" s="292"/>
      <c r="P499" s="292"/>
      <c r="Q499" s="292"/>
      <c r="R499" s="292"/>
      <c r="S499" s="292"/>
      <c r="T499" s="292"/>
      <c r="U499" s="292"/>
      <c r="V499" s="292"/>
      <c r="W499" s="292"/>
      <c r="X499" s="292"/>
      <c r="Y499" s="292"/>
      <c r="Z499" s="292"/>
      <c r="AA499" s="292"/>
      <c r="AB499" s="292"/>
    </row>
    <row r="500" spans="1:28" ht="15.75" customHeight="1" x14ac:dyDescent="0.2">
      <c r="A500" s="292"/>
      <c r="B500" s="221"/>
      <c r="C500" s="295"/>
      <c r="D500" s="296"/>
      <c r="E500" s="296"/>
      <c r="F500" s="296"/>
      <c r="G500" s="296"/>
      <c r="H500" s="296"/>
      <c r="I500" s="292"/>
      <c r="J500" s="292"/>
      <c r="K500" s="292"/>
      <c r="L500" s="292"/>
      <c r="M500" s="292"/>
      <c r="N500" s="292"/>
      <c r="O500" s="292"/>
      <c r="P500" s="292"/>
      <c r="Q500" s="292"/>
      <c r="R500" s="292"/>
      <c r="S500" s="292"/>
      <c r="T500" s="292"/>
      <c r="U500" s="292"/>
      <c r="V500" s="292"/>
      <c r="W500" s="292"/>
      <c r="X500" s="292"/>
      <c r="Y500" s="292"/>
      <c r="Z500" s="292"/>
      <c r="AA500" s="292"/>
      <c r="AB500" s="292"/>
    </row>
    <row r="501" spans="1:28" ht="15.75" customHeight="1" x14ac:dyDescent="0.2">
      <c r="A501" s="292"/>
      <c r="B501" s="221"/>
      <c r="C501" s="295"/>
      <c r="D501" s="296"/>
      <c r="E501" s="296"/>
      <c r="F501" s="296"/>
      <c r="G501" s="296"/>
      <c r="H501" s="296"/>
      <c r="I501" s="292"/>
      <c r="J501" s="292"/>
      <c r="K501" s="292"/>
      <c r="L501" s="292"/>
      <c r="M501" s="292"/>
      <c r="N501" s="292"/>
      <c r="O501" s="292"/>
      <c r="P501" s="292"/>
      <c r="Q501" s="292"/>
      <c r="R501" s="292"/>
      <c r="S501" s="292"/>
      <c r="T501" s="292"/>
      <c r="U501" s="292"/>
      <c r="V501" s="292"/>
      <c r="W501" s="292"/>
      <c r="X501" s="292"/>
      <c r="Y501" s="292"/>
      <c r="Z501" s="292"/>
      <c r="AA501" s="292"/>
      <c r="AB501" s="292"/>
    </row>
    <row r="502" spans="1:28" ht="15.75" customHeight="1" x14ac:dyDescent="0.2">
      <c r="A502" s="292"/>
      <c r="B502" s="221"/>
      <c r="C502" s="295"/>
      <c r="D502" s="296"/>
      <c r="E502" s="296"/>
      <c r="F502" s="296"/>
      <c r="G502" s="296"/>
      <c r="H502" s="296"/>
      <c r="I502" s="292"/>
      <c r="J502" s="292"/>
      <c r="K502" s="292"/>
      <c r="L502" s="292"/>
      <c r="M502" s="292"/>
      <c r="N502" s="292"/>
      <c r="O502" s="292"/>
      <c r="P502" s="292"/>
      <c r="Q502" s="292"/>
      <c r="R502" s="292"/>
      <c r="S502" s="292"/>
      <c r="T502" s="292"/>
      <c r="U502" s="292"/>
      <c r="V502" s="292"/>
      <c r="W502" s="292"/>
      <c r="X502" s="292"/>
      <c r="Y502" s="292"/>
      <c r="Z502" s="292"/>
      <c r="AA502" s="292"/>
      <c r="AB502" s="292"/>
    </row>
    <row r="503" spans="1:28" ht="15.75" customHeight="1" x14ac:dyDescent="0.2">
      <c r="A503" s="292"/>
      <c r="B503" s="221"/>
      <c r="C503" s="295"/>
      <c r="D503" s="296"/>
      <c r="E503" s="296"/>
      <c r="F503" s="296"/>
      <c r="G503" s="296"/>
      <c r="H503" s="296"/>
      <c r="I503" s="292"/>
      <c r="J503" s="292"/>
      <c r="K503" s="292"/>
      <c r="L503" s="292"/>
      <c r="M503" s="292"/>
      <c r="N503" s="292"/>
      <c r="O503" s="292"/>
      <c r="P503" s="292"/>
      <c r="Q503" s="292"/>
      <c r="R503" s="292"/>
      <c r="S503" s="292"/>
      <c r="T503" s="292"/>
      <c r="U503" s="292"/>
      <c r="V503" s="292"/>
      <c r="W503" s="292"/>
      <c r="X503" s="292"/>
      <c r="Y503" s="292"/>
      <c r="Z503" s="292"/>
      <c r="AA503" s="292"/>
      <c r="AB503" s="292"/>
    </row>
    <row r="504" spans="1:28" ht="15.75" customHeight="1" x14ac:dyDescent="0.2">
      <c r="A504" s="292"/>
      <c r="B504" s="221"/>
      <c r="C504" s="295"/>
      <c r="D504" s="296"/>
      <c r="E504" s="296"/>
      <c r="F504" s="296"/>
      <c r="G504" s="296"/>
      <c r="H504" s="296"/>
      <c r="I504" s="292"/>
      <c r="J504" s="292"/>
      <c r="K504" s="292"/>
      <c r="L504" s="292"/>
      <c r="M504" s="292"/>
      <c r="N504" s="292"/>
      <c r="O504" s="292"/>
      <c r="P504" s="292"/>
      <c r="Q504" s="292"/>
      <c r="R504" s="292"/>
      <c r="S504" s="292"/>
      <c r="T504" s="292"/>
      <c r="U504" s="292"/>
      <c r="V504" s="292"/>
      <c r="W504" s="292"/>
      <c r="X504" s="292"/>
      <c r="Y504" s="292"/>
      <c r="Z504" s="292"/>
      <c r="AA504" s="292"/>
      <c r="AB504" s="292"/>
    </row>
    <row r="505" spans="1:28" ht="15.75" customHeight="1" x14ac:dyDescent="0.2">
      <c r="A505" s="292"/>
      <c r="B505" s="221"/>
      <c r="C505" s="295"/>
      <c r="D505" s="296"/>
      <c r="E505" s="296"/>
      <c r="F505" s="296"/>
      <c r="G505" s="296"/>
      <c r="H505" s="296"/>
      <c r="I505" s="292"/>
      <c r="J505" s="292"/>
      <c r="K505" s="292"/>
      <c r="L505" s="292"/>
      <c r="M505" s="292"/>
      <c r="N505" s="292"/>
      <c r="O505" s="292"/>
      <c r="P505" s="292"/>
      <c r="Q505" s="292"/>
      <c r="R505" s="292"/>
      <c r="S505" s="292"/>
      <c r="T505" s="292"/>
      <c r="U505" s="292"/>
      <c r="V505" s="292"/>
      <c r="W505" s="292"/>
      <c r="X505" s="292"/>
      <c r="Y505" s="292"/>
      <c r="Z505" s="292"/>
      <c r="AA505" s="292"/>
      <c r="AB505" s="292"/>
    </row>
    <row r="506" spans="1:28" ht="15.75" customHeight="1" x14ac:dyDescent="0.2">
      <c r="A506" s="292"/>
      <c r="B506" s="221"/>
      <c r="C506" s="295"/>
      <c r="D506" s="296"/>
      <c r="E506" s="296"/>
      <c r="F506" s="296"/>
      <c r="G506" s="296"/>
      <c r="H506" s="296"/>
      <c r="I506" s="292"/>
      <c r="J506" s="292"/>
      <c r="K506" s="292"/>
      <c r="L506" s="292"/>
      <c r="M506" s="292"/>
      <c r="N506" s="292"/>
      <c r="O506" s="292"/>
      <c r="P506" s="292"/>
      <c r="Q506" s="292"/>
      <c r="R506" s="292"/>
      <c r="S506" s="292"/>
      <c r="T506" s="292"/>
      <c r="U506" s="292"/>
      <c r="V506" s="292"/>
      <c r="W506" s="292"/>
      <c r="X506" s="292"/>
      <c r="Y506" s="292"/>
      <c r="Z506" s="292"/>
      <c r="AA506" s="292"/>
      <c r="AB506" s="292"/>
    </row>
    <row r="507" spans="1:28" ht="15.75" customHeight="1" x14ac:dyDescent="0.2">
      <c r="A507" s="292"/>
      <c r="B507" s="221"/>
      <c r="C507" s="295"/>
      <c r="D507" s="296"/>
      <c r="E507" s="296"/>
      <c r="F507" s="296"/>
      <c r="G507" s="296"/>
      <c r="H507" s="296"/>
      <c r="I507" s="292"/>
      <c r="J507" s="292"/>
      <c r="K507" s="292"/>
      <c r="L507" s="292"/>
      <c r="M507" s="292"/>
      <c r="N507" s="292"/>
      <c r="O507" s="292"/>
      <c r="P507" s="292"/>
      <c r="Q507" s="292"/>
      <c r="R507" s="292"/>
      <c r="S507" s="292"/>
      <c r="T507" s="292"/>
      <c r="U507" s="292"/>
      <c r="V507" s="292"/>
      <c r="W507" s="292"/>
      <c r="X507" s="292"/>
      <c r="Y507" s="292"/>
      <c r="Z507" s="292"/>
      <c r="AA507" s="292"/>
      <c r="AB507" s="292"/>
    </row>
    <row r="508" spans="1:28" ht="15.75" customHeight="1" x14ac:dyDescent="0.2">
      <c r="A508" s="292"/>
      <c r="B508" s="221"/>
      <c r="C508" s="295"/>
      <c r="D508" s="296"/>
      <c r="E508" s="296"/>
      <c r="F508" s="296"/>
      <c r="G508" s="296"/>
      <c r="H508" s="296"/>
      <c r="I508" s="292"/>
      <c r="J508" s="292"/>
      <c r="K508" s="292"/>
      <c r="L508" s="292"/>
      <c r="M508" s="292"/>
      <c r="N508" s="292"/>
      <c r="O508" s="292"/>
      <c r="P508" s="292"/>
      <c r="Q508" s="292"/>
      <c r="R508" s="292"/>
      <c r="S508" s="292"/>
      <c r="T508" s="292"/>
      <c r="U508" s="292"/>
      <c r="V508" s="292"/>
      <c r="W508" s="292"/>
      <c r="X508" s="292"/>
      <c r="Y508" s="292"/>
      <c r="Z508" s="292"/>
      <c r="AA508" s="292"/>
      <c r="AB508" s="292"/>
    </row>
    <row r="509" spans="1:28" ht="15.75" customHeight="1" x14ac:dyDescent="0.2">
      <c r="A509" s="292"/>
      <c r="B509" s="221"/>
      <c r="C509" s="295"/>
      <c r="D509" s="296"/>
      <c r="E509" s="296"/>
      <c r="F509" s="296"/>
      <c r="G509" s="296"/>
      <c r="H509" s="296"/>
      <c r="I509" s="292"/>
      <c r="J509" s="292"/>
      <c r="K509" s="292"/>
      <c r="L509" s="292"/>
      <c r="M509" s="292"/>
      <c r="N509" s="292"/>
      <c r="O509" s="292"/>
      <c r="P509" s="292"/>
      <c r="Q509" s="292"/>
      <c r="R509" s="292"/>
      <c r="S509" s="292"/>
      <c r="T509" s="292"/>
      <c r="U509" s="292"/>
      <c r="V509" s="292"/>
      <c r="W509" s="292"/>
      <c r="X509" s="292"/>
      <c r="Y509" s="292"/>
      <c r="Z509" s="292"/>
      <c r="AA509" s="292"/>
      <c r="AB509" s="292"/>
    </row>
    <row r="510" spans="1:28" ht="15.75" customHeight="1" x14ac:dyDescent="0.2">
      <c r="A510" s="292"/>
      <c r="B510" s="221"/>
      <c r="C510" s="295"/>
      <c r="D510" s="296"/>
      <c r="E510" s="296"/>
      <c r="F510" s="296"/>
      <c r="G510" s="296"/>
      <c r="H510" s="296"/>
      <c r="I510" s="292"/>
      <c r="J510" s="292"/>
      <c r="K510" s="292"/>
      <c r="L510" s="292"/>
      <c r="M510" s="292"/>
      <c r="N510" s="292"/>
      <c r="O510" s="292"/>
      <c r="P510" s="292"/>
      <c r="Q510" s="292"/>
      <c r="R510" s="292"/>
      <c r="S510" s="292"/>
      <c r="T510" s="292"/>
      <c r="U510" s="292"/>
      <c r="V510" s="292"/>
      <c r="W510" s="292"/>
      <c r="X510" s="292"/>
      <c r="Y510" s="292"/>
      <c r="Z510" s="292"/>
      <c r="AA510" s="292"/>
      <c r="AB510" s="292"/>
    </row>
    <row r="511" spans="1:28" ht="15.75" customHeight="1" x14ac:dyDescent="0.2">
      <c r="A511" s="292"/>
      <c r="B511" s="221"/>
      <c r="C511" s="295"/>
      <c r="D511" s="296"/>
      <c r="E511" s="296"/>
      <c r="F511" s="296"/>
      <c r="G511" s="296"/>
      <c r="H511" s="296"/>
      <c r="I511" s="292"/>
      <c r="J511" s="292"/>
      <c r="K511" s="292"/>
      <c r="L511" s="292"/>
      <c r="M511" s="292"/>
      <c r="N511" s="292"/>
      <c r="O511" s="292"/>
      <c r="P511" s="292"/>
      <c r="Q511" s="292"/>
      <c r="R511" s="292"/>
      <c r="S511" s="292"/>
      <c r="T511" s="292"/>
      <c r="U511" s="292"/>
      <c r="V511" s="292"/>
      <c r="W511" s="292"/>
      <c r="X511" s="292"/>
      <c r="Y511" s="292"/>
      <c r="Z511" s="292"/>
      <c r="AA511" s="292"/>
      <c r="AB511" s="292"/>
    </row>
    <row r="512" spans="1:28" ht="15.75" customHeight="1" x14ac:dyDescent="0.2">
      <c r="A512" s="292"/>
      <c r="B512" s="221"/>
      <c r="C512" s="295"/>
      <c r="D512" s="296"/>
      <c r="E512" s="296"/>
      <c r="F512" s="296"/>
      <c r="G512" s="296"/>
      <c r="H512" s="296"/>
      <c r="I512" s="292"/>
      <c r="J512" s="292"/>
      <c r="K512" s="292"/>
      <c r="L512" s="292"/>
      <c r="M512" s="292"/>
      <c r="N512" s="292"/>
      <c r="O512" s="292"/>
      <c r="P512" s="292"/>
      <c r="Q512" s="292"/>
      <c r="R512" s="292"/>
      <c r="S512" s="292"/>
      <c r="T512" s="292"/>
      <c r="U512" s="292"/>
      <c r="V512" s="292"/>
      <c r="W512" s="292"/>
      <c r="X512" s="292"/>
      <c r="Y512" s="292"/>
      <c r="Z512" s="292"/>
      <c r="AA512" s="292"/>
      <c r="AB512" s="292"/>
    </row>
    <row r="513" spans="1:28" ht="15.75" customHeight="1" x14ac:dyDescent="0.2">
      <c r="A513" s="292"/>
      <c r="B513" s="221"/>
      <c r="C513" s="295"/>
      <c r="D513" s="296"/>
      <c r="E513" s="296"/>
      <c r="F513" s="296"/>
      <c r="G513" s="296"/>
      <c r="H513" s="296"/>
      <c r="I513" s="292"/>
      <c r="J513" s="292"/>
      <c r="K513" s="292"/>
      <c r="L513" s="292"/>
      <c r="M513" s="292"/>
      <c r="N513" s="292"/>
      <c r="O513" s="292"/>
      <c r="P513" s="292"/>
      <c r="Q513" s="292"/>
      <c r="R513" s="292"/>
      <c r="S513" s="292"/>
      <c r="T513" s="292"/>
      <c r="U513" s="292"/>
      <c r="V513" s="292"/>
      <c r="W513" s="292"/>
      <c r="X513" s="292"/>
      <c r="Y513" s="292"/>
      <c r="Z513" s="292"/>
      <c r="AA513" s="292"/>
      <c r="AB513" s="292"/>
    </row>
    <row r="514" spans="1:28" ht="15.75" customHeight="1" x14ac:dyDescent="0.2">
      <c r="A514" s="292"/>
      <c r="B514" s="221"/>
      <c r="C514" s="295"/>
      <c r="D514" s="296"/>
      <c r="E514" s="296"/>
      <c r="F514" s="296"/>
      <c r="G514" s="296"/>
      <c r="H514" s="296"/>
      <c r="I514" s="292"/>
      <c r="J514" s="292"/>
      <c r="K514" s="292"/>
      <c r="L514" s="292"/>
      <c r="M514" s="292"/>
      <c r="N514" s="292"/>
      <c r="O514" s="292"/>
      <c r="P514" s="292"/>
      <c r="Q514" s="292"/>
      <c r="R514" s="292"/>
      <c r="S514" s="292"/>
      <c r="T514" s="292"/>
      <c r="U514" s="292"/>
      <c r="V514" s="292"/>
      <c r="W514" s="292"/>
      <c r="X514" s="292"/>
      <c r="Y514" s="292"/>
      <c r="Z514" s="292"/>
      <c r="AA514" s="292"/>
      <c r="AB514" s="292"/>
    </row>
    <row r="515" spans="1:28" ht="15.75" customHeight="1" x14ac:dyDescent="0.2">
      <c r="A515" s="292"/>
      <c r="B515" s="221"/>
      <c r="C515" s="295"/>
      <c r="D515" s="296"/>
      <c r="E515" s="296"/>
      <c r="F515" s="296"/>
      <c r="G515" s="296"/>
      <c r="H515" s="296"/>
      <c r="I515" s="292"/>
      <c r="J515" s="292"/>
      <c r="K515" s="292"/>
      <c r="L515" s="292"/>
      <c r="M515" s="292"/>
      <c r="N515" s="292"/>
      <c r="O515" s="292"/>
      <c r="P515" s="292"/>
      <c r="Q515" s="292"/>
      <c r="R515" s="292"/>
      <c r="S515" s="292"/>
      <c r="T515" s="292"/>
      <c r="U515" s="292"/>
      <c r="V515" s="292"/>
      <c r="W515" s="292"/>
      <c r="X515" s="292"/>
      <c r="Y515" s="292"/>
      <c r="Z515" s="292"/>
      <c r="AA515" s="292"/>
      <c r="AB515" s="292"/>
    </row>
    <row r="516" spans="1:28" ht="15.75" customHeight="1" x14ac:dyDescent="0.2">
      <c r="A516" s="292"/>
      <c r="B516" s="221"/>
      <c r="C516" s="295"/>
      <c r="D516" s="296"/>
      <c r="E516" s="296"/>
      <c r="F516" s="296"/>
      <c r="G516" s="296"/>
      <c r="H516" s="296"/>
      <c r="I516" s="292"/>
      <c r="J516" s="292"/>
      <c r="K516" s="292"/>
      <c r="L516" s="292"/>
      <c r="M516" s="292"/>
      <c r="N516" s="292"/>
      <c r="O516" s="292"/>
      <c r="P516" s="292"/>
      <c r="Q516" s="292"/>
      <c r="R516" s="292"/>
      <c r="S516" s="292"/>
      <c r="T516" s="292"/>
      <c r="U516" s="292"/>
      <c r="V516" s="292"/>
      <c r="W516" s="292"/>
      <c r="X516" s="292"/>
      <c r="Y516" s="292"/>
      <c r="Z516" s="292"/>
      <c r="AA516" s="292"/>
      <c r="AB516" s="292"/>
    </row>
    <row r="517" spans="1:28" ht="15.75" customHeight="1" x14ac:dyDescent="0.2">
      <c r="A517" s="292"/>
      <c r="B517" s="221"/>
      <c r="C517" s="295"/>
      <c r="D517" s="296"/>
      <c r="E517" s="296"/>
      <c r="F517" s="296"/>
      <c r="G517" s="296"/>
      <c r="H517" s="296"/>
      <c r="I517" s="292"/>
      <c r="J517" s="292"/>
      <c r="K517" s="292"/>
      <c r="L517" s="292"/>
      <c r="M517" s="292"/>
      <c r="N517" s="292"/>
      <c r="O517" s="292"/>
      <c r="P517" s="292"/>
      <c r="Q517" s="292"/>
      <c r="R517" s="292"/>
      <c r="S517" s="292"/>
      <c r="T517" s="292"/>
      <c r="U517" s="292"/>
      <c r="V517" s="292"/>
      <c r="W517" s="292"/>
      <c r="X517" s="292"/>
      <c r="Y517" s="292"/>
      <c r="Z517" s="292"/>
      <c r="AA517" s="292"/>
      <c r="AB517" s="292"/>
    </row>
    <row r="518" spans="1:28" ht="15.75" customHeight="1" x14ac:dyDescent="0.2">
      <c r="A518" s="292"/>
      <c r="B518" s="221"/>
      <c r="C518" s="295"/>
      <c r="D518" s="296"/>
      <c r="E518" s="296"/>
      <c r="F518" s="296"/>
      <c r="G518" s="296"/>
      <c r="H518" s="296"/>
      <c r="I518" s="292"/>
      <c r="J518" s="292"/>
      <c r="K518" s="292"/>
      <c r="L518" s="292"/>
      <c r="M518" s="292"/>
      <c r="N518" s="292"/>
      <c r="O518" s="292"/>
      <c r="P518" s="292"/>
      <c r="Q518" s="292"/>
      <c r="R518" s="292"/>
      <c r="S518" s="292"/>
      <c r="T518" s="292"/>
      <c r="U518" s="292"/>
      <c r="V518" s="292"/>
      <c r="W518" s="292"/>
      <c r="X518" s="292"/>
      <c r="Y518" s="292"/>
      <c r="Z518" s="292"/>
      <c r="AA518" s="292"/>
      <c r="AB518" s="292"/>
    </row>
    <row r="519" spans="1:28" ht="15.75" customHeight="1" x14ac:dyDescent="0.2">
      <c r="A519" s="292"/>
      <c r="B519" s="221"/>
      <c r="C519" s="295"/>
      <c r="D519" s="296"/>
      <c r="E519" s="296"/>
      <c r="F519" s="296"/>
      <c r="G519" s="296"/>
      <c r="H519" s="296"/>
      <c r="I519" s="292"/>
      <c r="J519" s="292"/>
      <c r="K519" s="292"/>
      <c r="L519" s="292"/>
      <c r="M519" s="292"/>
      <c r="N519" s="292"/>
      <c r="O519" s="292"/>
      <c r="P519" s="292"/>
      <c r="Q519" s="292"/>
      <c r="R519" s="292"/>
      <c r="S519" s="292"/>
      <c r="T519" s="292"/>
      <c r="U519" s="292"/>
      <c r="V519" s="292"/>
      <c r="W519" s="292"/>
      <c r="X519" s="292"/>
      <c r="Y519" s="292"/>
      <c r="Z519" s="292"/>
      <c r="AA519" s="292"/>
      <c r="AB519" s="292"/>
    </row>
    <row r="520" spans="1:28" ht="15.75" customHeight="1" x14ac:dyDescent="0.2">
      <c r="A520" s="292"/>
      <c r="B520" s="221"/>
      <c r="C520" s="295"/>
      <c r="D520" s="296"/>
      <c r="E520" s="296"/>
      <c r="F520" s="296"/>
      <c r="G520" s="296"/>
      <c r="H520" s="296"/>
      <c r="I520" s="292"/>
      <c r="J520" s="292"/>
      <c r="K520" s="292"/>
      <c r="L520" s="292"/>
      <c r="M520" s="292"/>
      <c r="N520" s="292"/>
      <c r="O520" s="292"/>
      <c r="P520" s="292"/>
      <c r="Q520" s="292"/>
      <c r="R520" s="292"/>
      <c r="S520" s="292"/>
      <c r="T520" s="292"/>
      <c r="U520" s="292"/>
      <c r="V520" s="292"/>
      <c r="W520" s="292"/>
      <c r="X520" s="292"/>
      <c r="Y520" s="292"/>
      <c r="Z520" s="292"/>
      <c r="AA520" s="292"/>
      <c r="AB520" s="292"/>
    </row>
    <row r="521" spans="1:28" ht="15.75" customHeight="1" x14ac:dyDescent="0.2">
      <c r="A521" s="292"/>
      <c r="B521" s="221"/>
      <c r="C521" s="295"/>
      <c r="D521" s="296"/>
      <c r="E521" s="296"/>
      <c r="F521" s="296"/>
      <c r="G521" s="296"/>
      <c r="H521" s="296"/>
      <c r="I521" s="292"/>
      <c r="J521" s="292"/>
      <c r="K521" s="292"/>
      <c r="L521" s="292"/>
      <c r="M521" s="292"/>
      <c r="N521" s="292"/>
      <c r="O521" s="292"/>
      <c r="P521" s="292"/>
      <c r="Q521" s="292"/>
      <c r="R521" s="292"/>
      <c r="S521" s="292"/>
      <c r="T521" s="292"/>
      <c r="U521" s="292"/>
      <c r="V521" s="292"/>
      <c r="W521" s="292"/>
      <c r="X521" s="292"/>
      <c r="Y521" s="292"/>
      <c r="Z521" s="292"/>
      <c r="AA521" s="292"/>
      <c r="AB521" s="292"/>
    </row>
    <row r="522" spans="1:28" ht="15.75" customHeight="1" x14ac:dyDescent="0.2">
      <c r="A522" s="292"/>
      <c r="B522" s="221"/>
      <c r="C522" s="295"/>
      <c r="D522" s="296"/>
      <c r="E522" s="296"/>
      <c r="F522" s="296"/>
      <c r="G522" s="296"/>
      <c r="H522" s="296"/>
      <c r="I522" s="292"/>
      <c r="J522" s="292"/>
      <c r="K522" s="292"/>
      <c r="L522" s="292"/>
      <c r="M522" s="292"/>
      <c r="N522" s="292"/>
      <c r="O522" s="292"/>
      <c r="P522" s="292"/>
      <c r="Q522" s="292"/>
      <c r="R522" s="292"/>
      <c r="S522" s="292"/>
      <c r="T522" s="292"/>
      <c r="U522" s="292"/>
      <c r="V522" s="292"/>
      <c r="W522" s="292"/>
      <c r="X522" s="292"/>
      <c r="Y522" s="292"/>
      <c r="Z522" s="292"/>
      <c r="AA522" s="292"/>
      <c r="AB522" s="292"/>
    </row>
    <row r="523" spans="1:28" ht="15.75" customHeight="1" x14ac:dyDescent="0.2">
      <c r="A523" s="292"/>
      <c r="B523" s="221"/>
      <c r="C523" s="295"/>
      <c r="D523" s="296"/>
      <c r="E523" s="296"/>
      <c r="F523" s="296"/>
      <c r="G523" s="296"/>
      <c r="H523" s="296"/>
      <c r="I523" s="292"/>
      <c r="J523" s="292"/>
      <c r="K523" s="292"/>
      <c r="L523" s="292"/>
      <c r="M523" s="292"/>
      <c r="N523" s="292"/>
      <c r="O523" s="292"/>
      <c r="P523" s="292"/>
      <c r="Q523" s="292"/>
      <c r="R523" s="292"/>
      <c r="S523" s="292"/>
      <c r="T523" s="292"/>
      <c r="U523" s="292"/>
      <c r="V523" s="292"/>
      <c r="W523" s="292"/>
      <c r="X523" s="292"/>
      <c r="Y523" s="292"/>
      <c r="Z523" s="292"/>
      <c r="AA523" s="292"/>
      <c r="AB523" s="292"/>
    </row>
    <row r="524" spans="1:28" ht="15.75" customHeight="1" x14ac:dyDescent="0.2">
      <c r="A524" s="292"/>
      <c r="B524" s="221"/>
      <c r="C524" s="295"/>
      <c r="D524" s="296"/>
      <c r="E524" s="296"/>
      <c r="F524" s="296"/>
      <c r="G524" s="296"/>
      <c r="H524" s="296"/>
      <c r="I524" s="292"/>
      <c r="J524" s="292"/>
      <c r="K524" s="292"/>
      <c r="L524" s="292"/>
      <c r="M524" s="292"/>
      <c r="N524" s="292"/>
      <c r="O524" s="292"/>
      <c r="P524" s="292"/>
      <c r="Q524" s="292"/>
      <c r="R524" s="292"/>
      <c r="S524" s="292"/>
      <c r="T524" s="292"/>
      <c r="U524" s="292"/>
      <c r="V524" s="292"/>
      <c r="W524" s="292"/>
      <c r="X524" s="292"/>
      <c r="Y524" s="292"/>
      <c r="Z524" s="292"/>
      <c r="AA524" s="292"/>
      <c r="AB524" s="292"/>
    </row>
    <row r="525" spans="1:28" ht="15.75" customHeight="1" x14ac:dyDescent="0.2">
      <c r="A525" s="292"/>
      <c r="B525" s="221"/>
      <c r="C525" s="295"/>
      <c r="D525" s="296"/>
      <c r="E525" s="296"/>
      <c r="F525" s="296"/>
      <c r="G525" s="296"/>
      <c r="H525" s="296"/>
      <c r="I525" s="292"/>
      <c r="J525" s="292"/>
      <c r="K525" s="292"/>
      <c r="L525" s="292"/>
      <c r="M525" s="292"/>
      <c r="N525" s="292"/>
      <c r="O525" s="292"/>
      <c r="P525" s="292"/>
      <c r="Q525" s="292"/>
      <c r="R525" s="292"/>
      <c r="S525" s="292"/>
      <c r="T525" s="292"/>
      <c r="U525" s="292"/>
      <c r="V525" s="292"/>
      <c r="W525" s="292"/>
      <c r="X525" s="292"/>
      <c r="Y525" s="292"/>
      <c r="Z525" s="292"/>
      <c r="AA525" s="292"/>
      <c r="AB525" s="292"/>
    </row>
    <row r="526" spans="1:28" ht="15.75" customHeight="1" x14ac:dyDescent="0.2">
      <c r="A526" s="292"/>
      <c r="B526" s="221"/>
      <c r="C526" s="295"/>
      <c r="D526" s="296"/>
      <c r="E526" s="296"/>
      <c r="F526" s="296"/>
      <c r="G526" s="296"/>
      <c r="H526" s="296"/>
      <c r="I526" s="292"/>
      <c r="J526" s="292"/>
      <c r="K526" s="292"/>
      <c r="L526" s="292"/>
      <c r="M526" s="292"/>
      <c r="N526" s="292"/>
      <c r="O526" s="292"/>
      <c r="P526" s="292"/>
      <c r="Q526" s="292"/>
      <c r="R526" s="292"/>
      <c r="S526" s="292"/>
      <c r="T526" s="292"/>
      <c r="U526" s="292"/>
      <c r="V526" s="292"/>
      <c r="W526" s="292"/>
      <c r="X526" s="292"/>
      <c r="Y526" s="292"/>
      <c r="Z526" s="292"/>
      <c r="AA526" s="292"/>
      <c r="AB526" s="292"/>
    </row>
    <row r="527" spans="1:28" ht="15.75" customHeight="1" x14ac:dyDescent="0.2">
      <c r="A527" s="292"/>
      <c r="B527" s="221"/>
      <c r="C527" s="295"/>
      <c r="D527" s="296"/>
      <c r="E527" s="296"/>
      <c r="F527" s="296"/>
      <c r="G527" s="296"/>
      <c r="H527" s="296"/>
      <c r="I527" s="292"/>
      <c r="J527" s="292"/>
      <c r="K527" s="292"/>
      <c r="L527" s="292"/>
      <c r="M527" s="292"/>
      <c r="N527" s="292"/>
      <c r="O527" s="292"/>
      <c r="P527" s="292"/>
      <c r="Q527" s="292"/>
      <c r="R527" s="292"/>
      <c r="S527" s="292"/>
      <c r="T527" s="292"/>
      <c r="U527" s="292"/>
      <c r="V527" s="292"/>
      <c r="W527" s="292"/>
      <c r="X527" s="292"/>
      <c r="Y527" s="292"/>
      <c r="Z527" s="292"/>
      <c r="AA527" s="292"/>
      <c r="AB527" s="292"/>
    </row>
    <row r="528" spans="1:28" ht="15.75" customHeight="1" x14ac:dyDescent="0.2">
      <c r="A528" s="292"/>
      <c r="B528" s="221"/>
      <c r="C528" s="295"/>
      <c r="D528" s="296"/>
      <c r="E528" s="296"/>
      <c r="F528" s="296"/>
      <c r="G528" s="296"/>
      <c r="H528" s="296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</row>
    <row r="529" spans="1:28" ht="15.75" customHeight="1" x14ac:dyDescent="0.2">
      <c r="A529" s="292"/>
      <c r="B529" s="221"/>
      <c r="C529" s="295"/>
      <c r="D529" s="296"/>
      <c r="E529" s="296"/>
      <c r="F529" s="296"/>
      <c r="G529" s="296"/>
      <c r="H529" s="296"/>
      <c r="I529" s="292"/>
      <c r="J529" s="292"/>
      <c r="K529" s="292"/>
      <c r="L529" s="29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</row>
    <row r="530" spans="1:28" ht="15.75" customHeight="1" x14ac:dyDescent="0.2">
      <c r="A530" s="292"/>
      <c r="B530" s="221"/>
      <c r="C530" s="295"/>
      <c r="D530" s="296"/>
      <c r="E530" s="296"/>
      <c r="F530" s="296"/>
      <c r="G530" s="296"/>
      <c r="H530" s="296"/>
      <c r="I530" s="292"/>
      <c r="J530" s="292"/>
      <c r="K530" s="292"/>
      <c r="L530" s="29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</row>
    <row r="531" spans="1:28" ht="15.75" customHeight="1" x14ac:dyDescent="0.2">
      <c r="A531" s="292"/>
      <c r="B531" s="221"/>
      <c r="C531" s="295"/>
      <c r="D531" s="296"/>
      <c r="E531" s="296"/>
      <c r="F531" s="296"/>
      <c r="G531" s="296"/>
      <c r="H531" s="296"/>
      <c r="I531" s="292"/>
      <c r="J531" s="292"/>
      <c r="K531" s="292"/>
      <c r="L531" s="292"/>
      <c r="M531" s="292"/>
      <c r="N531" s="292"/>
      <c r="O531" s="292"/>
      <c r="P531" s="292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</row>
    <row r="532" spans="1:28" ht="15.75" customHeight="1" x14ac:dyDescent="0.2">
      <c r="A532" s="292"/>
      <c r="B532" s="221"/>
      <c r="C532" s="295"/>
      <c r="D532" s="296"/>
      <c r="E532" s="296"/>
      <c r="F532" s="296"/>
      <c r="G532" s="296"/>
      <c r="H532" s="296"/>
      <c r="I532" s="292"/>
      <c r="J532" s="292"/>
      <c r="K532" s="292"/>
      <c r="L532" s="292"/>
      <c r="M532" s="292"/>
      <c r="N532" s="292"/>
      <c r="O532" s="292"/>
      <c r="P532" s="292"/>
      <c r="Q532" s="292"/>
      <c r="R532" s="292"/>
      <c r="S532" s="292"/>
      <c r="T532" s="292"/>
      <c r="U532" s="292"/>
      <c r="V532" s="292"/>
      <c r="W532" s="292"/>
      <c r="X532" s="292"/>
      <c r="Y532" s="292"/>
      <c r="Z532" s="292"/>
      <c r="AA532" s="292"/>
      <c r="AB532" s="292"/>
    </row>
    <row r="533" spans="1:28" ht="15.75" customHeight="1" x14ac:dyDescent="0.2">
      <c r="A533" s="292"/>
      <c r="B533" s="221"/>
      <c r="C533" s="295"/>
      <c r="D533" s="296"/>
      <c r="E533" s="296"/>
      <c r="F533" s="296"/>
      <c r="G533" s="296"/>
      <c r="H533" s="296"/>
      <c r="I533" s="292"/>
      <c r="J533" s="292"/>
      <c r="K533" s="292"/>
      <c r="L533" s="292"/>
      <c r="M533" s="292"/>
      <c r="N533" s="292"/>
      <c r="O533" s="292"/>
      <c r="P533" s="292"/>
      <c r="Q533" s="292"/>
      <c r="R533" s="292"/>
      <c r="S533" s="292"/>
      <c r="T533" s="292"/>
      <c r="U533" s="292"/>
      <c r="V533" s="292"/>
      <c r="W533" s="292"/>
      <c r="X533" s="292"/>
      <c r="Y533" s="292"/>
      <c r="Z533" s="292"/>
      <c r="AA533" s="292"/>
      <c r="AB533" s="292"/>
    </row>
    <row r="534" spans="1:28" ht="15.75" customHeight="1" x14ac:dyDescent="0.2">
      <c r="A534" s="292"/>
      <c r="B534" s="221"/>
      <c r="C534" s="295"/>
      <c r="D534" s="296"/>
      <c r="E534" s="296"/>
      <c r="F534" s="296"/>
      <c r="G534" s="296"/>
      <c r="H534" s="296"/>
      <c r="I534" s="292"/>
      <c r="J534" s="292"/>
      <c r="K534" s="292"/>
      <c r="L534" s="292"/>
      <c r="M534" s="292"/>
      <c r="N534" s="292"/>
      <c r="O534" s="292"/>
      <c r="P534" s="292"/>
      <c r="Q534" s="292"/>
      <c r="R534" s="292"/>
      <c r="S534" s="292"/>
      <c r="T534" s="292"/>
      <c r="U534" s="292"/>
      <c r="V534" s="292"/>
      <c r="W534" s="292"/>
      <c r="X534" s="292"/>
      <c r="Y534" s="292"/>
      <c r="Z534" s="292"/>
      <c r="AA534" s="292"/>
      <c r="AB534" s="292"/>
    </row>
    <row r="535" spans="1:28" ht="15.75" customHeight="1" x14ac:dyDescent="0.2">
      <c r="A535" s="292"/>
      <c r="B535" s="221"/>
      <c r="C535" s="295"/>
      <c r="D535" s="296"/>
      <c r="E535" s="296"/>
      <c r="F535" s="296"/>
      <c r="G535" s="296"/>
      <c r="H535" s="296"/>
      <c r="I535" s="292"/>
      <c r="J535" s="292"/>
      <c r="K535" s="292"/>
      <c r="L535" s="292"/>
      <c r="M535" s="292"/>
      <c r="N535" s="292"/>
      <c r="O535" s="292"/>
      <c r="P535" s="292"/>
      <c r="Q535" s="292"/>
      <c r="R535" s="292"/>
      <c r="S535" s="292"/>
      <c r="T535" s="292"/>
      <c r="U535" s="292"/>
      <c r="V535" s="292"/>
      <c r="W535" s="292"/>
      <c r="X535" s="292"/>
      <c r="Y535" s="292"/>
      <c r="Z535" s="292"/>
      <c r="AA535" s="292"/>
      <c r="AB535" s="292"/>
    </row>
    <row r="536" spans="1:28" ht="15.75" customHeight="1" x14ac:dyDescent="0.2">
      <c r="A536" s="292"/>
      <c r="B536" s="221"/>
      <c r="C536" s="295"/>
      <c r="D536" s="296"/>
      <c r="E536" s="296"/>
      <c r="F536" s="296"/>
      <c r="G536" s="296"/>
      <c r="H536" s="296"/>
      <c r="I536" s="292"/>
      <c r="J536" s="292"/>
      <c r="K536" s="292"/>
      <c r="L536" s="292"/>
      <c r="M536" s="292"/>
      <c r="N536" s="292"/>
      <c r="O536" s="292"/>
      <c r="P536" s="292"/>
      <c r="Q536" s="292"/>
      <c r="R536" s="292"/>
      <c r="S536" s="292"/>
      <c r="T536" s="292"/>
      <c r="U536" s="292"/>
      <c r="V536" s="292"/>
      <c r="W536" s="292"/>
      <c r="X536" s="292"/>
      <c r="Y536" s="292"/>
      <c r="Z536" s="292"/>
      <c r="AA536" s="292"/>
      <c r="AB536" s="292"/>
    </row>
    <row r="537" spans="1:28" ht="15.75" customHeight="1" x14ac:dyDescent="0.2">
      <c r="A537" s="292"/>
      <c r="B537" s="221"/>
      <c r="C537" s="295"/>
      <c r="D537" s="296"/>
      <c r="E537" s="296"/>
      <c r="F537" s="296"/>
      <c r="G537" s="296"/>
      <c r="H537" s="296"/>
      <c r="I537" s="292"/>
      <c r="J537" s="292"/>
      <c r="K537" s="292"/>
      <c r="L537" s="292"/>
      <c r="M537" s="292"/>
      <c r="N537" s="292"/>
      <c r="O537" s="292"/>
      <c r="P537" s="292"/>
      <c r="Q537" s="292"/>
      <c r="R537" s="292"/>
      <c r="S537" s="292"/>
      <c r="T537" s="292"/>
      <c r="U537" s="292"/>
      <c r="V537" s="292"/>
      <c r="W537" s="292"/>
      <c r="X537" s="292"/>
      <c r="Y537" s="292"/>
      <c r="Z537" s="292"/>
      <c r="AA537" s="292"/>
      <c r="AB537" s="292"/>
    </row>
    <row r="538" spans="1:28" ht="15.75" customHeight="1" x14ac:dyDescent="0.2">
      <c r="A538" s="292"/>
      <c r="B538" s="221"/>
      <c r="C538" s="295"/>
      <c r="D538" s="296"/>
      <c r="E538" s="296"/>
      <c r="F538" s="296"/>
      <c r="G538" s="296"/>
      <c r="H538" s="296"/>
      <c r="I538" s="292"/>
      <c r="J538" s="292"/>
      <c r="K538" s="292"/>
      <c r="L538" s="292"/>
      <c r="M538" s="292"/>
      <c r="N538" s="292"/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  <c r="AA538" s="292"/>
      <c r="AB538" s="292"/>
    </row>
    <row r="539" spans="1:28" ht="15.75" customHeight="1" x14ac:dyDescent="0.2">
      <c r="A539" s="292"/>
      <c r="B539" s="221"/>
      <c r="C539" s="295"/>
      <c r="D539" s="296"/>
      <c r="E539" s="296"/>
      <c r="F539" s="296"/>
      <c r="G539" s="296"/>
      <c r="H539" s="296"/>
      <c r="I539" s="292"/>
      <c r="J539" s="292"/>
      <c r="K539" s="292"/>
      <c r="L539" s="292"/>
      <c r="M539" s="292"/>
      <c r="N539" s="292"/>
      <c r="O539" s="292"/>
      <c r="P539" s="292"/>
      <c r="Q539" s="292"/>
      <c r="R539" s="292"/>
      <c r="S539" s="292"/>
      <c r="T539" s="292"/>
      <c r="U539" s="292"/>
      <c r="V539" s="292"/>
      <c r="W539" s="292"/>
      <c r="X539" s="292"/>
      <c r="Y539" s="292"/>
      <c r="Z539" s="292"/>
      <c r="AA539" s="292"/>
      <c r="AB539" s="292"/>
    </row>
    <row r="540" spans="1:28" ht="15.75" customHeight="1" x14ac:dyDescent="0.2">
      <c r="A540" s="292"/>
      <c r="B540" s="221"/>
      <c r="C540" s="295"/>
      <c r="D540" s="296"/>
      <c r="E540" s="296"/>
      <c r="F540" s="296"/>
      <c r="G540" s="296"/>
      <c r="H540" s="296"/>
      <c r="I540" s="292"/>
      <c r="J540" s="292"/>
      <c r="K540" s="292"/>
      <c r="L540" s="292"/>
      <c r="M540" s="292"/>
      <c r="N540" s="292"/>
      <c r="O540" s="292"/>
      <c r="P540" s="292"/>
      <c r="Q540" s="292"/>
      <c r="R540" s="292"/>
      <c r="S540" s="292"/>
      <c r="T540" s="292"/>
      <c r="U540" s="292"/>
      <c r="V540" s="292"/>
      <c r="W540" s="292"/>
      <c r="X540" s="292"/>
      <c r="Y540" s="292"/>
      <c r="Z540" s="292"/>
      <c r="AA540" s="292"/>
      <c r="AB540" s="292"/>
    </row>
    <row r="541" spans="1:28" ht="15.75" customHeight="1" x14ac:dyDescent="0.2">
      <c r="A541" s="292"/>
      <c r="B541" s="221"/>
      <c r="C541" s="295"/>
      <c r="D541" s="296"/>
      <c r="E541" s="296"/>
      <c r="F541" s="296"/>
      <c r="G541" s="296"/>
      <c r="H541" s="296"/>
      <c r="I541" s="292"/>
      <c r="J541" s="292"/>
      <c r="K541" s="292"/>
      <c r="L541" s="292"/>
      <c r="M541" s="292"/>
      <c r="N541" s="292"/>
      <c r="O541" s="292"/>
      <c r="P541" s="292"/>
      <c r="Q541" s="292"/>
      <c r="R541" s="292"/>
      <c r="S541" s="292"/>
      <c r="T541" s="292"/>
      <c r="U541" s="292"/>
      <c r="V541" s="292"/>
      <c r="W541" s="292"/>
      <c r="X541" s="292"/>
      <c r="Y541" s="292"/>
      <c r="Z541" s="292"/>
      <c r="AA541" s="292"/>
      <c r="AB541" s="292"/>
    </row>
    <row r="542" spans="1:28" ht="15.75" customHeight="1" x14ac:dyDescent="0.2">
      <c r="A542" s="292"/>
      <c r="B542" s="221"/>
      <c r="C542" s="295"/>
      <c r="D542" s="296"/>
      <c r="E542" s="296"/>
      <c r="F542" s="296"/>
      <c r="G542" s="296"/>
      <c r="H542" s="296"/>
      <c r="I542" s="292"/>
      <c r="J542" s="292"/>
      <c r="K542" s="292"/>
      <c r="L542" s="292"/>
      <c r="M542" s="292"/>
      <c r="N542" s="292"/>
      <c r="O542" s="292"/>
      <c r="P542" s="292"/>
      <c r="Q542" s="292"/>
      <c r="R542" s="292"/>
      <c r="S542" s="292"/>
      <c r="T542" s="292"/>
      <c r="U542" s="292"/>
      <c r="V542" s="292"/>
      <c r="W542" s="292"/>
      <c r="X542" s="292"/>
      <c r="Y542" s="292"/>
      <c r="Z542" s="292"/>
      <c r="AA542" s="292"/>
      <c r="AB542" s="292"/>
    </row>
    <row r="543" spans="1:28" ht="15.75" customHeight="1" x14ac:dyDescent="0.2">
      <c r="A543" s="292"/>
      <c r="B543" s="221"/>
      <c r="C543" s="295"/>
      <c r="D543" s="296"/>
      <c r="E543" s="296"/>
      <c r="F543" s="296"/>
      <c r="G543" s="296"/>
      <c r="H543" s="296"/>
      <c r="I543" s="292"/>
      <c r="J543" s="292"/>
      <c r="K543" s="292"/>
      <c r="L543" s="292"/>
      <c r="M543" s="292"/>
      <c r="N543" s="292"/>
      <c r="O543" s="292"/>
      <c r="P543" s="292"/>
      <c r="Q543" s="292"/>
      <c r="R543" s="292"/>
      <c r="S543" s="292"/>
      <c r="T543" s="292"/>
      <c r="U543" s="292"/>
      <c r="V543" s="292"/>
      <c r="W543" s="292"/>
      <c r="X543" s="292"/>
      <c r="Y543" s="292"/>
      <c r="Z543" s="292"/>
      <c r="AA543" s="292"/>
      <c r="AB543" s="292"/>
    </row>
    <row r="544" spans="1:28" ht="15.75" customHeight="1" x14ac:dyDescent="0.2">
      <c r="A544" s="292"/>
      <c r="B544" s="221"/>
      <c r="C544" s="295"/>
      <c r="D544" s="296"/>
      <c r="E544" s="296"/>
      <c r="F544" s="296"/>
      <c r="G544" s="296"/>
      <c r="H544" s="296"/>
      <c r="I544" s="292"/>
      <c r="J544" s="292"/>
      <c r="K544" s="292"/>
      <c r="L544" s="292"/>
      <c r="M544" s="292"/>
      <c r="N544" s="292"/>
      <c r="O544" s="292"/>
      <c r="P544" s="292"/>
      <c r="Q544" s="292"/>
      <c r="R544" s="292"/>
      <c r="S544" s="292"/>
      <c r="T544" s="292"/>
      <c r="U544" s="292"/>
      <c r="V544" s="292"/>
      <c r="W544" s="292"/>
      <c r="X544" s="292"/>
      <c r="Y544" s="292"/>
      <c r="Z544" s="292"/>
      <c r="AA544" s="292"/>
      <c r="AB544" s="292"/>
    </row>
    <row r="545" spans="1:28" ht="15.75" customHeight="1" x14ac:dyDescent="0.2">
      <c r="A545" s="292"/>
      <c r="B545" s="221"/>
      <c r="C545" s="295"/>
      <c r="D545" s="296"/>
      <c r="E545" s="296"/>
      <c r="F545" s="296"/>
      <c r="G545" s="296"/>
      <c r="H545" s="296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</row>
    <row r="546" spans="1:28" ht="15.75" customHeight="1" x14ac:dyDescent="0.2">
      <c r="A546" s="292"/>
      <c r="B546" s="221"/>
      <c r="C546" s="295"/>
      <c r="D546" s="296"/>
      <c r="E546" s="296"/>
      <c r="F546" s="296"/>
      <c r="G546" s="296"/>
      <c r="H546" s="296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</row>
    <row r="547" spans="1:28" ht="15.75" customHeight="1" x14ac:dyDescent="0.2">
      <c r="A547" s="292"/>
      <c r="B547" s="221"/>
      <c r="C547" s="295"/>
      <c r="D547" s="296"/>
      <c r="E547" s="296"/>
      <c r="F547" s="296"/>
      <c r="G547" s="296"/>
      <c r="H547" s="296"/>
      <c r="I547" s="292"/>
      <c r="J547" s="292"/>
      <c r="K547" s="292"/>
      <c r="L547" s="29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</row>
    <row r="548" spans="1:28" ht="15.75" customHeight="1" x14ac:dyDescent="0.2">
      <c r="A548" s="292"/>
      <c r="B548" s="221"/>
      <c r="C548" s="295"/>
      <c r="D548" s="296"/>
      <c r="E548" s="296"/>
      <c r="F548" s="296"/>
      <c r="G548" s="296"/>
      <c r="H548" s="296"/>
      <c r="I548" s="292"/>
      <c r="J548" s="292"/>
      <c r="K548" s="292"/>
      <c r="L548" s="292"/>
      <c r="M548" s="292"/>
      <c r="N548" s="292"/>
      <c r="O548" s="292"/>
      <c r="P548" s="292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</row>
    <row r="549" spans="1:28" ht="15.75" customHeight="1" x14ac:dyDescent="0.2">
      <c r="A549" s="292"/>
      <c r="B549" s="221"/>
      <c r="C549" s="295"/>
      <c r="D549" s="296"/>
      <c r="E549" s="296"/>
      <c r="F549" s="296"/>
      <c r="G549" s="296"/>
      <c r="H549" s="296"/>
      <c r="I549" s="292"/>
      <c r="J549" s="292"/>
      <c r="K549" s="292"/>
      <c r="L549" s="292"/>
      <c r="M549" s="292"/>
      <c r="N549" s="292"/>
      <c r="O549" s="292"/>
      <c r="P549" s="292"/>
      <c r="Q549" s="292"/>
      <c r="R549" s="292"/>
      <c r="S549" s="292"/>
      <c r="T549" s="292"/>
      <c r="U549" s="292"/>
      <c r="V549" s="292"/>
      <c r="W549" s="292"/>
      <c r="X549" s="292"/>
      <c r="Y549" s="292"/>
      <c r="Z549" s="292"/>
      <c r="AA549" s="292"/>
      <c r="AB549" s="292"/>
    </row>
    <row r="550" spans="1:28" ht="15.75" customHeight="1" x14ac:dyDescent="0.2">
      <c r="A550" s="292"/>
      <c r="B550" s="221"/>
      <c r="C550" s="295"/>
      <c r="D550" s="296"/>
      <c r="E550" s="296"/>
      <c r="F550" s="296"/>
      <c r="G550" s="296"/>
      <c r="H550" s="296"/>
      <c r="I550" s="292"/>
      <c r="J550" s="292"/>
      <c r="K550" s="292"/>
      <c r="L550" s="292"/>
      <c r="M550" s="292"/>
      <c r="N550" s="292"/>
      <c r="O550" s="292"/>
      <c r="P550" s="292"/>
      <c r="Q550" s="292"/>
      <c r="R550" s="292"/>
      <c r="S550" s="292"/>
      <c r="T550" s="292"/>
      <c r="U550" s="292"/>
      <c r="V550" s="292"/>
      <c r="W550" s="292"/>
      <c r="X550" s="292"/>
      <c r="Y550" s="292"/>
      <c r="Z550" s="292"/>
      <c r="AA550" s="292"/>
      <c r="AB550" s="292"/>
    </row>
    <row r="551" spans="1:28" ht="15.75" customHeight="1" x14ac:dyDescent="0.2">
      <c r="A551" s="292"/>
      <c r="B551" s="221"/>
      <c r="C551" s="295"/>
      <c r="D551" s="296"/>
      <c r="E551" s="296"/>
      <c r="F551" s="296"/>
      <c r="G551" s="296"/>
      <c r="H551" s="296"/>
      <c r="I551" s="292"/>
      <c r="J551" s="292"/>
      <c r="K551" s="292"/>
      <c r="L551" s="292"/>
      <c r="M551" s="292"/>
      <c r="N551" s="292"/>
      <c r="O551" s="292"/>
      <c r="P551" s="292"/>
      <c r="Q551" s="292"/>
      <c r="R551" s="292"/>
      <c r="S551" s="292"/>
      <c r="T551" s="292"/>
      <c r="U551" s="292"/>
      <c r="V551" s="292"/>
      <c r="W551" s="292"/>
      <c r="X551" s="292"/>
      <c r="Y551" s="292"/>
      <c r="Z551" s="292"/>
      <c r="AA551" s="292"/>
      <c r="AB551" s="292"/>
    </row>
    <row r="552" spans="1:28" ht="15.75" customHeight="1" x14ac:dyDescent="0.2">
      <c r="A552" s="292"/>
      <c r="B552" s="221"/>
      <c r="C552" s="295"/>
      <c r="D552" s="296"/>
      <c r="E552" s="296"/>
      <c r="F552" s="296"/>
      <c r="G552" s="296"/>
      <c r="H552" s="296"/>
      <c r="I552" s="292"/>
      <c r="J552" s="292"/>
      <c r="K552" s="292"/>
      <c r="L552" s="292"/>
      <c r="M552" s="292"/>
      <c r="N552" s="292"/>
      <c r="O552" s="292"/>
      <c r="P552" s="292"/>
      <c r="Q552" s="292"/>
      <c r="R552" s="292"/>
      <c r="S552" s="292"/>
      <c r="T552" s="292"/>
      <c r="U552" s="292"/>
      <c r="V552" s="292"/>
      <c r="W552" s="292"/>
      <c r="X552" s="292"/>
      <c r="Y552" s="292"/>
      <c r="Z552" s="292"/>
      <c r="AA552" s="292"/>
      <c r="AB552" s="292"/>
    </row>
    <row r="553" spans="1:28" ht="15.75" customHeight="1" x14ac:dyDescent="0.2">
      <c r="A553" s="292"/>
      <c r="B553" s="221"/>
      <c r="C553" s="295"/>
      <c r="D553" s="296"/>
      <c r="E553" s="296"/>
      <c r="F553" s="296"/>
      <c r="G553" s="296"/>
      <c r="H553" s="296"/>
      <c r="I553" s="292"/>
      <c r="J553" s="292"/>
      <c r="K553" s="292"/>
      <c r="L553" s="292"/>
      <c r="M553" s="292"/>
      <c r="N553" s="292"/>
      <c r="O553" s="292"/>
      <c r="P553" s="292"/>
      <c r="Q553" s="292"/>
      <c r="R553" s="292"/>
      <c r="S553" s="292"/>
      <c r="T553" s="292"/>
      <c r="U553" s="292"/>
      <c r="V553" s="292"/>
      <c r="W553" s="292"/>
      <c r="X553" s="292"/>
      <c r="Y553" s="292"/>
      <c r="Z553" s="292"/>
      <c r="AA553" s="292"/>
      <c r="AB553" s="292"/>
    </row>
    <row r="554" spans="1:28" ht="15.75" customHeight="1" x14ac:dyDescent="0.2">
      <c r="A554" s="292"/>
      <c r="B554" s="221"/>
      <c r="C554" s="295"/>
      <c r="D554" s="296"/>
      <c r="E554" s="296"/>
      <c r="F554" s="296"/>
      <c r="G554" s="296"/>
      <c r="H554" s="296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  <c r="AA554" s="292"/>
      <c r="AB554" s="292"/>
    </row>
    <row r="555" spans="1:28" ht="15.75" customHeight="1" x14ac:dyDescent="0.2">
      <c r="A555" s="292"/>
      <c r="B555" s="221"/>
      <c r="C555" s="295"/>
      <c r="D555" s="296"/>
      <c r="E555" s="296"/>
      <c r="F555" s="296"/>
      <c r="G555" s="296"/>
      <c r="H555" s="296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  <c r="AA555" s="292"/>
      <c r="AB555" s="292"/>
    </row>
    <row r="556" spans="1:28" ht="15.75" customHeight="1" x14ac:dyDescent="0.2">
      <c r="A556" s="292"/>
      <c r="B556" s="221"/>
      <c r="C556" s="295"/>
      <c r="D556" s="296"/>
      <c r="E556" s="296"/>
      <c r="F556" s="296"/>
      <c r="G556" s="296"/>
      <c r="H556" s="296"/>
      <c r="I556" s="292"/>
      <c r="J556" s="292"/>
      <c r="K556" s="292"/>
      <c r="L556" s="292"/>
      <c r="M556" s="292"/>
      <c r="N556" s="292"/>
      <c r="O556" s="292"/>
      <c r="P556" s="292"/>
      <c r="Q556" s="292"/>
      <c r="R556" s="292"/>
      <c r="S556" s="292"/>
      <c r="T556" s="292"/>
      <c r="U556" s="292"/>
      <c r="V556" s="292"/>
      <c r="W556" s="292"/>
      <c r="X556" s="292"/>
      <c r="Y556" s="292"/>
      <c r="Z556" s="292"/>
      <c r="AA556" s="292"/>
      <c r="AB556" s="292"/>
    </row>
    <row r="557" spans="1:28" ht="15.75" customHeight="1" x14ac:dyDescent="0.2">
      <c r="A557" s="292"/>
      <c r="B557" s="221"/>
      <c r="C557" s="295"/>
      <c r="D557" s="296"/>
      <c r="E557" s="296"/>
      <c r="F557" s="296"/>
      <c r="G557" s="296"/>
      <c r="H557" s="296"/>
      <c r="I557" s="292"/>
      <c r="J557" s="292"/>
      <c r="K557" s="292"/>
      <c r="L557" s="292"/>
      <c r="M557" s="292"/>
      <c r="N557" s="292"/>
      <c r="O557" s="292"/>
      <c r="P557" s="292"/>
      <c r="Q557" s="292"/>
      <c r="R557" s="292"/>
      <c r="S557" s="292"/>
      <c r="T557" s="292"/>
      <c r="U557" s="292"/>
      <c r="V557" s="292"/>
      <c r="W557" s="292"/>
      <c r="X557" s="292"/>
      <c r="Y557" s="292"/>
      <c r="Z557" s="292"/>
      <c r="AA557" s="292"/>
      <c r="AB557" s="292"/>
    </row>
    <row r="558" spans="1:28" ht="15.75" customHeight="1" x14ac:dyDescent="0.2">
      <c r="A558" s="292"/>
      <c r="B558" s="221"/>
      <c r="C558" s="295"/>
      <c r="D558" s="296"/>
      <c r="E558" s="296"/>
      <c r="F558" s="296"/>
      <c r="G558" s="296"/>
      <c r="H558" s="296"/>
      <c r="I558" s="292"/>
      <c r="J558" s="292"/>
      <c r="K558" s="292"/>
      <c r="L558" s="292"/>
      <c r="M558" s="292"/>
      <c r="N558" s="292"/>
      <c r="O558" s="292"/>
      <c r="P558" s="292"/>
      <c r="Q558" s="292"/>
      <c r="R558" s="292"/>
      <c r="S558" s="292"/>
      <c r="T558" s="292"/>
      <c r="U558" s="292"/>
      <c r="V558" s="292"/>
      <c r="W558" s="292"/>
      <c r="X558" s="292"/>
      <c r="Y558" s="292"/>
      <c r="Z558" s="292"/>
      <c r="AA558" s="292"/>
      <c r="AB558" s="292"/>
    </row>
    <row r="559" spans="1:28" ht="15.75" customHeight="1" x14ac:dyDescent="0.2">
      <c r="A559" s="292"/>
      <c r="B559" s="221"/>
      <c r="C559" s="295"/>
      <c r="D559" s="296"/>
      <c r="E559" s="296"/>
      <c r="F559" s="296"/>
      <c r="G559" s="296"/>
      <c r="H559" s="296"/>
      <c r="I559" s="292"/>
      <c r="J559" s="292"/>
      <c r="K559" s="292"/>
      <c r="L559" s="292"/>
      <c r="M559" s="292"/>
      <c r="N559" s="292"/>
      <c r="O559" s="292"/>
      <c r="P559" s="292"/>
      <c r="Q559" s="292"/>
      <c r="R559" s="292"/>
      <c r="S559" s="292"/>
      <c r="T559" s="292"/>
      <c r="U559" s="292"/>
      <c r="V559" s="292"/>
      <c r="W559" s="292"/>
      <c r="X559" s="292"/>
      <c r="Y559" s="292"/>
      <c r="Z559" s="292"/>
      <c r="AA559" s="292"/>
      <c r="AB559" s="292"/>
    </row>
    <row r="560" spans="1:28" ht="15.75" customHeight="1" x14ac:dyDescent="0.2">
      <c r="A560" s="292"/>
      <c r="B560" s="221"/>
      <c r="C560" s="295"/>
      <c r="D560" s="296"/>
      <c r="E560" s="296"/>
      <c r="F560" s="296"/>
      <c r="G560" s="296"/>
      <c r="H560" s="296"/>
      <c r="I560" s="292"/>
      <c r="J560" s="292"/>
      <c r="K560" s="292"/>
      <c r="L560" s="292"/>
      <c r="M560" s="292"/>
      <c r="N560" s="292"/>
      <c r="O560" s="292"/>
      <c r="P560" s="292"/>
      <c r="Q560" s="292"/>
      <c r="R560" s="292"/>
      <c r="S560" s="292"/>
      <c r="T560" s="292"/>
      <c r="U560" s="292"/>
      <c r="V560" s="292"/>
      <c r="W560" s="292"/>
      <c r="X560" s="292"/>
      <c r="Y560" s="292"/>
      <c r="Z560" s="292"/>
      <c r="AA560" s="292"/>
      <c r="AB560" s="292"/>
    </row>
    <row r="561" spans="1:28" ht="15.75" customHeight="1" x14ac:dyDescent="0.2">
      <c r="A561" s="292"/>
      <c r="B561" s="221"/>
      <c r="C561" s="295"/>
      <c r="D561" s="296"/>
      <c r="E561" s="296"/>
      <c r="F561" s="296"/>
      <c r="G561" s="296"/>
      <c r="H561" s="296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2"/>
      <c r="Y561" s="292"/>
      <c r="Z561" s="292"/>
      <c r="AA561" s="292"/>
      <c r="AB561" s="292"/>
    </row>
    <row r="562" spans="1:28" ht="15.75" customHeight="1" x14ac:dyDescent="0.2">
      <c r="A562" s="292"/>
      <c r="B562" s="221"/>
      <c r="C562" s="295"/>
      <c r="D562" s="296"/>
      <c r="E562" s="296"/>
      <c r="F562" s="296"/>
      <c r="G562" s="296"/>
      <c r="H562" s="296"/>
      <c r="I562" s="292"/>
      <c r="J562" s="292"/>
      <c r="K562" s="292"/>
      <c r="L562" s="292"/>
      <c r="M562" s="292"/>
      <c r="N562" s="292"/>
      <c r="O562" s="292"/>
      <c r="P562" s="292"/>
      <c r="Q562" s="292"/>
      <c r="R562" s="292"/>
      <c r="S562" s="292"/>
      <c r="T562" s="292"/>
      <c r="U562" s="292"/>
      <c r="V562" s="292"/>
      <c r="W562" s="292"/>
      <c r="X562" s="292"/>
      <c r="Y562" s="292"/>
      <c r="Z562" s="292"/>
      <c r="AA562" s="292"/>
      <c r="AB562" s="292"/>
    </row>
    <row r="563" spans="1:28" ht="15.75" customHeight="1" x14ac:dyDescent="0.2">
      <c r="A563" s="292"/>
      <c r="B563" s="221"/>
      <c r="C563" s="295"/>
      <c r="D563" s="296"/>
      <c r="E563" s="296"/>
      <c r="F563" s="296"/>
      <c r="G563" s="296"/>
      <c r="H563" s="296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  <c r="AA563" s="292"/>
      <c r="AB563" s="292"/>
    </row>
    <row r="564" spans="1:28" ht="15.75" customHeight="1" x14ac:dyDescent="0.2">
      <c r="A564" s="292"/>
      <c r="B564" s="221"/>
      <c r="C564" s="295"/>
      <c r="D564" s="296"/>
      <c r="E564" s="296"/>
      <c r="F564" s="296"/>
      <c r="G564" s="296"/>
      <c r="H564" s="296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  <c r="AA564" s="292"/>
      <c r="AB564" s="292"/>
    </row>
    <row r="565" spans="1:28" ht="15.75" customHeight="1" x14ac:dyDescent="0.2">
      <c r="A565" s="292"/>
      <c r="B565" s="221"/>
      <c r="C565" s="295"/>
      <c r="D565" s="296"/>
      <c r="E565" s="296"/>
      <c r="F565" s="296"/>
      <c r="G565" s="296"/>
      <c r="H565" s="296"/>
      <c r="I565" s="292"/>
      <c r="J565" s="292"/>
      <c r="K565" s="292"/>
      <c r="L565" s="292"/>
      <c r="M565" s="292"/>
      <c r="N565" s="292"/>
      <c r="O565" s="292"/>
      <c r="P565" s="292"/>
      <c r="Q565" s="292"/>
      <c r="R565" s="292"/>
      <c r="S565" s="292"/>
      <c r="T565" s="292"/>
      <c r="U565" s="292"/>
      <c r="V565" s="292"/>
      <c r="W565" s="292"/>
      <c r="X565" s="292"/>
      <c r="Y565" s="292"/>
      <c r="Z565" s="292"/>
      <c r="AA565" s="292"/>
      <c r="AB565" s="292"/>
    </row>
    <row r="566" spans="1:28" ht="15.75" customHeight="1" x14ac:dyDescent="0.2">
      <c r="A566" s="292"/>
      <c r="B566" s="221"/>
      <c r="C566" s="295"/>
      <c r="D566" s="296"/>
      <c r="E566" s="296"/>
      <c r="F566" s="296"/>
      <c r="G566" s="296"/>
      <c r="H566" s="296"/>
      <c r="I566" s="292"/>
      <c r="J566" s="292"/>
      <c r="K566" s="292"/>
      <c r="L566" s="292"/>
      <c r="M566" s="292"/>
      <c r="N566" s="292"/>
      <c r="O566" s="292"/>
      <c r="P566" s="292"/>
      <c r="Q566" s="292"/>
      <c r="R566" s="292"/>
      <c r="S566" s="292"/>
      <c r="T566" s="292"/>
      <c r="U566" s="292"/>
      <c r="V566" s="292"/>
      <c r="W566" s="292"/>
      <c r="X566" s="292"/>
      <c r="Y566" s="292"/>
      <c r="Z566" s="292"/>
      <c r="AA566" s="292"/>
      <c r="AB566" s="292"/>
    </row>
    <row r="567" spans="1:28" ht="15.75" customHeight="1" x14ac:dyDescent="0.2">
      <c r="A567" s="292"/>
      <c r="B567" s="221"/>
      <c r="C567" s="295"/>
      <c r="D567" s="296"/>
      <c r="E567" s="296"/>
      <c r="F567" s="296"/>
      <c r="G567" s="296"/>
      <c r="H567" s="296"/>
      <c r="I567" s="292"/>
      <c r="J567" s="292"/>
      <c r="K567" s="292"/>
      <c r="L567" s="292"/>
      <c r="M567" s="292"/>
      <c r="N567" s="292"/>
      <c r="O567" s="292"/>
      <c r="P567" s="292"/>
      <c r="Q567" s="292"/>
      <c r="R567" s="292"/>
      <c r="S567" s="292"/>
      <c r="T567" s="292"/>
      <c r="U567" s="292"/>
      <c r="V567" s="292"/>
      <c r="W567" s="292"/>
      <c r="X567" s="292"/>
      <c r="Y567" s="292"/>
      <c r="Z567" s="292"/>
      <c r="AA567" s="292"/>
      <c r="AB567" s="292"/>
    </row>
    <row r="568" spans="1:28" ht="15.75" customHeight="1" x14ac:dyDescent="0.2">
      <c r="A568" s="292"/>
      <c r="B568" s="221"/>
      <c r="C568" s="295"/>
      <c r="D568" s="296"/>
      <c r="E568" s="296"/>
      <c r="F568" s="296"/>
      <c r="G568" s="296"/>
      <c r="H568" s="296"/>
      <c r="I568" s="292"/>
      <c r="J568" s="292"/>
      <c r="K568" s="292"/>
      <c r="L568" s="292"/>
      <c r="M568" s="292"/>
      <c r="N568" s="292"/>
      <c r="O568" s="292"/>
      <c r="P568" s="292"/>
      <c r="Q568" s="292"/>
      <c r="R568" s="292"/>
      <c r="S568" s="292"/>
      <c r="T568" s="292"/>
      <c r="U568" s="292"/>
      <c r="V568" s="292"/>
      <c r="W568" s="292"/>
      <c r="X568" s="292"/>
      <c r="Y568" s="292"/>
      <c r="Z568" s="292"/>
      <c r="AA568" s="292"/>
      <c r="AB568" s="292"/>
    </row>
    <row r="569" spans="1:28" ht="15.75" customHeight="1" x14ac:dyDescent="0.2">
      <c r="A569" s="292"/>
      <c r="B569" s="221"/>
      <c r="C569" s="295"/>
      <c r="D569" s="296"/>
      <c r="E569" s="296"/>
      <c r="F569" s="296"/>
      <c r="G569" s="296"/>
      <c r="H569" s="296"/>
      <c r="I569" s="292"/>
      <c r="J569" s="292"/>
      <c r="K569" s="292"/>
      <c r="L569" s="292"/>
      <c r="M569" s="292"/>
      <c r="N569" s="292"/>
      <c r="O569" s="292"/>
      <c r="P569" s="292"/>
      <c r="Q569" s="292"/>
      <c r="R569" s="292"/>
      <c r="S569" s="292"/>
      <c r="T569" s="292"/>
      <c r="U569" s="292"/>
      <c r="V569" s="292"/>
      <c r="W569" s="292"/>
      <c r="X569" s="292"/>
      <c r="Y569" s="292"/>
      <c r="Z569" s="292"/>
      <c r="AA569" s="292"/>
      <c r="AB569" s="292"/>
    </row>
    <row r="570" spans="1:28" ht="15.75" customHeight="1" x14ac:dyDescent="0.2">
      <c r="A570" s="292"/>
      <c r="B570" s="221"/>
      <c r="C570" s="295"/>
      <c r="D570" s="296"/>
      <c r="E570" s="296"/>
      <c r="F570" s="296"/>
      <c r="G570" s="296"/>
      <c r="H570" s="296"/>
      <c r="I570" s="292"/>
      <c r="J570" s="292"/>
      <c r="K570" s="292"/>
      <c r="L570" s="292"/>
      <c r="M570" s="292"/>
      <c r="N570" s="292"/>
      <c r="O570" s="292"/>
      <c r="P570" s="292"/>
      <c r="Q570" s="292"/>
      <c r="R570" s="292"/>
      <c r="S570" s="292"/>
      <c r="T570" s="292"/>
      <c r="U570" s="292"/>
      <c r="V570" s="292"/>
      <c r="W570" s="292"/>
      <c r="X570" s="292"/>
      <c r="Y570" s="292"/>
      <c r="Z570" s="292"/>
      <c r="AA570" s="292"/>
      <c r="AB570" s="292"/>
    </row>
    <row r="571" spans="1:28" ht="15.75" customHeight="1" x14ac:dyDescent="0.2">
      <c r="A571" s="292"/>
      <c r="B571" s="221"/>
      <c r="C571" s="295"/>
      <c r="D571" s="296"/>
      <c r="E571" s="296"/>
      <c r="F571" s="296"/>
      <c r="G571" s="296"/>
      <c r="H571" s="296"/>
      <c r="I571" s="292"/>
      <c r="J571" s="292"/>
      <c r="K571" s="292"/>
      <c r="L571" s="292"/>
      <c r="M571" s="292"/>
      <c r="N571" s="292"/>
      <c r="O571" s="292"/>
      <c r="P571" s="292"/>
      <c r="Q571" s="292"/>
      <c r="R571" s="292"/>
      <c r="S571" s="292"/>
      <c r="T571" s="292"/>
      <c r="U571" s="292"/>
      <c r="V571" s="292"/>
      <c r="W571" s="292"/>
      <c r="X571" s="292"/>
      <c r="Y571" s="292"/>
      <c r="Z571" s="292"/>
      <c r="AA571" s="292"/>
      <c r="AB571" s="292"/>
    </row>
    <row r="572" spans="1:28" ht="15.75" customHeight="1" x14ac:dyDescent="0.2">
      <c r="A572" s="292"/>
      <c r="B572" s="221"/>
      <c r="C572" s="295"/>
      <c r="D572" s="296"/>
      <c r="E572" s="296"/>
      <c r="F572" s="296"/>
      <c r="G572" s="296"/>
      <c r="H572" s="296"/>
      <c r="I572" s="292"/>
      <c r="J572" s="292"/>
      <c r="K572" s="292"/>
      <c r="L572" s="292"/>
      <c r="M572" s="292"/>
      <c r="N572" s="292"/>
      <c r="O572" s="292"/>
      <c r="P572" s="292"/>
      <c r="Q572" s="292"/>
      <c r="R572" s="292"/>
      <c r="S572" s="292"/>
      <c r="T572" s="292"/>
      <c r="U572" s="292"/>
      <c r="V572" s="292"/>
      <c r="W572" s="292"/>
      <c r="X572" s="292"/>
      <c r="Y572" s="292"/>
      <c r="Z572" s="292"/>
      <c r="AA572" s="292"/>
      <c r="AB572" s="292"/>
    </row>
    <row r="573" spans="1:28" ht="15.75" customHeight="1" x14ac:dyDescent="0.2">
      <c r="A573" s="292"/>
      <c r="B573" s="221"/>
      <c r="C573" s="295"/>
      <c r="D573" s="296"/>
      <c r="E573" s="296"/>
      <c r="F573" s="296"/>
      <c r="G573" s="296"/>
      <c r="H573" s="296"/>
      <c r="I573" s="292"/>
      <c r="J573" s="292"/>
      <c r="K573" s="292"/>
      <c r="L573" s="292"/>
      <c r="M573" s="292"/>
      <c r="N573" s="292"/>
      <c r="O573" s="292"/>
      <c r="P573" s="292"/>
      <c r="Q573" s="292"/>
      <c r="R573" s="292"/>
      <c r="S573" s="292"/>
      <c r="T573" s="292"/>
      <c r="U573" s="292"/>
      <c r="V573" s="292"/>
      <c r="W573" s="292"/>
      <c r="X573" s="292"/>
      <c r="Y573" s="292"/>
      <c r="Z573" s="292"/>
      <c r="AA573" s="292"/>
      <c r="AB573" s="292"/>
    </row>
    <row r="574" spans="1:28" ht="15.75" customHeight="1" x14ac:dyDescent="0.2">
      <c r="A574" s="292"/>
      <c r="B574" s="221"/>
      <c r="C574" s="295"/>
      <c r="D574" s="296"/>
      <c r="E574" s="296"/>
      <c r="F574" s="296"/>
      <c r="G574" s="296"/>
      <c r="H574" s="296"/>
      <c r="I574" s="292"/>
      <c r="J574" s="292"/>
      <c r="K574" s="292"/>
      <c r="L574" s="292"/>
      <c r="M574" s="292"/>
      <c r="N574" s="292"/>
      <c r="O574" s="292"/>
      <c r="P574" s="292"/>
      <c r="Q574" s="292"/>
      <c r="R574" s="292"/>
      <c r="S574" s="292"/>
      <c r="T574" s="292"/>
      <c r="U574" s="292"/>
      <c r="V574" s="292"/>
      <c r="W574" s="292"/>
      <c r="X574" s="292"/>
      <c r="Y574" s="292"/>
      <c r="Z574" s="292"/>
      <c r="AA574" s="292"/>
      <c r="AB574" s="292"/>
    </row>
    <row r="575" spans="1:28" ht="15.75" customHeight="1" x14ac:dyDescent="0.2">
      <c r="A575" s="292"/>
      <c r="B575" s="221"/>
      <c r="C575" s="295"/>
      <c r="D575" s="296"/>
      <c r="E575" s="296"/>
      <c r="F575" s="296"/>
      <c r="G575" s="296"/>
      <c r="H575" s="296"/>
      <c r="I575" s="292"/>
      <c r="J575" s="292"/>
      <c r="K575" s="292"/>
      <c r="L575" s="292"/>
      <c r="M575" s="292"/>
      <c r="N575" s="292"/>
      <c r="O575" s="292"/>
      <c r="P575" s="292"/>
      <c r="Q575" s="292"/>
      <c r="R575" s="292"/>
      <c r="S575" s="292"/>
      <c r="T575" s="292"/>
      <c r="U575" s="292"/>
      <c r="V575" s="292"/>
      <c r="W575" s="292"/>
      <c r="X575" s="292"/>
      <c r="Y575" s="292"/>
      <c r="Z575" s="292"/>
      <c r="AA575" s="292"/>
      <c r="AB575" s="292"/>
    </row>
    <row r="576" spans="1:28" ht="15.75" customHeight="1" x14ac:dyDescent="0.2">
      <c r="A576" s="292"/>
      <c r="B576" s="221"/>
      <c r="C576" s="295"/>
      <c r="D576" s="296"/>
      <c r="E576" s="296"/>
      <c r="F576" s="296"/>
      <c r="G576" s="296"/>
      <c r="H576" s="296"/>
      <c r="I576" s="292"/>
      <c r="J576" s="292"/>
      <c r="K576" s="292"/>
      <c r="L576" s="292"/>
      <c r="M576" s="292"/>
      <c r="N576" s="292"/>
      <c r="O576" s="292"/>
      <c r="P576" s="292"/>
      <c r="Q576" s="292"/>
      <c r="R576" s="292"/>
      <c r="S576" s="292"/>
      <c r="T576" s="292"/>
      <c r="U576" s="292"/>
      <c r="V576" s="292"/>
      <c r="W576" s="292"/>
      <c r="X576" s="292"/>
      <c r="Y576" s="292"/>
      <c r="Z576" s="292"/>
      <c r="AA576" s="292"/>
      <c r="AB576" s="292"/>
    </row>
    <row r="577" spans="1:28" ht="15.75" customHeight="1" x14ac:dyDescent="0.2">
      <c r="A577" s="292"/>
      <c r="B577" s="221"/>
      <c r="C577" s="295"/>
      <c r="D577" s="296"/>
      <c r="E577" s="296"/>
      <c r="F577" s="296"/>
      <c r="G577" s="296"/>
      <c r="H577" s="296"/>
      <c r="I577" s="292"/>
      <c r="J577" s="292"/>
      <c r="K577" s="292"/>
      <c r="L577" s="292"/>
      <c r="M577" s="292"/>
      <c r="N577" s="292"/>
      <c r="O577" s="292"/>
      <c r="P577" s="292"/>
      <c r="Q577" s="292"/>
      <c r="R577" s="292"/>
      <c r="S577" s="292"/>
      <c r="T577" s="292"/>
      <c r="U577" s="292"/>
      <c r="V577" s="292"/>
      <c r="W577" s="292"/>
      <c r="X577" s="292"/>
      <c r="Y577" s="292"/>
      <c r="Z577" s="292"/>
      <c r="AA577" s="292"/>
      <c r="AB577" s="292"/>
    </row>
    <row r="578" spans="1:28" ht="15.75" customHeight="1" x14ac:dyDescent="0.2">
      <c r="A578" s="292"/>
      <c r="B578" s="221"/>
      <c r="C578" s="295"/>
      <c r="D578" s="296"/>
      <c r="E578" s="296"/>
      <c r="F578" s="296"/>
      <c r="G578" s="296"/>
      <c r="H578" s="296"/>
      <c r="I578" s="292"/>
      <c r="J578" s="292"/>
      <c r="K578" s="292"/>
      <c r="L578" s="292"/>
      <c r="M578" s="292"/>
      <c r="N578" s="292"/>
      <c r="O578" s="292"/>
      <c r="P578" s="292"/>
      <c r="Q578" s="292"/>
      <c r="R578" s="292"/>
      <c r="S578" s="292"/>
      <c r="T578" s="292"/>
      <c r="U578" s="292"/>
      <c r="V578" s="292"/>
      <c r="W578" s="292"/>
      <c r="X578" s="292"/>
      <c r="Y578" s="292"/>
      <c r="Z578" s="292"/>
      <c r="AA578" s="292"/>
      <c r="AB578" s="292"/>
    </row>
    <row r="579" spans="1:28" ht="15.75" customHeight="1" x14ac:dyDescent="0.2">
      <c r="A579" s="292"/>
      <c r="B579" s="221"/>
      <c r="C579" s="295"/>
      <c r="D579" s="296"/>
      <c r="E579" s="296"/>
      <c r="F579" s="296"/>
      <c r="G579" s="296"/>
      <c r="H579" s="296"/>
      <c r="I579" s="292"/>
      <c r="J579" s="292"/>
      <c r="K579" s="292"/>
      <c r="L579" s="292"/>
      <c r="M579" s="292"/>
      <c r="N579" s="292"/>
      <c r="O579" s="292"/>
      <c r="P579" s="292"/>
      <c r="Q579" s="292"/>
      <c r="R579" s="292"/>
      <c r="S579" s="292"/>
      <c r="T579" s="292"/>
      <c r="U579" s="292"/>
      <c r="V579" s="292"/>
      <c r="W579" s="292"/>
      <c r="X579" s="292"/>
      <c r="Y579" s="292"/>
      <c r="Z579" s="292"/>
      <c r="AA579" s="292"/>
      <c r="AB579" s="292"/>
    </row>
    <row r="580" spans="1:28" ht="15.75" customHeight="1" x14ac:dyDescent="0.2">
      <c r="A580" s="292"/>
      <c r="B580" s="221"/>
      <c r="C580" s="295"/>
      <c r="D580" s="296"/>
      <c r="E580" s="296"/>
      <c r="F580" s="296"/>
      <c r="G580" s="296"/>
      <c r="H580" s="296"/>
      <c r="I580" s="292"/>
      <c r="J580" s="292"/>
      <c r="K580" s="292"/>
      <c r="L580" s="292"/>
      <c r="M580" s="292"/>
      <c r="N580" s="292"/>
      <c r="O580" s="292"/>
      <c r="P580" s="292"/>
      <c r="Q580" s="292"/>
      <c r="R580" s="292"/>
      <c r="S580" s="292"/>
      <c r="T580" s="292"/>
      <c r="U580" s="292"/>
      <c r="V580" s="292"/>
      <c r="W580" s="292"/>
      <c r="X580" s="292"/>
      <c r="Y580" s="292"/>
      <c r="Z580" s="292"/>
      <c r="AA580" s="292"/>
      <c r="AB580" s="292"/>
    </row>
    <row r="581" spans="1:28" ht="15.75" customHeight="1" x14ac:dyDescent="0.2">
      <c r="A581" s="292"/>
      <c r="B581" s="221"/>
      <c r="C581" s="295"/>
      <c r="D581" s="296"/>
      <c r="E581" s="296"/>
      <c r="F581" s="296"/>
      <c r="G581" s="296"/>
      <c r="H581" s="296"/>
      <c r="I581" s="292"/>
      <c r="J581" s="292"/>
      <c r="K581" s="292"/>
      <c r="L581" s="29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</row>
    <row r="582" spans="1:28" ht="15.75" customHeight="1" x14ac:dyDescent="0.2">
      <c r="A582" s="292"/>
      <c r="B582" s="221"/>
      <c r="C582" s="295"/>
      <c r="D582" s="296"/>
      <c r="E582" s="296"/>
      <c r="F582" s="296"/>
      <c r="G582" s="296"/>
      <c r="H582" s="296"/>
      <c r="I582" s="292"/>
      <c r="J582" s="292"/>
      <c r="K582" s="292"/>
      <c r="L582" s="29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</row>
    <row r="583" spans="1:28" ht="15.75" customHeight="1" x14ac:dyDescent="0.2">
      <c r="A583" s="292"/>
      <c r="B583" s="221"/>
      <c r="C583" s="295"/>
      <c r="D583" s="296"/>
      <c r="E583" s="296"/>
      <c r="F583" s="296"/>
      <c r="G583" s="296"/>
      <c r="H583" s="296"/>
      <c r="I583" s="292"/>
      <c r="J583" s="292"/>
      <c r="K583" s="292"/>
      <c r="L583" s="29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</row>
    <row r="584" spans="1:28" ht="15.75" customHeight="1" x14ac:dyDescent="0.2">
      <c r="A584" s="292"/>
      <c r="B584" s="221"/>
      <c r="C584" s="295"/>
      <c r="D584" s="296"/>
      <c r="E584" s="296"/>
      <c r="F584" s="296"/>
      <c r="G584" s="296"/>
      <c r="H584" s="296"/>
      <c r="I584" s="292"/>
      <c r="J584" s="292"/>
      <c r="K584" s="292"/>
      <c r="L584" s="292"/>
      <c r="M584" s="292"/>
      <c r="N584" s="292"/>
      <c r="O584" s="292"/>
      <c r="P584" s="292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</row>
    <row r="585" spans="1:28" ht="15.75" customHeight="1" x14ac:dyDescent="0.2">
      <c r="A585" s="292"/>
      <c r="B585" s="221"/>
      <c r="C585" s="295"/>
      <c r="D585" s="296"/>
      <c r="E585" s="296"/>
      <c r="F585" s="296"/>
      <c r="G585" s="296"/>
      <c r="H585" s="296"/>
      <c r="I585" s="292"/>
      <c r="J585" s="292"/>
      <c r="K585" s="292"/>
      <c r="L585" s="292"/>
      <c r="M585" s="292"/>
      <c r="N585" s="292"/>
      <c r="O585" s="292"/>
      <c r="P585" s="292"/>
      <c r="Q585" s="292"/>
      <c r="R585" s="292"/>
      <c r="S585" s="292"/>
      <c r="T585" s="292"/>
      <c r="U585" s="292"/>
      <c r="V585" s="292"/>
      <c r="W585" s="292"/>
      <c r="X585" s="292"/>
      <c r="Y585" s="292"/>
      <c r="Z585" s="292"/>
      <c r="AA585" s="292"/>
      <c r="AB585" s="292"/>
    </row>
    <row r="586" spans="1:28" ht="15.75" customHeight="1" x14ac:dyDescent="0.2">
      <c r="A586" s="292"/>
      <c r="B586" s="221"/>
      <c r="C586" s="295"/>
      <c r="D586" s="296"/>
      <c r="E586" s="296"/>
      <c r="F586" s="296"/>
      <c r="G586" s="296"/>
      <c r="H586" s="296"/>
      <c r="I586" s="292"/>
      <c r="J586" s="292"/>
      <c r="K586" s="292"/>
      <c r="L586" s="292"/>
      <c r="M586" s="292"/>
      <c r="N586" s="292"/>
      <c r="O586" s="292"/>
      <c r="P586" s="292"/>
      <c r="Q586" s="292"/>
      <c r="R586" s="292"/>
      <c r="S586" s="292"/>
      <c r="T586" s="292"/>
      <c r="U586" s="292"/>
      <c r="V586" s="292"/>
      <c r="W586" s="292"/>
      <c r="X586" s="292"/>
      <c r="Y586" s="292"/>
      <c r="Z586" s="292"/>
      <c r="AA586" s="292"/>
      <c r="AB586" s="292"/>
    </row>
    <row r="587" spans="1:28" ht="15.75" customHeight="1" x14ac:dyDescent="0.2">
      <c r="A587" s="292"/>
      <c r="B587" s="221"/>
      <c r="C587" s="295"/>
      <c r="D587" s="296"/>
      <c r="E587" s="296"/>
      <c r="F587" s="296"/>
      <c r="G587" s="296"/>
      <c r="H587" s="296"/>
      <c r="I587" s="292"/>
      <c r="J587" s="292"/>
      <c r="K587" s="292"/>
      <c r="L587" s="292"/>
      <c r="M587" s="292"/>
      <c r="N587" s="292"/>
      <c r="O587" s="292"/>
      <c r="P587" s="292"/>
      <c r="Q587" s="292"/>
      <c r="R587" s="292"/>
      <c r="S587" s="292"/>
      <c r="T587" s="292"/>
      <c r="U587" s="292"/>
      <c r="V587" s="292"/>
      <c r="W587" s="292"/>
      <c r="X587" s="292"/>
      <c r="Y587" s="292"/>
      <c r="Z587" s="292"/>
      <c r="AA587" s="292"/>
      <c r="AB587" s="292"/>
    </row>
    <row r="588" spans="1:28" ht="15.75" customHeight="1" x14ac:dyDescent="0.2">
      <c r="A588" s="292"/>
      <c r="B588" s="221"/>
      <c r="C588" s="295"/>
      <c r="D588" s="296"/>
      <c r="E588" s="296"/>
      <c r="F588" s="296"/>
      <c r="G588" s="296"/>
      <c r="H588" s="296"/>
      <c r="I588" s="292"/>
      <c r="J588" s="292"/>
      <c r="K588" s="292"/>
      <c r="L588" s="292"/>
      <c r="M588" s="292"/>
      <c r="N588" s="292"/>
      <c r="O588" s="292"/>
      <c r="P588" s="292"/>
      <c r="Q588" s="292"/>
      <c r="R588" s="292"/>
      <c r="S588" s="292"/>
      <c r="T588" s="292"/>
      <c r="U588" s="292"/>
      <c r="V588" s="292"/>
      <c r="W588" s="292"/>
      <c r="X588" s="292"/>
      <c r="Y588" s="292"/>
      <c r="Z588" s="292"/>
      <c r="AA588" s="292"/>
      <c r="AB588" s="292"/>
    </row>
    <row r="589" spans="1:28" ht="15.75" customHeight="1" x14ac:dyDescent="0.2">
      <c r="A589" s="292"/>
      <c r="B589" s="221"/>
      <c r="C589" s="295"/>
      <c r="D589" s="296"/>
      <c r="E589" s="296"/>
      <c r="F589" s="296"/>
      <c r="G589" s="296"/>
      <c r="H589" s="296"/>
      <c r="I589" s="292"/>
      <c r="J589" s="292"/>
      <c r="K589" s="292"/>
      <c r="L589" s="292"/>
      <c r="M589" s="292"/>
      <c r="N589" s="292"/>
      <c r="O589" s="292"/>
      <c r="P589" s="292"/>
      <c r="Q589" s="292"/>
      <c r="R589" s="292"/>
      <c r="S589" s="292"/>
      <c r="T589" s="292"/>
      <c r="U589" s="292"/>
      <c r="V589" s="292"/>
      <c r="W589" s="292"/>
      <c r="X589" s="292"/>
      <c r="Y589" s="292"/>
      <c r="Z589" s="292"/>
      <c r="AA589" s="292"/>
      <c r="AB589" s="292"/>
    </row>
    <row r="590" spans="1:28" ht="15.75" customHeight="1" x14ac:dyDescent="0.2">
      <c r="A590" s="292"/>
      <c r="B590" s="221"/>
      <c r="C590" s="295"/>
      <c r="D590" s="296"/>
      <c r="E590" s="296"/>
      <c r="F590" s="296"/>
      <c r="G590" s="296"/>
      <c r="H590" s="296"/>
      <c r="I590" s="292"/>
      <c r="J590" s="292"/>
      <c r="K590" s="292"/>
      <c r="L590" s="292"/>
      <c r="M590" s="292"/>
      <c r="N590" s="292"/>
      <c r="O590" s="292"/>
      <c r="P590" s="292"/>
      <c r="Q590" s="292"/>
      <c r="R590" s="292"/>
      <c r="S590" s="292"/>
      <c r="T590" s="292"/>
      <c r="U590" s="292"/>
      <c r="V590" s="292"/>
      <c r="W590" s="292"/>
      <c r="X590" s="292"/>
      <c r="Y590" s="292"/>
      <c r="Z590" s="292"/>
      <c r="AA590" s="292"/>
      <c r="AB590" s="292"/>
    </row>
    <row r="591" spans="1:28" ht="15.75" customHeight="1" x14ac:dyDescent="0.2">
      <c r="A591" s="292"/>
      <c r="B591" s="221"/>
      <c r="C591" s="295"/>
      <c r="D591" s="296"/>
      <c r="E591" s="296"/>
      <c r="F591" s="296"/>
      <c r="G591" s="296"/>
      <c r="H591" s="296"/>
      <c r="I591" s="292"/>
      <c r="J591" s="292"/>
      <c r="K591" s="292"/>
      <c r="L591" s="292"/>
      <c r="M591" s="292"/>
      <c r="N591" s="292"/>
      <c r="O591" s="292"/>
      <c r="P591" s="292"/>
      <c r="Q591" s="292"/>
      <c r="R591" s="292"/>
      <c r="S591" s="292"/>
      <c r="T591" s="292"/>
      <c r="U591" s="292"/>
      <c r="V591" s="292"/>
      <c r="W591" s="292"/>
      <c r="X591" s="292"/>
      <c r="Y591" s="292"/>
      <c r="Z591" s="292"/>
      <c r="AA591" s="292"/>
      <c r="AB591" s="292"/>
    </row>
    <row r="592" spans="1:28" ht="15.75" customHeight="1" x14ac:dyDescent="0.2">
      <c r="A592" s="292"/>
      <c r="B592" s="221"/>
      <c r="C592" s="295"/>
      <c r="D592" s="296"/>
      <c r="E592" s="296"/>
      <c r="F592" s="296"/>
      <c r="G592" s="296"/>
      <c r="H592" s="296"/>
      <c r="I592" s="292"/>
      <c r="J592" s="292"/>
      <c r="K592" s="292"/>
      <c r="L592" s="292"/>
      <c r="M592" s="292"/>
      <c r="N592" s="292"/>
      <c r="O592" s="292"/>
      <c r="P592" s="292"/>
      <c r="Q592" s="292"/>
      <c r="R592" s="292"/>
      <c r="S592" s="292"/>
      <c r="T592" s="292"/>
      <c r="U592" s="292"/>
      <c r="V592" s="292"/>
      <c r="W592" s="292"/>
      <c r="X592" s="292"/>
      <c r="Y592" s="292"/>
      <c r="Z592" s="292"/>
      <c r="AA592" s="292"/>
      <c r="AB592" s="292"/>
    </row>
    <row r="593" spans="1:28" ht="15.75" customHeight="1" x14ac:dyDescent="0.2">
      <c r="A593" s="292"/>
      <c r="B593" s="221"/>
      <c r="C593" s="295"/>
      <c r="D593" s="296"/>
      <c r="E593" s="296"/>
      <c r="F593" s="296"/>
      <c r="G593" s="296"/>
      <c r="H593" s="296"/>
      <c r="I593" s="292"/>
      <c r="J593" s="292"/>
      <c r="K593" s="292"/>
      <c r="L593" s="292"/>
      <c r="M593" s="292"/>
      <c r="N593" s="292"/>
      <c r="O593" s="292"/>
      <c r="P593" s="292"/>
      <c r="Q593" s="292"/>
      <c r="R593" s="292"/>
      <c r="S593" s="292"/>
      <c r="T593" s="292"/>
      <c r="U593" s="292"/>
      <c r="V593" s="292"/>
      <c r="W593" s="292"/>
      <c r="X593" s="292"/>
      <c r="Y593" s="292"/>
      <c r="Z593" s="292"/>
      <c r="AA593" s="292"/>
      <c r="AB593" s="292"/>
    </row>
    <row r="594" spans="1:28" ht="15.75" customHeight="1" x14ac:dyDescent="0.2">
      <c r="A594" s="292"/>
      <c r="B594" s="221"/>
      <c r="C594" s="295"/>
      <c r="D594" s="296"/>
      <c r="E594" s="296"/>
      <c r="F594" s="296"/>
      <c r="G594" s="296"/>
      <c r="H594" s="296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2"/>
      <c r="Y594" s="292"/>
      <c r="Z594" s="292"/>
      <c r="AA594" s="292"/>
      <c r="AB594" s="292"/>
    </row>
    <row r="595" spans="1:28" ht="15.75" customHeight="1" x14ac:dyDescent="0.2">
      <c r="A595" s="292"/>
      <c r="B595" s="221"/>
      <c r="C595" s="295"/>
      <c r="D595" s="296"/>
      <c r="E595" s="296"/>
      <c r="F595" s="296"/>
      <c r="G595" s="296"/>
      <c r="H595" s="296"/>
      <c r="I595" s="292"/>
      <c r="J595" s="292"/>
      <c r="K595" s="292"/>
      <c r="L595" s="292"/>
      <c r="M595" s="292"/>
      <c r="N595" s="292"/>
      <c r="O595" s="292"/>
      <c r="P595" s="292"/>
      <c r="Q595" s="292"/>
      <c r="R595" s="292"/>
      <c r="S595" s="292"/>
      <c r="T595" s="292"/>
      <c r="U595" s="292"/>
      <c r="V595" s="292"/>
      <c r="W595" s="292"/>
      <c r="X595" s="292"/>
      <c r="Y595" s="292"/>
      <c r="Z595" s="292"/>
      <c r="AA595" s="292"/>
      <c r="AB595" s="292"/>
    </row>
    <row r="596" spans="1:28" ht="15.75" customHeight="1" x14ac:dyDescent="0.2">
      <c r="A596" s="292"/>
      <c r="B596" s="221"/>
      <c r="C596" s="295"/>
      <c r="D596" s="296"/>
      <c r="E596" s="296"/>
      <c r="F596" s="296"/>
      <c r="G596" s="296"/>
      <c r="H596" s="296"/>
      <c r="I596" s="292"/>
      <c r="J596" s="292"/>
      <c r="K596" s="292"/>
      <c r="L596" s="292"/>
      <c r="M596" s="292"/>
      <c r="N596" s="292"/>
      <c r="O596" s="292"/>
      <c r="P596" s="292"/>
      <c r="Q596" s="292"/>
      <c r="R596" s="292"/>
      <c r="S596" s="292"/>
      <c r="T596" s="292"/>
      <c r="U596" s="292"/>
      <c r="V596" s="292"/>
      <c r="W596" s="292"/>
      <c r="X596" s="292"/>
      <c r="Y596" s="292"/>
      <c r="Z596" s="292"/>
      <c r="AA596" s="292"/>
      <c r="AB596" s="292"/>
    </row>
    <row r="597" spans="1:28" ht="15.75" customHeight="1" x14ac:dyDescent="0.2">
      <c r="A597" s="292"/>
      <c r="B597" s="221"/>
      <c r="C597" s="295"/>
      <c r="D597" s="296"/>
      <c r="E597" s="296"/>
      <c r="F597" s="296"/>
      <c r="G597" s="296"/>
      <c r="H597" s="296"/>
      <c r="I597" s="292"/>
      <c r="J597" s="292"/>
      <c r="K597" s="292"/>
      <c r="L597" s="292"/>
      <c r="M597" s="292"/>
      <c r="N597" s="292"/>
      <c r="O597" s="292"/>
      <c r="P597" s="292"/>
      <c r="Q597" s="292"/>
      <c r="R597" s="292"/>
      <c r="S597" s="292"/>
      <c r="T597" s="292"/>
      <c r="U597" s="292"/>
      <c r="V597" s="292"/>
      <c r="W597" s="292"/>
      <c r="X597" s="292"/>
      <c r="Y597" s="292"/>
      <c r="Z597" s="292"/>
      <c r="AA597" s="292"/>
      <c r="AB597" s="292"/>
    </row>
    <row r="598" spans="1:28" ht="15.75" customHeight="1" x14ac:dyDescent="0.2">
      <c r="A598" s="292"/>
      <c r="B598" s="221"/>
      <c r="C598" s="295"/>
      <c r="D598" s="296"/>
      <c r="E598" s="296"/>
      <c r="F598" s="296"/>
      <c r="G598" s="296"/>
      <c r="H598" s="296"/>
      <c r="I598" s="292"/>
      <c r="J598" s="292"/>
      <c r="K598" s="292"/>
      <c r="L598" s="292"/>
      <c r="M598" s="292"/>
      <c r="N598" s="292"/>
      <c r="O598" s="292"/>
      <c r="P598" s="292"/>
      <c r="Q598" s="292"/>
      <c r="R598" s="292"/>
      <c r="S598" s="292"/>
      <c r="T598" s="292"/>
      <c r="U598" s="292"/>
      <c r="V598" s="292"/>
      <c r="W598" s="292"/>
      <c r="X598" s="292"/>
      <c r="Y598" s="292"/>
      <c r="Z598" s="292"/>
      <c r="AA598" s="292"/>
      <c r="AB598" s="292"/>
    </row>
    <row r="599" spans="1:28" ht="15.75" customHeight="1" x14ac:dyDescent="0.2">
      <c r="A599" s="292"/>
      <c r="B599" s="221"/>
      <c r="C599" s="295"/>
      <c r="D599" s="296"/>
      <c r="E599" s="296"/>
      <c r="F599" s="296"/>
      <c r="G599" s="296"/>
      <c r="H599" s="296"/>
      <c r="I599" s="292"/>
      <c r="J599" s="292"/>
      <c r="K599" s="292"/>
      <c r="L599" s="292"/>
      <c r="M599" s="292"/>
      <c r="N599" s="292"/>
      <c r="O599" s="292"/>
      <c r="P599" s="292"/>
      <c r="Q599" s="292"/>
      <c r="R599" s="292"/>
      <c r="S599" s="292"/>
      <c r="T599" s="292"/>
      <c r="U599" s="292"/>
      <c r="V599" s="292"/>
      <c r="W599" s="292"/>
      <c r="X599" s="292"/>
      <c r="Y599" s="292"/>
      <c r="Z599" s="292"/>
      <c r="AA599" s="292"/>
      <c r="AB599" s="292"/>
    </row>
    <row r="600" spans="1:28" ht="15.75" customHeight="1" x14ac:dyDescent="0.2">
      <c r="A600" s="292"/>
      <c r="B600" s="221"/>
      <c r="C600" s="295"/>
      <c r="D600" s="296"/>
      <c r="E600" s="296"/>
      <c r="F600" s="296"/>
      <c r="G600" s="296"/>
      <c r="H600" s="296"/>
      <c r="I600" s="292"/>
      <c r="J600" s="292"/>
      <c r="K600" s="292"/>
      <c r="L600" s="292"/>
      <c r="M600" s="292"/>
      <c r="N600" s="292"/>
      <c r="O600" s="292"/>
      <c r="P600" s="292"/>
      <c r="Q600" s="292"/>
      <c r="R600" s="292"/>
      <c r="S600" s="292"/>
      <c r="T600" s="292"/>
      <c r="U600" s="292"/>
      <c r="V600" s="292"/>
      <c r="W600" s="292"/>
      <c r="X600" s="292"/>
      <c r="Y600" s="292"/>
      <c r="Z600" s="292"/>
      <c r="AA600" s="292"/>
      <c r="AB600" s="292"/>
    </row>
    <row r="601" spans="1:28" ht="15.75" customHeight="1" x14ac:dyDescent="0.2">
      <c r="A601" s="292"/>
      <c r="B601" s="221"/>
      <c r="C601" s="295"/>
      <c r="D601" s="296"/>
      <c r="E601" s="296"/>
      <c r="F601" s="296"/>
      <c r="G601" s="296"/>
      <c r="H601" s="296"/>
      <c r="I601" s="292"/>
      <c r="J601" s="292"/>
      <c r="K601" s="292"/>
      <c r="L601" s="292"/>
      <c r="M601" s="292"/>
      <c r="N601" s="292"/>
      <c r="O601" s="292"/>
      <c r="P601" s="292"/>
      <c r="Q601" s="292"/>
      <c r="R601" s="292"/>
      <c r="S601" s="292"/>
      <c r="T601" s="292"/>
      <c r="U601" s="292"/>
      <c r="V601" s="292"/>
      <c r="W601" s="292"/>
      <c r="X601" s="292"/>
      <c r="Y601" s="292"/>
      <c r="Z601" s="292"/>
      <c r="AA601" s="292"/>
      <c r="AB601" s="292"/>
    </row>
    <row r="602" spans="1:28" ht="15.75" customHeight="1" x14ac:dyDescent="0.2">
      <c r="A602" s="292"/>
      <c r="B602" s="221"/>
      <c r="C602" s="295"/>
      <c r="D602" s="296"/>
      <c r="E602" s="296"/>
      <c r="F602" s="296"/>
      <c r="G602" s="296"/>
      <c r="H602" s="296"/>
      <c r="I602" s="292"/>
      <c r="J602" s="292"/>
      <c r="K602" s="292"/>
      <c r="L602" s="292"/>
      <c r="M602" s="292"/>
      <c r="N602" s="292"/>
      <c r="O602" s="292"/>
      <c r="P602" s="292"/>
      <c r="Q602" s="292"/>
      <c r="R602" s="292"/>
      <c r="S602" s="292"/>
      <c r="T602" s="292"/>
      <c r="U602" s="292"/>
      <c r="V602" s="292"/>
      <c r="W602" s="292"/>
      <c r="X602" s="292"/>
      <c r="Y602" s="292"/>
      <c r="Z602" s="292"/>
      <c r="AA602" s="292"/>
      <c r="AB602" s="292"/>
    </row>
    <row r="603" spans="1:28" ht="15.75" customHeight="1" x14ac:dyDescent="0.2">
      <c r="A603" s="292"/>
      <c r="B603" s="221"/>
      <c r="C603" s="295"/>
      <c r="D603" s="296"/>
      <c r="E603" s="296"/>
      <c r="F603" s="296"/>
      <c r="G603" s="296"/>
      <c r="H603" s="296"/>
      <c r="I603" s="292"/>
      <c r="J603" s="292"/>
      <c r="K603" s="292"/>
      <c r="L603" s="292"/>
      <c r="M603" s="292"/>
      <c r="N603" s="292"/>
      <c r="O603" s="292"/>
      <c r="P603" s="292"/>
      <c r="Q603" s="292"/>
      <c r="R603" s="292"/>
      <c r="S603" s="292"/>
      <c r="T603" s="292"/>
      <c r="U603" s="292"/>
      <c r="V603" s="292"/>
      <c r="W603" s="292"/>
      <c r="X603" s="292"/>
      <c r="Y603" s="292"/>
      <c r="Z603" s="292"/>
      <c r="AA603" s="292"/>
      <c r="AB603" s="292"/>
    </row>
    <row r="604" spans="1:28" ht="15.75" customHeight="1" x14ac:dyDescent="0.2">
      <c r="A604" s="292"/>
      <c r="B604" s="221"/>
      <c r="C604" s="295"/>
      <c r="D604" s="296"/>
      <c r="E604" s="296"/>
      <c r="F604" s="296"/>
      <c r="G604" s="296"/>
      <c r="H604" s="296"/>
      <c r="I604" s="292"/>
      <c r="J604" s="292"/>
      <c r="K604" s="292"/>
      <c r="L604" s="292"/>
      <c r="M604" s="292"/>
      <c r="N604" s="292"/>
      <c r="O604" s="292"/>
      <c r="P604" s="292"/>
      <c r="Q604" s="292"/>
      <c r="R604" s="292"/>
      <c r="S604" s="292"/>
      <c r="T604" s="292"/>
      <c r="U604" s="292"/>
      <c r="V604" s="292"/>
      <c r="W604" s="292"/>
      <c r="X604" s="292"/>
      <c r="Y604" s="292"/>
      <c r="Z604" s="292"/>
      <c r="AA604" s="292"/>
      <c r="AB604" s="292"/>
    </row>
    <row r="605" spans="1:28" ht="15.75" customHeight="1" x14ac:dyDescent="0.2">
      <c r="A605" s="292"/>
      <c r="B605" s="221"/>
      <c r="C605" s="295"/>
      <c r="D605" s="296"/>
      <c r="E605" s="296"/>
      <c r="F605" s="296"/>
      <c r="G605" s="296"/>
      <c r="H605" s="296"/>
      <c r="I605" s="292"/>
      <c r="J605" s="292"/>
      <c r="K605" s="292"/>
      <c r="L605" s="292"/>
      <c r="M605" s="292"/>
      <c r="N605" s="292"/>
      <c r="O605" s="292"/>
      <c r="P605" s="292"/>
      <c r="Q605" s="292"/>
      <c r="R605" s="292"/>
      <c r="S605" s="292"/>
      <c r="T605" s="292"/>
      <c r="U605" s="292"/>
      <c r="V605" s="292"/>
      <c r="W605" s="292"/>
      <c r="X605" s="292"/>
      <c r="Y605" s="292"/>
      <c r="Z605" s="292"/>
      <c r="AA605" s="292"/>
      <c r="AB605" s="292"/>
    </row>
    <row r="606" spans="1:28" ht="15.75" customHeight="1" x14ac:dyDescent="0.2">
      <c r="A606" s="292"/>
      <c r="B606" s="221"/>
      <c r="C606" s="295"/>
      <c r="D606" s="296"/>
      <c r="E606" s="296"/>
      <c r="F606" s="296"/>
      <c r="G606" s="296"/>
      <c r="H606" s="296"/>
      <c r="I606" s="292"/>
      <c r="J606" s="292"/>
      <c r="K606" s="292"/>
      <c r="L606" s="292"/>
      <c r="M606" s="292"/>
      <c r="N606" s="292"/>
      <c r="O606" s="292"/>
      <c r="P606" s="292"/>
      <c r="Q606" s="292"/>
      <c r="R606" s="292"/>
      <c r="S606" s="292"/>
      <c r="T606" s="292"/>
      <c r="U606" s="292"/>
      <c r="V606" s="292"/>
      <c r="W606" s="292"/>
      <c r="X606" s="292"/>
      <c r="Y606" s="292"/>
      <c r="Z606" s="292"/>
      <c r="AA606" s="292"/>
      <c r="AB606" s="292"/>
    </row>
    <row r="607" spans="1:28" ht="15.75" customHeight="1" x14ac:dyDescent="0.2">
      <c r="A607" s="292"/>
      <c r="B607" s="221"/>
      <c r="C607" s="295"/>
      <c r="D607" s="296"/>
      <c r="E607" s="296"/>
      <c r="F607" s="296"/>
      <c r="G607" s="296"/>
      <c r="H607" s="296"/>
      <c r="I607" s="292"/>
      <c r="J607" s="292"/>
      <c r="K607" s="292"/>
      <c r="L607" s="292"/>
      <c r="M607" s="292"/>
      <c r="N607" s="292"/>
      <c r="O607" s="292"/>
      <c r="P607" s="292"/>
      <c r="Q607" s="292"/>
      <c r="R607" s="292"/>
      <c r="S607" s="292"/>
      <c r="T607" s="292"/>
      <c r="U607" s="292"/>
      <c r="V607" s="292"/>
      <c r="W607" s="292"/>
      <c r="X607" s="292"/>
      <c r="Y607" s="292"/>
      <c r="Z607" s="292"/>
      <c r="AA607" s="292"/>
      <c r="AB607" s="292"/>
    </row>
    <row r="608" spans="1:28" ht="15.75" customHeight="1" x14ac:dyDescent="0.2">
      <c r="A608" s="292"/>
      <c r="B608" s="221"/>
      <c r="C608" s="295"/>
      <c r="D608" s="296"/>
      <c r="E608" s="296"/>
      <c r="F608" s="296"/>
      <c r="G608" s="296"/>
      <c r="H608" s="296"/>
      <c r="I608" s="292"/>
      <c r="J608" s="292"/>
      <c r="K608" s="292"/>
      <c r="L608" s="292"/>
      <c r="M608" s="292"/>
      <c r="N608" s="292"/>
      <c r="O608" s="292"/>
      <c r="P608" s="292"/>
      <c r="Q608" s="292"/>
      <c r="R608" s="292"/>
      <c r="S608" s="292"/>
      <c r="T608" s="292"/>
      <c r="U608" s="292"/>
      <c r="V608" s="292"/>
      <c r="W608" s="292"/>
      <c r="X608" s="292"/>
      <c r="Y608" s="292"/>
      <c r="Z608" s="292"/>
      <c r="AA608" s="292"/>
      <c r="AB608" s="292"/>
    </row>
    <row r="609" spans="1:28" ht="15.75" customHeight="1" x14ac:dyDescent="0.2">
      <c r="A609" s="292"/>
      <c r="B609" s="221"/>
      <c r="C609" s="295"/>
      <c r="D609" s="296"/>
      <c r="E609" s="296"/>
      <c r="F609" s="296"/>
      <c r="G609" s="296"/>
      <c r="H609" s="296"/>
      <c r="I609" s="292"/>
      <c r="J609" s="292"/>
      <c r="K609" s="292"/>
      <c r="L609" s="292"/>
      <c r="M609" s="292"/>
      <c r="N609" s="292"/>
      <c r="O609" s="292"/>
      <c r="P609" s="292"/>
      <c r="Q609" s="292"/>
      <c r="R609" s="292"/>
      <c r="S609" s="292"/>
      <c r="T609" s="292"/>
      <c r="U609" s="292"/>
      <c r="V609" s="292"/>
      <c r="W609" s="292"/>
      <c r="X609" s="292"/>
      <c r="Y609" s="292"/>
      <c r="Z609" s="292"/>
      <c r="AA609" s="292"/>
      <c r="AB609" s="292"/>
    </row>
    <row r="610" spans="1:28" ht="15.75" customHeight="1" x14ac:dyDescent="0.2">
      <c r="A610" s="292"/>
      <c r="B610" s="221"/>
      <c r="C610" s="295"/>
      <c r="D610" s="296"/>
      <c r="E610" s="296"/>
      <c r="F610" s="296"/>
      <c r="G610" s="296"/>
      <c r="H610" s="296"/>
      <c r="I610" s="292"/>
      <c r="J610" s="292"/>
      <c r="K610" s="292"/>
      <c r="L610" s="292"/>
      <c r="M610" s="292"/>
      <c r="N610" s="292"/>
      <c r="O610" s="292"/>
      <c r="P610" s="292"/>
      <c r="Q610" s="292"/>
      <c r="R610" s="292"/>
      <c r="S610" s="292"/>
      <c r="T610" s="292"/>
      <c r="U610" s="292"/>
      <c r="V610" s="292"/>
      <c r="W610" s="292"/>
      <c r="X610" s="292"/>
      <c r="Y610" s="292"/>
      <c r="Z610" s="292"/>
      <c r="AA610" s="292"/>
      <c r="AB610" s="292"/>
    </row>
    <row r="611" spans="1:28" ht="15.75" customHeight="1" x14ac:dyDescent="0.2">
      <c r="A611" s="292"/>
      <c r="B611" s="221"/>
      <c r="C611" s="295"/>
      <c r="D611" s="296"/>
      <c r="E611" s="296"/>
      <c r="F611" s="296"/>
      <c r="G611" s="296"/>
      <c r="H611" s="296"/>
      <c r="I611" s="292"/>
      <c r="J611" s="292"/>
      <c r="K611" s="292"/>
      <c r="L611" s="292"/>
      <c r="M611" s="292"/>
      <c r="N611" s="292"/>
      <c r="O611" s="292"/>
      <c r="P611" s="292"/>
      <c r="Q611" s="292"/>
      <c r="R611" s="292"/>
      <c r="S611" s="292"/>
      <c r="T611" s="292"/>
      <c r="U611" s="292"/>
      <c r="V611" s="292"/>
      <c r="W611" s="292"/>
      <c r="X611" s="292"/>
      <c r="Y611" s="292"/>
      <c r="Z611" s="292"/>
      <c r="AA611" s="292"/>
      <c r="AB611" s="292"/>
    </row>
    <row r="612" spans="1:28" ht="15.75" customHeight="1" x14ac:dyDescent="0.2">
      <c r="A612" s="292"/>
      <c r="B612" s="221"/>
      <c r="C612" s="295"/>
      <c r="D612" s="296"/>
      <c r="E612" s="296"/>
      <c r="F612" s="296"/>
      <c r="G612" s="296"/>
      <c r="H612" s="296"/>
      <c r="I612" s="292"/>
      <c r="J612" s="292"/>
      <c r="K612" s="292"/>
      <c r="L612" s="292"/>
      <c r="M612" s="292"/>
      <c r="N612" s="292"/>
      <c r="O612" s="292"/>
      <c r="P612" s="292"/>
      <c r="Q612" s="292"/>
      <c r="R612" s="292"/>
      <c r="S612" s="292"/>
      <c r="T612" s="292"/>
      <c r="U612" s="292"/>
      <c r="V612" s="292"/>
      <c r="W612" s="292"/>
      <c r="X612" s="292"/>
      <c r="Y612" s="292"/>
      <c r="Z612" s="292"/>
      <c r="AA612" s="292"/>
      <c r="AB612" s="292"/>
    </row>
    <row r="613" spans="1:28" ht="15.75" customHeight="1" x14ac:dyDescent="0.2">
      <c r="A613" s="292"/>
      <c r="B613" s="221"/>
      <c r="C613" s="295"/>
      <c r="D613" s="296"/>
      <c r="E613" s="296"/>
      <c r="F613" s="296"/>
      <c r="G613" s="296"/>
      <c r="H613" s="296"/>
      <c r="I613" s="292"/>
      <c r="J613" s="292"/>
      <c r="K613" s="292"/>
      <c r="L613" s="292"/>
      <c r="M613" s="292"/>
      <c r="N613" s="292"/>
      <c r="O613" s="292"/>
      <c r="P613" s="292"/>
      <c r="Q613" s="292"/>
      <c r="R613" s="292"/>
      <c r="S613" s="292"/>
      <c r="T613" s="292"/>
      <c r="U613" s="292"/>
      <c r="V613" s="292"/>
      <c r="W613" s="292"/>
      <c r="X613" s="292"/>
      <c r="Y613" s="292"/>
      <c r="Z613" s="292"/>
      <c r="AA613" s="292"/>
      <c r="AB613" s="292"/>
    </row>
    <row r="614" spans="1:28" ht="15.75" customHeight="1" x14ac:dyDescent="0.2">
      <c r="A614" s="292"/>
      <c r="B614" s="221"/>
      <c r="C614" s="295"/>
      <c r="D614" s="296"/>
      <c r="E614" s="296"/>
      <c r="F614" s="296"/>
      <c r="G614" s="296"/>
      <c r="H614" s="296"/>
      <c r="I614" s="292"/>
      <c r="J614" s="292"/>
      <c r="K614" s="292"/>
      <c r="L614" s="292"/>
      <c r="M614" s="292"/>
      <c r="N614" s="292"/>
      <c r="O614" s="292"/>
      <c r="P614" s="292"/>
      <c r="Q614" s="292"/>
      <c r="R614" s="292"/>
      <c r="S614" s="292"/>
      <c r="T614" s="292"/>
      <c r="U614" s="292"/>
      <c r="V614" s="292"/>
      <c r="W614" s="292"/>
      <c r="X614" s="292"/>
      <c r="Y614" s="292"/>
      <c r="Z614" s="292"/>
      <c r="AA614" s="292"/>
      <c r="AB614" s="292"/>
    </row>
    <row r="615" spans="1:28" ht="15.75" customHeight="1" x14ac:dyDescent="0.2">
      <c r="A615" s="292"/>
      <c r="B615" s="221"/>
      <c r="C615" s="295"/>
      <c r="D615" s="296"/>
      <c r="E615" s="296"/>
      <c r="F615" s="296"/>
      <c r="G615" s="296"/>
      <c r="H615" s="296"/>
      <c r="I615" s="292"/>
      <c r="J615" s="292"/>
      <c r="K615" s="292"/>
      <c r="L615" s="292"/>
      <c r="M615" s="292"/>
      <c r="N615" s="292"/>
      <c r="O615" s="292"/>
      <c r="P615" s="292"/>
      <c r="Q615" s="292"/>
      <c r="R615" s="292"/>
      <c r="S615" s="292"/>
      <c r="T615" s="292"/>
      <c r="U615" s="292"/>
      <c r="V615" s="292"/>
      <c r="W615" s="292"/>
      <c r="X615" s="292"/>
      <c r="Y615" s="292"/>
      <c r="Z615" s="292"/>
      <c r="AA615" s="292"/>
      <c r="AB615" s="292"/>
    </row>
    <row r="616" spans="1:28" ht="15.75" customHeight="1" x14ac:dyDescent="0.2">
      <c r="A616" s="292"/>
      <c r="B616" s="221"/>
      <c r="C616" s="295"/>
      <c r="D616" s="296"/>
      <c r="E616" s="296"/>
      <c r="F616" s="296"/>
      <c r="G616" s="296"/>
      <c r="H616" s="296"/>
      <c r="I616" s="292"/>
      <c r="J616" s="292"/>
      <c r="K616" s="292"/>
      <c r="L616" s="292"/>
      <c r="M616" s="292"/>
      <c r="N616" s="292"/>
      <c r="O616" s="292"/>
      <c r="P616" s="292"/>
      <c r="Q616" s="292"/>
      <c r="R616" s="292"/>
      <c r="S616" s="292"/>
      <c r="T616" s="292"/>
      <c r="U616" s="292"/>
      <c r="V616" s="292"/>
      <c r="W616" s="292"/>
      <c r="X616" s="292"/>
      <c r="Y616" s="292"/>
      <c r="Z616" s="292"/>
      <c r="AA616" s="292"/>
      <c r="AB616" s="292"/>
    </row>
    <row r="617" spans="1:28" ht="15.75" customHeight="1" x14ac:dyDescent="0.2">
      <c r="A617" s="292"/>
      <c r="B617" s="221"/>
      <c r="C617" s="295"/>
      <c r="D617" s="296"/>
      <c r="E617" s="296"/>
      <c r="F617" s="296"/>
      <c r="G617" s="296"/>
      <c r="H617" s="296"/>
      <c r="I617" s="292"/>
      <c r="J617" s="292"/>
      <c r="K617" s="292"/>
      <c r="L617" s="292"/>
      <c r="M617" s="292"/>
      <c r="N617" s="292"/>
      <c r="O617" s="292"/>
      <c r="P617" s="292"/>
      <c r="Q617" s="292"/>
      <c r="R617" s="292"/>
      <c r="S617" s="292"/>
      <c r="T617" s="292"/>
      <c r="U617" s="292"/>
      <c r="V617" s="292"/>
      <c r="W617" s="292"/>
      <c r="X617" s="292"/>
      <c r="Y617" s="292"/>
      <c r="Z617" s="292"/>
      <c r="AA617" s="292"/>
      <c r="AB617" s="292"/>
    </row>
    <row r="618" spans="1:28" ht="15.75" customHeight="1" x14ac:dyDescent="0.2">
      <c r="A618" s="292"/>
      <c r="B618" s="221"/>
      <c r="C618" s="295"/>
      <c r="D618" s="296"/>
      <c r="E618" s="296"/>
      <c r="F618" s="296"/>
      <c r="G618" s="296"/>
      <c r="H618" s="296"/>
      <c r="I618" s="292"/>
      <c r="J618" s="292"/>
      <c r="K618" s="292"/>
      <c r="L618" s="292"/>
      <c r="M618" s="292"/>
      <c r="N618" s="292"/>
      <c r="O618" s="292"/>
      <c r="P618" s="292"/>
      <c r="Q618" s="292"/>
      <c r="R618" s="292"/>
      <c r="S618" s="292"/>
      <c r="T618" s="292"/>
      <c r="U618" s="292"/>
      <c r="V618" s="292"/>
      <c r="W618" s="292"/>
      <c r="X618" s="292"/>
      <c r="Y618" s="292"/>
      <c r="Z618" s="292"/>
      <c r="AA618" s="292"/>
      <c r="AB618" s="292"/>
    </row>
    <row r="619" spans="1:28" ht="15.75" customHeight="1" x14ac:dyDescent="0.2">
      <c r="A619" s="292"/>
      <c r="B619" s="221"/>
      <c r="C619" s="295"/>
      <c r="D619" s="296"/>
      <c r="E619" s="296"/>
      <c r="F619" s="296"/>
      <c r="G619" s="296"/>
      <c r="H619" s="296"/>
      <c r="I619" s="292"/>
      <c r="J619" s="292"/>
      <c r="K619" s="292"/>
      <c r="L619" s="292"/>
      <c r="M619" s="292"/>
      <c r="N619" s="292"/>
      <c r="O619" s="292"/>
      <c r="P619" s="292"/>
      <c r="Q619" s="292"/>
      <c r="R619" s="292"/>
      <c r="S619" s="292"/>
      <c r="T619" s="292"/>
      <c r="U619" s="292"/>
      <c r="V619" s="292"/>
      <c r="W619" s="292"/>
      <c r="X619" s="292"/>
      <c r="Y619" s="292"/>
      <c r="Z619" s="292"/>
      <c r="AA619" s="292"/>
      <c r="AB619" s="292"/>
    </row>
    <row r="620" spans="1:28" ht="15.75" customHeight="1" x14ac:dyDescent="0.2">
      <c r="A620" s="292"/>
      <c r="B620" s="221"/>
      <c r="C620" s="295"/>
      <c r="D620" s="296"/>
      <c r="E620" s="296"/>
      <c r="F620" s="296"/>
      <c r="G620" s="296"/>
      <c r="H620" s="296"/>
      <c r="I620" s="292"/>
      <c r="J620" s="292"/>
      <c r="K620" s="292"/>
      <c r="L620" s="292"/>
      <c r="M620" s="292"/>
      <c r="N620" s="292"/>
      <c r="O620" s="292"/>
      <c r="P620" s="292"/>
      <c r="Q620" s="292"/>
      <c r="R620" s="292"/>
      <c r="S620" s="292"/>
      <c r="T620" s="292"/>
      <c r="U620" s="292"/>
      <c r="V620" s="292"/>
      <c r="W620" s="292"/>
      <c r="X620" s="292"/>
      <c r="Y620" s="292"/>
      <c r="Z620" s="292"/>
      <c r="AA620" s="292"/>
      <c r="AB620" s="292"/>
    </row>
    <row r="621" spans="1:28" ht="15.75" customHeight="1" x14ac:dyDescent="0.2">
      <c r="A621" s="292"/>
      <c r="B621" s="221"/>
      <c r="C621" s="295"/>
      <c r="D621" s="296"/>
      <c r="E621" s="296"/>
      <c r="F621" s="296"/>
      <c r="G621" s="296"/>
      <c r="H621" s="296"/>
      <c r="I621" s="292"/>
      <c r="J621" s="292"/>
      <c r="K621" s="292"/>
      <c r="L621" s="292"/>
      <c r="M621" s="292"/>
      <c r="N621" s="292"/>
      <c r="O621" s="292"/>
      <c r="P621" s="292"/>
      <c r="Q621" s="292"/>
      <c r="R621" s="292"/>
      <c r="S621" s="292"/>
      <c r="T621" s="292"/>
      <c r="U621" s="292"/>
      <c r="V621" s="292"/>
      <c r="W621" s="292"/>
      <c r="X621" s="292"/>
      <c r="Y621" s="292"/>
      <c r="Z621" s="292"/>
      <c r="AA621" s="292"/>
      <c r="AB621" s="292"/>
    </row>
    <row r="622" spans="1:28" ht="15.75" customHeight="1" x14ac:dyDescent="0.2">
      <c r="A622" s="292"/>
      <c r="B622" s="221"/>
      <c r="C622" s="295"/>
      <c r="D622" s="296"/>
      <c r="E622" s="296"/>
      <c r="F622" s="296"/>
      <c r="G622" s="296"/>
      <c r="H622" s="296"/>
      <c r="I622" s="292"/>
      <c r="J622" s="292"/>
      <c r="K622" s="292"/>
      <c r="L622" s="292"/>
      <c r="M622" s="292"/>
      <c r="N622" s="292"/>
      <c r="O622" s="292"/>
      <c r="P622" s="292"/>
      <c r="Q622" s="292"/>
      <c r="R622" s="292"/>
      <c r="S622" s="292"/>
      <c r="T622" s="292"/>
      <c r="U622" s="292"/>
      <c r="V622" s="292"/>
      <c r="W622" s="292"/>
      <c r="X622" s="292"/>
      <c r="Y622" s="292"/>
      <c r="Z622" s="292"/>
      <c r="AA622" s="292"/>
      <c r="AB622" s="292"/>
    </row>
    <row r="623" spans="1:28" ht="15.75" customHeight="1" x14ac:dyDescent="0.2">
      <c r="A623" s="292"/>
      <c r="B623" s="221"/>
      <c r="C623" s="295"/>
      <c r="D623" s="296"/>
      <c r="E623" s="296"/>
      <c r="F623" s="296"/>
      <c r="G623" s="296"/>
      <c r="H623" s="296"/>
      <c r="I623" s="292"/>
      <c r="J623" s="292"/>
      <c r="K623" s="292"/>
      <c r="L623" s="292"/>
      <c r="M623" s="292"/>
      <c r="N623" s="292"/>
      <c r="O623" s="292"/>
      <c r="P623" s="292"/>
      <c r="Q623" s="292"/>
      <c r="R623" s="292"/>
      <c r="S623" s="292"/>
      <c r="T623" s="292"/>
      <c r="U623" s="292"/>
      <c r="V623" s="292"/>
      <c r="W623" s="292"/>
      <c r="X623" s="292"/>
      <c r="Y623" s="292"/>
      <c r="Z623" s="292"/>
      <c r="AA623" s="292"/>
      <c r="AB623" s="292"/>
    </row>
    <row r="624" spans="1:28" ht="15.75" customHeight="1" x14ac:dyDescent="0.2">
      <c r="A624" s="292"/>
      <c r="B624" s="221"/>
      <c r="C624" s="295"/>
      <c r="D624" s="296"/>
      <c r="E624" s="296"/>
      <c r="F624" s="296"/>
      <c r="G624" s="296"/>
      <c r="H624" s="296"/>
      <c r="I624" s="292"/>
      <c r="J624" s="292"/>
      <c r="K624" s="292"/>
      <c r="L624" s="292"/>
      <c r="M624" s="292"/>
      <c r="N624" s="292"/>
      <c r="O624" s="292"/>
      <c r="P624" s="292"/>
      <c r="Q624" s="292"/>
      <c r="R624" s="292"/>
      <c r="S624" s="292"/>
      <c r="T624" s="292"/>
      <c r="U624" s="292"/>
      <c r="V624" s="292"/>
      <c r="W624" s="292"/>
      <c r="X624" s="292"/>
      <c r="Y624" s="292"/>
      <c r="Z624" s="292"/>
      <c r="AA624" s="292"/>
      <c r="AB624" s="292"/>
    </row>
    <row r="625" spans="1:28" ht="15.75" customHeight="1" x14ac:dyDescent="0.2">
      <c r="A625" s="292"/>
      <c r="B625" s="221"/>
      <c r="C625" s="295"/>
      <c r="D625" s="296"/>
      <c r="E625" s="296"/>
      <c r="F625" s="296"/>
      <c r="G625" s="296"/>
      <c r="H625" s="296"/>
      <c r="I625" s="292"/>
      <c r="J625" s="292"/>
      <c r="K625" s="292"/>
      <c r="L625" s="292"/>
      <c r="M625" s="292"/>
      <c r="N625" s="292"/>
      <c r="O625" s="292"/>
      <c r="P625" s="292"/>
      <c r="Q625" s="292"/>
      <c r="R625" s="292"/>
      <c r="S625" s="292"/>
      <c r="T625" s="292"/>
      <c r="U625" s="292"/>
      <c r="V625" s="292"/>
      <c r="W625" s="292"/>
      <c r="X625" s="292"/>
      <c r="Y625" s="292"/>
      <c r="Z625" s="292"/>
      <c r="AA625" s="292"/>
      <c r="AB625" s="292"/>
    </row>
    <row r="626" spans="1:28" ht="15.75" customHeight="1" x14ac:dyDescent="0.2">
      <c r="A626" s="292"/>
      <c r="B626" s="221"/>
      <c r="C626" s="295"/>
      <c r="D626" s="296"/>
      <c r="E626" s="296"/>
      <c r="F626" s="296"/>
      <c r="G626" s="296"/>
      <c r="H626" s="296"/>
      <c r="I626" s="292"/>
      <c r="J626" s="292"/>
      <c r="K626" s="292"/>
      <c r="L626" s="292"/>
      <c r="M626" s="292"/>
      <c r="N626" s="292"/>
      <c r="O626" s="292"/>
      <c r="P626" s="292"/>
      <c r="Q626" s="292"/>
      <c r="R626" s="292"/>
      <c r="S626" s="292"/>
      <c r="T626" s="292"/>
      <c r="U626" s="292"/>
      <c r="V626" s="292"/>
      <c r="W626" s="292"/>
      <c r="X626" s="292"/>
      <c r="Y626" s="292"/>
      <c r="Z626" s="292"/>
      <c r="AA626" s="292"/>
      <c r="AB626" s="292"/>
    </row>
    <row r="627" spans="1:28" ht="15.75" customHeight="1" x14ac:dyDescent="0.2">
      <c r="A627" s="292"/>
      <c r="B627" s="221"/>
      <c r="C627" s="295"/>
      <c r="D627" s="296"/>
      <c r="E627" s="296"/>
      <c r="F627" s="296"/>
      <c r="G627" s="296"/>
      <c r="H627" s="296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  <c r="AA627" s="292"/>
      <c r="AB627" s="292"/>
    </row>
    <row r="628" spans="1:28" ht="15.75" customHeight="1" x14ac:dyDescent="0.2">
      <c r="A628" s="292"/>
      <c r="B628" s="221"/>
      <c r="C628" s="295"/>
      <c r="D628" s="296"/>
      <c r="E628" s="296"/>
      <c r="F628" s="296"/>
      <c r="G628" s="296"/>
      <c r="H628" s="296"/>
      <c r="I628" s="292"/>
      <c r="J628" s="292"/>
      <c r="K628" s="292"/>
      <c r="L628" s="292"/>
      <c r="M628" s="292"/>
      <c r="N628" s="292"/>
      <c r="O628" s="292"/>
      <c r="P628" s="292"/>
      <c r="Q628" s="292"/>
      <c r="R628" s="292"/>
      <c r="S628" s="292"/>
      <c r="T628" s="292"/>
      <c r="U628" s="292"/>
      <c r="V628" s="292"/>
      <c r="W628" s="292"/>
      <c r="X628" s="292"/>
      <c r="Y628" s="292"/>
      <c r="Z628" s="292"/>
      <c r="AA628" s="292"/>
      <c r="AB628" s="292"/>
    </row>
    <row r="629" spans="1:28" ht="15.75" customHeight="1" x14ac:dyDescent="0.2">
      <c r="A629" s="292"/>
      <c r="B629" s="221"/>
      <c r="C629" s="295"/>
      <c r="D629" s="296"/>
      <c r="E629" s="296"/>
      <c r="F629" s="296"/>
      <c r="G629" s="296"/>
      <c r="H629" s="296"/>
      <c r="I629" s="292"/>
      <c r="J629" s="292"/>
      <c r="K629" s="292"/>
      <c r="L629" s="292"/>
      <c r="M629" s="292"/>
      <c r="N629" s="292"/>
      <c r="O629" s="292"/>
      <c r="P629" s="292"/>
      <c r="Q629" s="292"/>
      <c r="R629" s="292"/>
      <c r="S629" s="292"/>
      <c r="T629" s="292"/>
      <c r="U629" s="292"/>
      <c r="V629" s="292"/>
      <c r="W629" s="292"/>
      <c r="X629" s="292"/>
      <c r="Y629" s="292"/>
      <c r="Z629" s="292"/>
      <c r="AA629" s="292"/>
      <c r="AB629" s="292"/>
    </row>
    <row r="630" spans="1:28" ht="15.75" customHeight="1" x14ac:dyDescent="0.2">
      <c r="A630" s="292"/>
      <c r="B630" s="221"/>
      <c r="C630" s="295"/>
      <c r="D630" s="296"/>
      <c r="E630" s="296"/>
      <c r="F630" s="296"/>
      <c r="G630" s="296"/>
      <c r="H630" s="296"/>
      <c r="I630" s="292"/>
      <c r="J630" s="292"/>
      <c r="K630" s="292"/>
      <c r="L630" s="292"/>
      <c r="M630" s="292"/>
      <c r="N630" s="292"/>
      <c r="O630" s="292"/>
      <c r="P630" s="292"/>
      <c r="Q630" s="292"/>
      <c r="R630" s="292"/>
      <c r="S630" s="292"/>
      <c r="T630" s="292"/>
      <c r="U630" s="292"/>
      <c r="V630" s="292"/>
      <c r="W630" s="292"/>
      <c r="X630" s="292"/>
      <c r="Y630" s="292"/>
      <c r="Z630" s="292"/>
      <c r="AA630" s="292"/>
      <c r="AB630" s="292"/>
    </row>
    <row r="631" spans="1:28" ht="15.75" customHeight="1" x14ac:dyDescent="0.2">
      <c r="A631" s="292"/>
      <c r="B631" s="221"/>
      <c r="C631" s="295"/>
      <c r="D631" s="296"/>
      <c r="E631" s="296"/>
      <c r="F631" s="296"/>
      <c r="G631" s="296"/>
      <c r="H631" s="296"/>
      <c r="I631" s="292"/>
      <c r="J631" s="292"/>
      <c r="K631" s="292"/>
      <c r="L631" s="292"/>
      <c r="M631" s="292"/>
      <c r="N631" s="292"/>
      <c r="O631" s="292"/>
      <c r="P631" s="292"/>
      <c r="Q631" s="292"/>
      <c r="R631" s="292"/>
      <c r="S631" s="292"/>
      <c r="T631" s="292"/>
      <c r="U631" s="292"/>
      <c r="V631" s="292"/>
      <c r="W631" s="292"/>
      <c r="X631" s="292"/>
      <c r="Y631" s="292"/>
      <c r="Z631" s="292"/>
      <c r="AA631" s="292"/>
      <c r="AB631" s="292"/>
    </row>
    <row r="632" spans="1:28" ht="15.75" customHeight="1" x14ac:dyDescent="0.2">
      <c r="A632" s="292"/>
      <c r="B632" s="221"/>
      <c r="C632" s="295"/>
      <c r="D632" s="296"/>
      <c r="E632" s="296"/>
      <c r="F632" s="296"/>
      <c r="G632" s="296"/>
      <c r="H632" s="296"/>
      <c r="I632" s="292"/>
      <c r="J632" s="292"/>
      <c r="K632" s="292"/>
      <c r="L632" s="292"/>
      <c r="M632" s="292"/>
      <c r="N632" s="292"/>
      <c r="O632" s="292"/>
      <c r="P632" s="292"/>
      <c r="Q632" s="292"/>
      <c r="R632" s="292"/>
      <c r="S632" s="292"/>
      <c r="T632" s="292"/>
      <c r="U632" s="292"/>
      <c r="V632" s="292"/>
      <c r="W632" s="292"/>
      <c r="X632" s="292"/>
      <c r="Y632" s="292"/>
      <c r="Z632" s="292"/>
      <c r="AA632" s="292"/>
      <c r="AB632" s="292"/>
    </row>
    <row r="633" spans="1:28" ht="15.75" customHeight="1" x14ac:dyDescent="0.2">
      <c r="A633" s="292"/>
      <c r="B633" s="221"/>
      <c r="C633" s="295"/>
      <c r="D633" s="296"/>
      <c r="E633" s="296"/>
      <c r="F633" s="296"/>
      <c r="G633" s="296"/>
      <c r="H633" s="296"/>
      <c r="I633" s="292"/>
      <c r="J633" s="292"/>
      <c r="K633" s="292"/>
      <c r="L633" s="292"/>
      <c r="M633" s="292"/>
      <c r="N633" s="292"/>
      <c r="O633" s="292"/>
      <c r="P633" s="292"/>
      <c r="Q633" s="292"/>
      <c r="R633" s="292"/>
      <c r="S633" s="292"/>
      <c r="T633" s="292"/>
      <c r="U633" s="292"/>
      <c r="V633" s="292"/>
      <c r="W633" s="292"/>
      <c r="X633" s="292"/>
      <c r="Y633" s="292"/>
      <c r="Z633" s="292"/>
      <c r="AA633" s="292"/>
      <c r="AB633" s="292"/>
    </row>
    <row r="634" spans="1:28" ht="15.75" customHeight="1" x14ac:dyDescent="0.2">
      <c r="A634" s="292"/>
      <c r="B634" s="221"/>
      <c r="C634" s="295"/>
      <c r="D634" s="296"/>
      <c r="E634" s="296"/>
      <c r="F634" s="296"/>
      <c r="G634" s="296"/>
      <c r="H634" s="296"/>
      <c r="I634" s="292"/>
      <c r="J634" s="292"/>
      <c r="K634" s="292"/>
      <c r="L634" s="292"/>
      <c r="M634" s="292"/>
      <c r="N634" s="292"/>
      <c r="O634" s="292"/>
      <c r="P634" s="292"/>
      <c r="Q634" s="292"/>
      <c r="R634" s="292"/>
      <c r="S634" s="292"/>
      <c r="T634" s="292"/>
      <c r="U634" s="292"/>
      <c r="V634" s="292"/>
      <c r="W634" s="292"/>
      <c r="X634" s="292"/>
      <c r="Y634" s="292"/>
      <c r="Z634" s="292"/>
      <c r="AA634" s="292"/>
      <c r="AB634" s="292"/>
    </row>
    <row r="635" spans="1:28" ht="15.75" customHeight="1" x14ac:dyDescent="0.2">
      <c r="A635" s="292"/>
      <c r="B635" s="221"/>
      <c r="C635" s="295"/>
      <c r="D635" s="296"/>
      <c r="E635" s="296"/>
      <c r="F635" s="296"/>
      <c r="G635" s="296"/>
      <c r="H635" s="296"/>
      <c r="I635" s="292"/>
      <c r="J635" s="292"/>
      <c r="K635" s="292"/>
      <c r="L635" s="292"/>
      <c r="M635" s="292"/>
      <c r="N635" s="292"/>
      <c r="O635" s="292"/>
      <c r="P635" s="292"/>
      <c r="Q635" s="292"/>
      <c r="R635" s="292"/>
      <c r="S635" s="292"/>
      <c r="T635" s="292"/>
      <c r="U635" s="292"/>
      <c r="V635" s="292"/>
      <c r="W635" s="292"/>
      <c r="X635" s="292"/>
      <c r="Y635" s="292"/>
      <c r="Z635" s="292"/>
      <c r="AA635" s="292"/>
      <c r="AB635" s="292"/>
    </row>
    <row r="636" spans="1:28" ht="15.75" customHeight="1" x14ac:dyDescent="0.2">
      <c r="A636" s="292"/>
      <c r="B636" s="221"/>
      <c r="C636" s="295"/>
      <c r="D636" s="296"/>
      <c r="E636" s="296"/>
      <c r="F636" s="296"/>
      <c r="G636" s="296"/>
      <c r="H636" s="296"/>
      <c r="I636" s="292"/>
      <c r="J636" s="292"/>
      <c r="K636" s="292"/>
      <c r="L636" s="292"/>
      <c r="M636" s="292"/>
      <c r="N636" s="292"/>
      <c r="O636" s="292"/>
      <c r="P636" s="292"/>
      <c r="Q636" s="292"/>
      <c r="R636" s="292"/>
      <c r="S636" s="292"/>
      <c r="T636" s="292"/>
      <c r="U636" s="292"/>
      <c r="V636" s="292"/>
      <c r="W636" s="292"/>
      <c r="X636" s="292"/>
      <c r="Y636" s="292"/>
      <c r="Z636" s="292"/>
      <c r="AA636" s="292"/>
      <c r="AB636" s="292"/>
    </row>
    <row r="637" spans="1:28" ht="15.75" customHeight="1" x14ac:dyDescent="0.2">
      <c r="A637" s="292"/>
      <c r="B637" s="221"/>
      <c r="C637" s="295"/>
      <c r="D637" s="296"/>
      <c r="E637" s="296"/>
      <c r="F637" s="296"/>
      <c r="G637" s="296"/>
      <c r="H637" s="296"/>
      <c r="I637" s="292"/>
      <c r="J637" s="292"/>
      <c r="K637" s="292"/>
      <c r="L637" s="292"/>
      <c r="M637" s="292"/>
      <c r="N637" s="292"/>
      <c r="O637" s="292"/>
      <c r="P637" s="292"/>
      <c r="Q637" s="292"/>
      <c r="R637" s="292"/>
      <c r="S637" s="292"/>
      <c r="T637" s="292"/>
      <c r="U637" s="292"/>
      <c r="V637" s="292"/>
      <c r="W637" s="292"/>
      <c r="X637" s="292"/>
      <c r="Y637" s="292"/>
      <c r="Z637" s="292"/>
      <c r="AA637" s="292"/>
      <c r="AB637" s="292"/>
    </row>
    <row r="638" spans="1:28" ht="15.75" customHeight="1" x14ac:dyDescent="0.2">
      <c r="A638" s="292"/>
      <c r="B638" s="221"/>
      <c r="C638" s="295"/>
      <c r="D638" s="296"/>
      <c r="E638" s="296"/>
      <c r="F638" s="296"/>
      <c r="G638" s="296"/>
      <c r="H638" s="296"/>
      <c r="I638" s="292"/>
      <c r="J638" s="292"/>
      <c r="K638" s="292"/>
      <c r="L638" s="292"/>
      <c r="M638" s="292"/>
      <c r="N638" s="292"/>
      <c r="O638" s="292"/>
      <c r="P638" s="292"/>
      <c r="Q638" s="292"/>
      <c r="R638" s="292"/>
      <c r="S638" s="292"/>
      <c r="T638" s="292"/>
      <c r="U638" s="292"/>
      <c r="V638" s="292"/>
      <c r="W638" s="292"/>
      <c r="X638" s="292"/>
      <c r="Y638" s="292"/>
      <c r="Z638" s="292"/>
      <c r="AA638" s="292"/>
      <c r="AB638" s="292"/>
    </row>
    <row r="639" spans="1:28" ht="15.75" customHeight="1" x14ac:dyDescent="0.2">
      <c r="A639" s="292"/>
      <c r="B639" s="221"/>
      <c r="C639" s="295"/>
      <c r="D639" s="296"/>
      <c r="E639" s="296"/>
      <c r="F639" s="296"/>
      <c r="G639" s="296"/>
      <c r="H639" s="296"/>
      <c r="I639" s="292"/>
      <c r="J639" s="292"/>
      <c r="K639" s="292"/>
      <c r="L639" s="292"/>
      <c r="M639" s="292"/>
      <c r="N639" s="292"/>
      <c r="O639" s="292"/>
      <c r="P639" s="292"/>
      <c r="Q639" s="292"/>
      <c r="R639" s="292"/>
      <c r="S639" s="292"/>
      <c r="T639" s="292"/>
      <c r="U639" s="292"/>
      <c r="V639" s="292"/>
      <c r="W639" s="292"/>
      <c r="X639" s="292"/>
      <c r="Y639" s="292"/>
      <c r="Z639" s="292"/>
      <c r="AA639" s="292"/>
      <c r="AB639" s="292"/>
    </row>
    <row r="640" spans="1:28" ht="15.75" customHeight="1" x14ac:dyDescent="0.2">
      <c r="A640" s="292"/>
      <c r="B640" s="221"/>
      <c r="C640" s="295"/>
      <c r="D640" s="296"/>
      <c r="E640" s="296"/>
      <c r="F640" s="296"/>
      <c r="G640" s="296"/>
      <c r="H640" s="296"/>
      <c r="I640" s="292"/>
      <c r="J640" s="292"/>
      <c r="K640" s="292"/>
      <c r="L640" s="292"/>
      <c r="M640" s="292"/>
      <c r="N640" s="292"/>
      <c r="O640" s="292"/>
      <c r="P640" s="292"/>
      <c r="Q640" s="292"/>
      <c r="R640" s="292"/>
      <c r="S640" s="292"/>
      <c r="T640" s="292"/>
      <c r="U640" s="292"/>
      <c r="V640" s="292"/>
      <c r="W640" s="292"/>
      <c r="X640" s="292"/>
      <c r="Y640" s="292"/>
      <c r="Z640" s="292"/>
      <c r="AA640" s="292"/>
      <c r="AB640" s="292"/>
    </row>
    <row r="641" spans="1:28" ht="15.75" customHeight="1" x14ac:dyDescent="0.2">
      <c r="A641" s="292"/>
      <c r="B641" s="221"/>
      <c r="C641" s="295"/>
      <c r="D641" s="296"/>
      <c r="E641" s="296"/>
      <c r="F641" s="296"/>
      <c r="G641" s="296"/>
      <c r="H641" s="296"/>
      <c r="I641" s="292"/>
      <c r="J641" s="292"/>
      <c r="K641" s="292"/>
      <c r="L641" s="292"/>
      <c r="M641" s="292"/>
      <c r="N641" s="292"/>
      <c r="O641" s="292"/>
      <c r="P641" s="292"/>
      <c r="Q641" s="292"/>
      <c r="R641" s="292"/>
      <c r="S641" s="292"/>
      <c r="T641" s="292"/>
      <c r="U641" s="292"/>
      <c r="V641" s="292"/>
      <c r="W641" s="292"/>
      <c r="X641" s="292"/>
      <c r="Y641" s="292"/>
      <c r="Z641" s="292"/>
      <c r="AA641" s="292"/>
      <c r="AB641" s="292"/>
    </row>
    <row r="642" spans="1:28" ht="15.75" customHeight="1" x14ac:dyDescent="0.2">
      <c r="A642" s="292"/>
      <c r="B642" s="221"/>
      <c r="C642" s="295"/>
      <c r="D642" s="296"/>
      <c r="E642" s="296"/>
      <c r="F642" s="296"/>
      <c r="G642" s="296"/>
      <c r="H642" s="296"/>
      <c r="I642" s="292"/>
      <c r="J642" s="292"/>
      <c r="K642" s="292"/>
      <c r="L642" s="292"/>
      <c r="M642" s="292"/>
      <c r="N642" s="292"/>
      <c r="O642" s="292"/>
      <c r="P642" s="292"/>
      <c r="Q642" s="292"/>
      <c r="R642" s="292"/>
      <c r="S642" s="292"/>
      <c r="T642" s="292"/>
      <c r="U642" s="292"/>
      <c r="V642" s="292"/>
      <c r="W642" s="292"/>
      <c r="X642" s="292"/>
      <c r="Y642" s="292"/>
      <c r="Z642" s="292"/>
      <c r="AA642" s="292"/>
      <c r="AB642" s="292"/>
    </row>
    <row r="643" spans="1:28" ht="15.75" customHeight="1" x14ac:dyDescent="0.2">
      <c r="A643" s="292"/>
      <c r="B643" s="221"/>
      <c r="C643" s="295"/>
      <c r="D643" s="296"/>
      <c r="E643" s="296"/>
      <c r="F643" s="296"/>
      <c r="G643" s="296"/>
      <c r="H643" s="296"/>
      <c r="I643" s="292"/>
      <c r="J643" s="292"/>
      <c r="K643" s="292"/>
      <c r="L643" s="292"/>
      <c r="M643" s="292"/>
      <c r="N643" s="292"/>
      <c r="O643" s="292"/>
      <c r="P643" s="292"/>
      <c r="Q643" s="292"/>
      <c r="R643" s="292"/>
      <c r="S643" s="292"/>
      <c r="T643" s="292"/>
      <c r="U643" s="292"/>
      <c r="V643" s="292"/>
      <c r="W643" s="292"/>
      <c r="X643" s="292"/>
      <c r="Y643" s="292"/>
      <c r="Z643" s="292"/>
      <c r="AA643" s="292"/>
      <c r="AB643" s="292"/>
    </row>
    <row r="644" spans="1:28" ht="15.75" customHeight="1" x14ac:dyDescent="0.2">
      <c r="A644" s="292"/>
      <c r="B644" s="221"/>
      <c r="C644" s="295"/>
      <c r="D644" s="296"/>
      <c r="E644" s="296"/>
      <c r="F644" s="296"/>
      <c r="G644" s="296"/>
      <c r="H644" s="296"/>
      <c r="I644" s="292"/>
      <c r="J644" s="292"/>
      <c r="K644" s="292"/>
      <c r="L644" s="292"/>
      <c r="M644" s="292"/>
      <c r="N644" s="292"/>
      <c r="O644" s="292"/>
      <c r="P644" s="292"/>
      <c r="Q644" s="292"/>
      <c r="R644" s="292"/>
      <c r="S644" s="292"/>
      <c r="T644" s="292"/>
      <c r="U644" s="292"/>
      <c r="V644" s="292"/>
      <c r="W644" s="292"/>
      <c r="X644" s="292"/>
      <c r="Y644" s="292"/>
      <c r="Z644" s="292"/>
      <c r="AA644" s="292"/>
      <c r="AB644" s="292"/>
    </row>
    <row r="645" spans="1:28" ht="15.75" customHeight="1" x14ac:dyDescent="0.2">
      <c r="A645" s="292"/>
      <c r="B645" s="221"/>
      <c r="C645" s="295"/>
      <c r="D645" s="296"/>
      <c r="E645" s="296"/>
      <c r="F645" s="296"/>
      <c r="G645" s="296"/>
      <c r="H645" s="296"/>
      <c r="I645" s="292"/>
      <c r="J645" s="292"/>
      <c r="K645" s="292"/>
      <c r="L645" s="292"/>
      <c r="M645" s="292"/>
      <c r="N645" s="292"/>
      <c r="O645" s="292"/>
      <c r="P645" s="292"/>
      <c r="Q645" s="292"/>
      <c r="R645" s="292"/>
      <c r="S645" s="292"/>
      <c r="T645" s="292"/>
      <c r="U645" s="292"/>
      <c r="V645" s="292"/>
      <c r="W645" s="292"/>
      <c r="X645" s="292"/>
      <c r="Y645" s="292"/>
      <c r="Z645" s="292"/>
      <c r="AA645" s="292"/>
      <c r="AB645" s="292"/>
    </row>
    <row r="646" spans="1:28" ht="15.75" customHeight="1" x14ac:dyDescent="0.2">
      <c r="A646" s="292"/>
      <c r="B646" s="221"/>
      <c r="C646" s="295"/>
      <c r="D646" s="296"/>
      <c r="E646" s="296"/>
      <c r="F646" s="296"/>
      <c r="G646" s="296"/>
      <c r="H646" s="296"/>
      <c r="I646" s="292"/>
      <c r="J646" s="292"/>
      <c r="K646" s="292"/>
      <c r="L646" s="292"/>
      <c r="M646" s="292"/>
      <c r="N646" s="292"/>
      <c r="O646" s="292"/>
      <c r="P646" s="292"/>
      <c r="Q646" s="292"/>
      <c r="R646" s="292"/>
      <c r="S646" s="292"/>
      <c r="T646" s="292"/>
      <c r="U646" s="292"/>
      <c r="V646" s="292"/>
      <c r="W646" s="292"/>
      <c r="X646" s="292"/>
      <c r="Y646" s="292"/>
      <c r="Z646" s="292"/>
      <c r="AA646" s="292"/>
      <c r="AB646" s="292"/>
    </row>
    <row r="647" spans="1:28" ht="15.75" customHeight="1" x14ac:dyDescent="0.2">
      <c r="A647" s="292"/>
      <c r="B647" s="221"/>
      <c r="C647" s="295"/>
      <c r="D647" s="296"/>
      <c r="E647" s="296"/>
      <c r="F647" s="296"/>
      <c r="G647" s="296"/>
      <c r="H647" s="296"/>
      <c r="I647" s="292"/>
      <c r="J647" s="292"/>
      <c r="K647" s="292"/>
      <c r="L647" s="292"/>
      <c r="M647" s="292"/>
      <c r="N647" s="292"/>
      <c r="O647" s="292"/>
      <c r="P647" s="292"/>
      <c r="Q647" s="292"/>
      <c r="R647" s="292"/>
      <c r="S647" s="292"/>
      <c r="T647" s="292"/>
      <c r="U647" s="292"/>
      <c r="V647" s="292"/>
      <c r="W647" s="292"/>
      <c r="X647" s="292"/>
      <c r="Y647" s="292"/>
      <c r="Z647" s="292"/>
      <c r="AA647" s="292"/>
      <c r="AB647" s="292"/>
    </row>
    <row r="648" spans="1:28" ht="15.75" customHeight="1" x14ac:dyDescent="0.2">
      <c r="A648" s="292"/>
      <c r="B648" s="221"/>
      <c r="C648" s="295"/>
      <c r="D648" s="296"/>
      <c r="E648" s="296"/>
      <c r="F648" s="296"/>
      <c r="G648" s="296"/>
      <c r="H648" s="296"/>
      <c r="I648" s="292"/>
      <c r="J648" s="292"/>
      <c r="K648" s="292"/>
      <c r="L648" s="292"/>
      <c r="M648" s="292"/>
      <c r="N648" s="292"/>
      <c r="O648" s="292"/>
      <c r="P648" s="292"/>
      <c r="Q648" s="292"/>
      <c r="R648" s="292"/>
      <c r="S648" s="292"/>
      <c r="T648" s="292"/>
      <c r="U648" s="292"/>
      <c r="V648" s="292"/>
      <c r="W648" s="292"/>
      <c r="X648" s="292"/>
      <c r="Y648" s="292"/>
      <c r="Z648" s="292"/>
      <c r="AA648" s="292"/>
      <c r="AB648" s="292"/>
    </row>
    <row r="649" spans="1:28" ht="15.75" customHeight="1" x14ac:dyDescent="0.2">
      <c r="A649" s="292"/>
      <c r="B649" s="221"/>
      <c r="C649" s="295"/>
      <c r="D649" s="296"/>
      <c r="E649" s="296"/>
      <c r="F649" s="296"/>
      <c r="G649" s="296"/>
      <c r="H649" s="296"/>
      <c r="I649" s="292"/>
      <c r="J649" s="292"/>
      <c r="K649" s="292"/>
      <c r="L649" s="292"/>
      <c r="M649" s="292"/>
      <c r="N649" s="292"/>
      <c r="O649" s="292"/>
      <c r="P649" s="292"/>
      <c r="Q649" s="292"/>
      <c r="R649" s="292"/>
      <c r="S649" s="292"/>
      <c r="T649" s="292"/>
      <c r="U649" s="292"/>
      <c r="V649" s="292"/>
      <c r="W649" s="292"/>
      <c r="X649" s="292"/>
      <c r="Y649" s="292"/>
      <c r="Z649" s="292"/>
      <c r="AA649" s="292"/>
      <c r="AB649" s="292"/>
    </row>
    <row r="650" spans="1:28" ht="15.75" customHeight="1" x14ac:dyDescent="0.2">
      <c r="A650" s="292"/>
      <c r="B650" s="221"/>
      <c r="C650" s="295"/>
      <c r="D650" s="296"/>
      <c r="E650" s="296"/>
      <c r="F650" s="296"/>
      <c r="G650" s="296"/>
      <c r="H650" s="296"/>
      <c r="I650" s="292"/>
      <c r="J650" s="292"/>
      <c r="K650" s="292"/>
      <c r="L650" s="292"/>
      <c r="M650" s="292"/>
      <c r="N650" s="292"/>
      <c r="O650" s="292"/>
      <c r="P650" s="292"/>
      <c r="Q650" s="292"/>
      <c r="R650" s="292"/>
      <c r="S650" s="292"/>
      <c r="T650" s="292"/>
      <c r="U650" s="292"/>
      <c r="V650" s="292"/>
      <c r="W650" s="292"/>
      <c r="X650" s="292"/>
      <c r="Y650" s="292"/>
      <c r="Z650" s="292"/>
      <c r="AA650" s="292"/>
      <c r="AB650" s="292"/>
    </row>
    <row r="651" spans="1:28" ht="15.75" customHeight="1" x14ac:dyDescent="0.2">
      <c r="A651" s="292"/>
      <c r="B651" s="221"/>
      <c r="C651" s="295"/>
      <c r="D651" s="296"/>
      <c r="E651" s="296"/>
      <c r="F651" s="296"/>
      <c r="G651" s="296"/>
      <c r="H651" s="296"/>
      <c r="I651" s="292"/>
      <c r="J651" s="292"/>
      <c r="K651" s="292"/>
      <c r="L651" s="292"/>
      <c r="M651" s="292"/>
      <c r="N651" s="292"/>
      <c r="O651" s="292"/>
      <c r="P651" s="292"/>
      <c r="Q651" s="292"/>
      <c r="R651" s="292"/>
      <c r="S651" s="292"/>
      <c r="T651" s="292"/>
      <c r="U651" s="292"/>
      <c r="V651" s="292"/>
      <c r="W651" s="292"/>
      <c r="X651" s="292"/>
      <c r="Y651" s="292"/>
      <c r="Z651" s="292"/>
      <c r="AA651" s="292"/>
      <c r="AB651" s="292"/>
    </row>
    <row r="652" spans="1:28" ht="15.75" customHeight="1" x14ac:dyDescent="0.2">
      <c r="A652" s="292"/>
      <c r="B652" s="221"/>
      <c r="C652" s="295"/>
      <c r="D652" s="296"/>
      <c r="E652" s="296"/>
      <c r="F652" s="296"/>
      <c r="G652" s="296"/>
      <c r="H652" s="296"/>
      <c r="I652" s="292"/>
      <c r="J652" s="292"/>
      <c r="K652" s="292"/>
      <c r="L652" s="292"/>
      <c r="M652" s="292"/>
      <c r="N652" s="292"/>
      <c r="O652" s="292"/>
      <c r="P652" s="292"/>
      <c r="Q652" s="292"/>
      <c r="R652" s="292"/>
      <c r="S652" s="292"/>
      <c r="T652" s="292"/>
      <c r="U652" s="292"/>
      <c r="V652" s="292"/>
      <c r="W652" s="292"/>
      <c r="X652" s="292"/>
      <c r="Y652" s="292"/>
      <c r="Z652" s="292"/>
      <c r="AA652" s="292"/>
      <c r="AB652" s="292"/>
    </row>
    <row r="653" spans="1:28" ht="15.75" customHeight="1" x14ac:dyDescent="0.2">
      <c r="A653" s="292"/>
      <c r="B653" s="221"/>
      <c r="C653" s="295"/>
      <c r="D653" s="296"/>
      <c r="E653" s="296"/>
      <c r="F653" s="296"/>
      <c r="G653" s="296"/>
      <c r="H653" s="296"/>
      <c r="I653" s="292"/>
      <c r="J653" s="292"/>
      <c r="K653" s="292"/>
      <c r="L653" s="292"/>
      <c r="M653" s="292"/>
      <c r="N653" s="292"/>
      <c r="O653" s="292"/>
      <c r="P653" s="292"/>
      <c r="Q653" s="292"/>
      <c r="R653" s="292"/>
      <c r="S653" s="292"/>
      <c r="T653" s="292"/>
      <c r="U653" s="292"/>
      <c r="V653" s="292"/>
      <c r="W653" s="292"/>
      <c r="X653" s="292"/>
      <c r="Y653" s="292"/>
      <c r="Z653" s="292"/>
      <c r="AA653" s="292"/>
      <c r="AB653" s="292"/>
    </row>
    <row r="654" spans="1:28" ht="15.75" customHeight="1" x14ac:dyDescent="0.2">
      <c r="A654" s="292"/>
      <c r="B654" s="221"/>
      <c r="C654" s="295"/>
      <c r="D654" s="296"/>
      <c r="E654" s="296"/>
      <c r="F654" s="296"/>
      <c r="G654" s="296"/>
      <c r="H654" s="296"/>
      <c r="I654" s="292"/>
      <c r="J654" s="292"/>
      <c r="K654" s="292"/>
      <c r="L654" s="292"/>
      <c r="M654" s="292"/>
      <c r="N654" s="292"/>
      <c r="O654" s="292"/>
      <c r="P654" s="292"/>
      <c r="Q654" s="292"/>
      <c r="R654" s="292"/>
      <c r="S654" s="292"/>
      <c r="T654" s="292"/>
      <c r="U654" s="292"/>
      <c r="V654" s="292"/>
      <c r="W654" s="292"/>
      <c r="X654" s="292"/>
      <c r="Y654" s="292"/>
      <c r="Z654" s="292"/>
      <c r="AA654" s="292"/>
      <c r="AB654" s="292"/>
    </row>
    <row r="655" spans="1:28" ht="15.75" customHeight="1" x14ac:dyDescent="0.2">
      <c r="A655" s="292"/>
      <c r="B655" s="221"/>
      <c r="C655" s="295"/>
      <c r="D655" s="296"/>
      <c r="E655" s="296"/>
      <c r="F655" s="296"/>
      <c r="G655" s="296"/>
      <c r="H655" s="296"/>
      <c r="I655" s="292"/>
      <c r="J655" s="292"/>
      <c r="K655" s="292"/>
      <c r="L655" s="292"/>
      <c r="M655" s="292"/>
      <c r="N655" s="292"/>
      <c r="O655" s="292"/>
      <c r="P655" s="292"/>
      <c r="Q655" s="292"/>
      <c r="R655" s="292"/>
      <c r="S655" s="292"/>
      <c r="T655" s="292"/>
      <c r="U655" s="292"/>
      <c r="V655" s="292"/>
      <c r="W655" s="292"/>
      <c r="X655" s="292"/>
      <c r="Y655" s="292"/>
      <c r="Z655" s="292"/>
      <c r="AA655" s="292"/>
      <c r="AB655" s="292"/>
    </row>
    <row r="656" spans="1:28" ht="15.75" customHeight="1" x14ac:dyDescent="0.2">
      <c r="A656" s="292"/>
      <c r="B656" s="221"/>
      <c r="C656" s="295"/>
      <c r="D656" s="296"/>
      <c r="E656" s="296"/>
      <c r="F656" s="296"/>
      <c r="G656" s="296"/>
      <c r="H656" s="296"/>
      <c r="I656" s="292"/>
      <c r="J656" s="292"/>
      <c r="K656" s="292"/>
      <c r="L656" s="292"/>
      <c r="M656" s="292"/>
      <c r="N656" s="292"/>
      <c r="O656" s="292"/>
      <c r="P656" s="292"/>
      <c r="Q656" s="292"/>
      <c r="R656" s="292"/>
      <c r="S656" s="292"/>
      <c r="T656" s="292"/>
      <c r="U656" s="292"/>
      <c r="V656" s="292"/>
      <c r="W656" s="292"/>
      <c r="X656" s="292"/>
      <c r="Y656" s="292"/>
      <c r="Z656" s="292"/>
      <c r="AA656" s="292"/>
      <c r="AB656" s="292"/>
    </row>
    <row r="657" spans="1:28" ht="15.75" customHeight="1" x14ac:dyDescent="0.2">
      <c r="A657" s="292"/>
      <c r="B657" s="221"/>
      <c r="C657" s="295"/>
      <c r="D657" s="296"/>
      <c r="E657" s="296"/>
      <c r="F657" s="296"/>
      <c r="G657" s="296"/>
      <c r="H657" s="296"/>
      <c r="I657" s="292"/>
      <c r="J657" s="292"/>
      <c r="K657" s="292"/>
      <c r="L657" s="292"/>
      <c r="M657" s="292"/>
      <c r="N657" s="292"/>
      <c r="O657" s="292"/>
      <c r="P657" s="292"/>
      <c r="Q657" s="292"/>
      <c r="R657" s="292"/>
      <c r="S657" s="292"/>
      <c r="T657" s="292"/>
      <c r="U657" s="292"/>
      <c r="V657" s="292"/>
      <c r="W657" s="292"/>
      <c r="X657" s="292"/>
      <c r="Y657" s="292"/>
      <c r="Z657" s="292"/>
      <c r="AA657" s="292"/>
      <c r="AB657" s="292"/>
    </row>
    <row r="658" spans="1:28" ht="15.75" customHeight="1" x14ac:dyDescent="0.2">
      <c r="A658" s="292"/>
      <c r="B658" s="221"/>
      <c r="C658" s="295"/>
      <c r="D658" s="296"/>
      <c r="E658" s="296"/>
      <c r="F658" s="296"/>
      <c r="G658" s="296"/>
      <c r="H658" s="296"/>
      <c r="I658" s="292"/>
      <c r="J658" s="292"/>
      <c r="K658" s="292"/>
      <c r="L658" s="292"/>
      <c r="M658" s="292"/>
      <c r="N658" s="292"/>
      <c r="O658" s="292"/>
      <c r="P658" s="292"/>
      <c r="Q658" s="292"/>
      <c r="R658" s="292"/>
      <c r="S658" s="292"/>
      <c r="T658" s="292"/>
      <c r="U658" s="292"/>
      <c r="V658" s="292"/>
      <c r="W658" s="292"/>
      <c r="X658" s="292"/>
      <c r="Y658" s="292"/>
      <c r="Z658" s="292"/>
      <c r="AA658" s="292"/>
      <c r="AB658" s="292"/>
    </row>
    <row r="659" spans="1:28" ht="15.75" customHeight="1" x14ac:dyDescent="0.2">
      <c r="A659" s="292"/>
      <c r="B659" s="221"/>
      <c r="C659" s="295"/>
      <c r="D659" s="296"/>
      <c r="E659" s="296"/>
      <c r="F659" s="296"/>
      <c r="G659" s="296"/>
      <c r="H659" s="296"/>
      <c r="I659" s="292"/>
      <c r="J659" s="292"/>
      <c r="K659" s="292"/>
      <c r="L659" s="292"/>
      <c r="M659" s="292"/>
      <c r="N659" s="292"/>
      <c r="O659" s="292"/>
      <c r="P659" s="292"/>
      <c r="Q659" s="292"/>
      <c r="R659" s="292"/>
      <c r="S659" s="292"/>
      <c r="T659" s="292"/>
      <c r="U659" s="292"/>
      <c r="V659" s="292"/>
      <c r="W659" s="292"/>
      <c r="X659" s="292"/>
      <c r="Y659" s="292"/>
      <c r="Z659" s="292"/>
      <c r="AA659" s="292"/>
      <c r="AB659" s="292"/>
    </row>
    <row r="660" spans="1:28" ht="15.75" customHeight="1" x14ac:dyDescent="0.2">
      <c r="A660" s="292"/>
      <c r="B660" s="221"/>
      <c r="C660" s="295"/>
      <c r="D660" s="296"/>
      <c r="E660" s="296"/>
      <c r="F660" s="296"/>
      <c r="G660" s="296"/>
      <c r="H660" s="296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2"/>
      <c r="Y660" s="292"/>
      <c r="Z660" s="292"/>
      <c r="AA660" s="292"/>
      <c r="AB660" s="292"/>
    </row>
    <row r="661" spans="1:28" ht="15.75" customHeight="1" x14ac:dyDescent="0.2">
      <c r="A661" s="292"/>
      <c r="B661" s="221"/>
      <c r="C661" s="295"/>
      <c r="D661" s="296"/>
      <c r="E661" s="296"/>
      <c r="F661" s="296"/>
      <c r="G661" s="296"/>
      <c r="H661" s="296"/>
      <c r="I661" s="292"/>
      <c r="J661" s="292"/>
      <c r="K661" s="292"/>
      <c r="L661" s="292"/>
      <c r="M661" s="292"/>
      <c r="N661" s="292"/>
      <c r="O661" s="292"/>
      <c r="P661" s="292"/>
      <c r="Q661" s="292"/>
      <c r="R661" s="292"/>
      <c r="S661" s="292"/>
      <c r="T661" s="292"/>
      <c r="U661" s="292"/>
      <c r="V661" s="292"/>
      <c r="W661" s="292"/>
      <c r="X661" s="292"/>
      <c r="Y661" s="292"/>
      <c r="Z661" s="292"/>
      <c r="AA661" s="292"/>
      <c r="AB661" s="292"/>
    </row>
    <row r="662" spans="1:28" ht="15.75" customHeight="1" x14ac:dyDescent="0.2">
      <c r="A662" s="292"/>
      <c r="B662" s="221"/>
      <c r="C662" s="295"/>
      <c r="D662" s="296"/>
      <c r="E662" s="296"/>
      <c r="F662" s="296"/>
      <c r="G662" s="296"/>
      <c r="H662" s="296"/>
      <c r="I662" s="292"/>
      <c r="J662" s="292"/>
      <c r="K662" s="292"/>
      <c r="L662" s="292"/>
      <c r="M662" s="292"/>
      <c r="N662" s="292"/>
      <c r="O662" s="292"/>
      <c r="P662" s="292"/>
      <c r="Q662" s="292"/>
      <c r="R662" s="292"/>
      <c r="S662" s="292"/>
      <c r="T662" s="292"/>
      <c r="U662" s="292"/>
      <c r="V662" s="292"/>
      <c r="W662" s="292"/>
      <c r="X662" s="292"/>
      <c r="Y662" s="292"/>
      <c r="Z662" s="292"/>
      <c r="AA662" s="292"/>
      <c r="AB662" s="292"/>
    </row>
    <row r="663" spans="1:28" ht="15.75" customHeight="1" x14ac:dyDescent="0.2">
      <c r="A663" s="292"/>
      <c r="B663" s="221"/>
      <c r="C663" s="295"/>
      <c r="D663" s="296"/>
      <c r="E663" s="296"/>
      <c r="F663" s="296"/>
      <c r="G663" s="296"/>
      <c r="H663" s="296"/>
      <c r="I663" s="292"/>
      <c r="J663" s="292"/>
      <c r="K663" s="292"/>
      <c r="L663" s="292"/>
      <c r="M663" s="292"/>
      <c r="N663" s="292"/>
      <c r="O663" s="292"/>
      <c r="P663" s="292"/>
      <c r="Q663" s="292"/>
      <c r="R663" s="292"/>
      <c r="S663" s="292"/>
      <c r="T663" s="292"/>
      <c r="U663" s="292"/>
      <c r="V663" s="292"/>
      <c r="W663" s="292"/>
      <c r="X663" s="292"/>
      <c r="Y663" s="292"/>
      <c r="Z663" s="292"/>
      <c r="AA663" s="292"/>
      <c r="AB663" s="292"/>
    </row>
    <row r="664" spans="1:28" ht="15.75" customHeight="1" x14ac:dyDescent="0.2">
      <c r="A664" s="292"/>
      <c r="B664" s="221"/>
      <c r="C664" s="295"/>
      <c r="D664" s="296"/>
      <c r="E664" s="296"/>
      <c r="F664" s="296"/>
      <c r="G664" s="296"/>
      <c r="H664" s="296"/>
      <c r="I664" s="292"/>
      <c r="J664" s="292"/>
      <c r="K664" s="292"/>
      <c r="L664" s="292"/>
      <c r="M664" s="292"/>
      <c r="N664" s="292"/>
      <c r="O664" s="292"/>
      <c r="P664" s="292"/>
      <c r="Q664" s="292"/>
      <c r="R664" s="292"/>
      <c r="S664" s="292"/>
      <c r="T664" s="292"/>
      <c r="U664" s="292"/>
      <c r="V664" s="292"/>
      <c r="W664" s="292"/>
      <c r="X664" s="292"/>
      <c r="Y664" s="292"/>
      <c r="Z664" s="292"/>
      <c r="AA664" s="292"/>
      <c r="AB664" s="292"/>
    </row>
    <row r="665" spans="1:28" ht="15.75" customHeight="1" x14ac:dyDescent="0.2">
      <c r="A665" s="292"/>
      <c r="B665" s="221"/>
      <c r="C665" s="295"/>
      <c r="D665" s="296"/>
      <c r="E665" s="296"/>
      <c r="F665" s="296"/>
      <c r="G665" s="296"/>
      <c r="H665" s="296"/>
      <c r="I665" s="292"/>
      <c r="J665" s="292"/>
      <c r="K665" s="292"/>
      <c r="L665" s="292"/>
      <c r="M665" s="292"/>
      <c r="N665" s="292"/>
      <c r="O665" s="292"/>
      <c r="P665" s="292"/>
      <c r="Q665" s="292"/>
      <c r="R665" s="292"/>
      <c r="S665" s="292"/>
      <c r="T665" s="292"/>
      <c r="U665" s="292"/>
      <c r="V665" s="292"/>
      <c r="W665" s="292"/>
      <c r="X665" s="292"/>
      <c r="Y665" s="292"/>
      <c r="Z665" s="292"/>
      <c r="AA665" s="292"/>
      <c r="AB665" s="292"/>
    </row>
    <row r="666" spans="1:28" ht="15.75" customHeight="1" x14ac:dyDescent="0.2">
      <c r="A666" s="292"/>
      <c r="B666" s="221"/>
      <c r="C666" s="295"/>
      <c r="D666" s="296"/>
      <c r="E666" s="296"/>
      <c r="F666" s="296"/>
      <c r="G666" s="296"/>
      <c r="H666" s="296"/>
      <c r="I666" s="292"/>
      <c r="J666" s="292"/>
      <c r="K666" s="292"/>
      <c r="L666" s="292"/>
      <c r="M666" s="292"/>
      <c r="N666" s="292"/>
      <c r="O666" s="292"/>
      <c r="P666" s="292"/>
      <c r="Q666" s="292"/>
      <c r="R666" s="292"/>
      <c r="S666" s="292"/>
      <c r="T666" s="292"/>
      <c r="U666" s="292"/>
      <c r="V666" s="292"/>
      <c r="W666" s="292"/>
      <c r="X666" s="292"/>
      <c r="Y666" s="292"/>
      <c r="Z666" s="292"/>
      <c r="AA666" s="292"/>
      <c r="AB666" s="292"/>
    </row>
    <row r="667" spans="1:28" ht="15.75" customHeight="1" x14ac:dyDescent="0.2">
      <c r="A667" s="292"/>
      <c r="B667" s="221"/>
      <c r="C667" s="295"/>
      <c r="D667" s="296"/>
      <c r="E667" s="296"/>
      <c r="F667" s="296"/>
      <c r="G667" s="296"/>
      <c r="H667" s="296"/>
      <c r="I667" s="292"/>
      <c r="J667" s="292"/>
      <c r="K667" s="292"/>
      <c r="L667" s="292"/>
      <c r="M667" s="292"/>
      <c r="N667" s="292"/>
      <c r="O667" s="292"/>
      <c r="P667" s="292"/>
      <c r="Q667" s="292"/>
      <c r="R667" s="292"/>
      <c r="S667" s="292"/>
      <c r="T667" s="292"/>
      <c r="U667" s="292"/>
      <c r="V667" s="292"/>
      <c r="W667" s="292"/>
      <c r="X667" s="292"/>
      <c r="Y667" s="292"/>
      <c r="Z667" s="292"/>
      <c r="AA667" s="292"/>
      <c r="AB667" s="292"/>
    </row>
    <row r="668" spans="1:28" ht="15.75" customHeight="1" x14ac:dyDescent="0.2">
      <c r="A668" s="292"/>
      <c r="B668" s="221"/>
      <c r="C668" s="295"/>
      <c r="D668" s="296"/>
      <c r="E668" s="296"/>
      <c r="F668" s="296"/>
      <c r="G668" s="296"/>
      <c r="H668" s="296"/>
      <c r="I668" s="292"/>
      <c r="J668" s="292"/>
      <c r="K668" s="292"/>
      <c r="L668" s="292"/>
      <c r="M668" s="292"/>
      <c r="N668" s="292"/>
      <c r="O668" s="292"/>
      <c r="P668" s="292"/>
      <c r="Q668" s="292"/>
      <c r="R668" s="292"/>
      <c r="S668" s="292"/>
      <c r="T668" s="292"/>
      <c r="U668" s="292"/>
      <c r="V668" s="292"/>
      <c r="W668" s="292"/>
      <c r="X668" s="292"/>
      <c r="Y668" s="292"/>
      <c r="Z668" s="292"/>
      <c r="AA668" s="292"/>
      <c r="AB668" s="292"/>
    </row>
    <row r="669" spans="1:28" ht="15.75" customHeight="1" x14ac:dyDescent="0.2">
      <c r="A669" s="292"/>
      <c r="B669" s="221"/>
      <c r="C669" s="295"/>
      <c r="D669" s="296"/>
      <c r="E669" s="296"/>
      <c r="F669" s="296"/>
      <c r="G669" s="296"/>
      <c r="H669" s="296"/>
      <c r="I669" s="292"/>
      <c r="J669" s="292"/>
      <c r="K669" s="292"/>
      <c r="L669" s="292"/>
      <c r="M669" s="292"/>
      <c r="N669" s="292"/>
      <c r="O669" s="292"/>
      <c r="P669" s="292"/>
      <c r="Q669" s="292"/>
      <c r="R669" s="292"/>
      <c r="S669" s="292"/>
      <c r="T669" s="292"/>
      <c r="U669" s="292"/>
      <c r="V669" s="292"/>
      <c r="W669" s="292"/>
      <c r="X669" s="292"/>
      <c r="Y669" s="292"/>
      <c r="Z669" s="292"/>
      <c r="AA669" s="292"/>
      <c r="AB669" s="292"/>
    </row>
    <row r="670" spans="1:28" ht="15.75" customHeight="1" x14ac:dyDescent="0.2">
      <c r="A670" s="292"/>
      <c r="B670" s="221"/>
      <c r="C670" s="295"/>
      <c r="D670" s="296"/>
      <c r="E670" s="296"/>
      <c r="F670" s="296"/>
      <c r="G670" s="296"/>
      <c r="H670" s="296"/>
      <c r="I670" s="292"/>
      <c r="J670" s="292"/>
      <c r="K670" s="292"/>
      <c r="L670" s="292"/>
      <c r="M670" s="292"/>
      <c r="N670" s="292"/>
      <c r="O670" s="292"/>
      <c r="P670" s="292"/>
      <c r="Q670" s="292"/>
      <c r="R670" s="292"/>
      <c r="S670" s="292"/>
      <c r="T670" s="292"/>
      <c r="U670" s="292"/>
      <c r="V670" s="292"/>
      <c r="W670" s="292"/>
      <c r="X670" s="292"/>
      <c r="Y670" s="292"/>
      <c r="Z670" s="292"/>
      <c r="AA670" s="292"/>
      <c r="AB670" s="292"/>
    </row>
    <row r="671" spans="1:28" ht="15.75" customHeight="1" x14ac:dyDescent="0.2">
      <c r="A671" s="292"/>
      <c r="B671" s="221"/>
      <c r="C671" s="295"/>
      <c r="D671" s="296"/>
      <c r="E671" s="296"/>
      <c r="F671" s="296"/>
      <c r="G671" s="296"/>
      <c r="H671" s="296"/>
      <c r="I671" s="292"/>
      <c r="J671" s="292"/>
      <c r="K671" s="292"/>
      <c r="L671" s="292"/>
      <c r="M671" s="292"/>
      <c r="N671" s="292"/>
      <c r="O671" s="292"/>
      <c r="P671" s="292"/>
      <c r="Q671" s="292"/>
      <c r="R671" s="292"/>
      <c r="S671" s="292"/>
      <c r="T671" s="292"/>
      <c r="U671" s="292"/>
      <c r="V671" s="292"/>
      <c r="W671" s="292"/>
      <c r="X671" s="292"/>
      <c r="Y671" s="292"/>
      <c r="Z671" s="292"/>
      <c r="AA671" s="292"/>
      <c r="AB671" s="292"/>
    </row>
    <row r="672" spans="1:28" ht="15.75" customHeight="1" x14ac:dyDescent="0.2">
      <c r="A672" s="292"/>
      <c r="B672" s="221"/>
      <c r="C672" s="295"/>
      <c r="D672" s="296"/>
      <c r="E672" s="296"/>
      <c r="F672" s="296"/>
      <c r="G672" s="296"/>
      <c r="H672" s="296"/>
      <c r="I672" s="292"/>
      <c r="J672" s="292"/>
      <c r="K672" s="292"/>
      <c r="L672" s="292"/>
      <c r="M672" s="292"/>
      <c r="N672" s="292"/>
      <c r="O672" s="292"/>
      <c r="P672" s="292"/>
      <c r="Q672" s="292"/>
      <c r="R672" s="292"/>
      <c r="S672" s="292"/>
      <c r="T672" s="292"/>
      <c r="U672" s="292"/>
      <c r="V672" s="292"/>
      <c r="W672" s="292"/>
      <c r="X672" s="292"/>
      <c r="Y672" s="292"/>
      <c r="Z672" s="292"/>
      <c r="AA672" s="292"/>
      <c r="AB672" s="292"/>
    </row>
    <row r="673" spans="1:28" ht="15.75" customHeight="1" x14ac:dyDescent="0.2">
      <c r="A673" s="292"/>
      <c r="B673" s="221"/>
      <c r="C673" s="295"/>
      <c r="D673" s="296"/>
      <c r="E673" s="296"/>
      <c r="F673" s="296"/>
      <c r="G673" s="296"/>
      <c r="H673" s="296"/>
      <c r="I673" s="292"/>
      <c r="J673" s="292"/>
      <c r="K673" s="292"/>
      <c r="L673" s="292"/>
      <c r="M673" s="292"/>
      <c r="N673" s="292"/>
      <c r="O673" s="292"/>
      <c r="P673" s="292"/>
      <c r="Q673" s="292"/>
      <c r="R673" s="292"/>
      <c r="S673" s="292"/>
      <c r="T673" s="292"/>
      <c r="U673" s="292"/>
      <c r="V673" s="292"/>
      <c r="W673" s="292"/>
      <c r="X673" s="292"/>
      <c r="Y673" s="292"/>
      <c r="Z673" s="292"/>
      <c r="AA673" s="292"/>
      <c r="AB673" s="292"/>
    </row>
    <row r="674" spans="1:28" ht="15.75" customHeight="1" x14ac:dyDescent="0.2">
      <c r="A674" s="292"/>
      <c r="B674" s="221"/>
      <c r="C674" s="295"/>
      <c r="D674" s="296"/>
      <c r="E674" s="296"/>
      <c r="F674" s="296"/>
      <c r="G674" s="296"/>
      <c r="H674" s="296"/>
      <c r="I674" s="292"/>
      <c r="J674" s="292"/>
      <c r="K674" s="292"/>
      <c r="L674" s="292"/>
      <c r="M674" s="292"/>
      <c r="N674" s="292"/>
      <c r="O674" s="292"/>
      <c r="P674" s="292"/>
      <c r="Q674" s="292"/>
      <c r="R674" s="292"/>
      <c r="S674" s="292"/>
      <c r="T674" s="292"/>
      <c r="U674" s="292"/>
      <c r="V674" s="292"/>
      <c r="W674" s="292"/>
      <c r="X674" s="292"/>
      <c r="Y674" s="292"/>
      <c r="Z674" s="292"/>
      <c r="AA674" s="292"/>
      <c r="AB674" s="292"/>
    </row>
    <row r="675" spans="1:28" ht="15.75" customHeight="1" x14ac:dyDescent="0.2">
      <c r="A675" s="292"/>
      <c r="B675" s="221"/>
      <c r="C675" s="295"/>
      <c r="D675" s="296"/>
      <c r="E675" s="296"/>
      <c r="F675" s="296"/>
      <c r="G675" s="296"/>
      <c r="H675" s="296"/>
      <c r="I675" s="292"/>
      <c r="J675" s="292"/>
      <c r="K675" s="292"/>
      <c r="L675" s="292"/>
      <c r="M675" s="292"/>
      <c r="N675" s="292"/>
      <c r="O675" s="292"/>
      <c r="P675" s="292"/>
      <c r="Q675" s="292"/>
      <c r="R675" s="292"/>
      <c r="S675" s="292"/>
      <c r="T675" s="292"/>
      <c r="U675" s="292"/>
      <c r="V675" s="292"/>
      <c r="W675" s="292"/>
      <c r="X675" s="292"/>
      <c r="Y675" s="292"/>
      <c r="Z675" s="292"/>
      <c r="AA675" s="292"/>
      <c r="AB675" s="292"/>
    </row>
    <row r="676" spans="1:28" ht="15.75" customHeight="1" x14ac:dyDescent="0.2">
      <c r="A676" s="292"/>
      <c r="B676" s="221"/>
      <c r="C676" s="295"/>
      <c r="D676" s="296"/>
      <c r="E676" s="296"/>
      <c r="F676" s="296"/>
      <c r="G676" s="296"/>
      <c r="H676" s="296"/>
      <c r="I676" s="292"/>
      <c r="J676" s="292"/>
      <c r="K676" s="292"/>
      <c r="L676" s="292"/>
      <c r="M676" s="292"/>
      <c r="N676" s="292"/>
      <c r="O676" s="292"/>
      <c r="P676" s="292"/>
      <c r="Q676" s="292"/>
      <c r="R676" s="292"/>
      <c r="S676" s="292"/>
      <c r="T676" s="292"/>
      <c r="U676" s="292"/>
      <c r="V676" s="292"/>
      <c r="W676" s="292"/>
      <c r="X676" s="292"/>
      <c r="Y676" s="292"/>
      <c r="Z676" s="292"/>
      <c r="AA676" s="292"/>
      <c r="AB676" s="292"/>
    </row>
    <row r="677" spans="1:28" ht="15.75" customHeight="1" x14ac:dyDescent="0.2">
      <c r="A677" s="292"/>
      <c r="B677" s="221"/>
      <c r="C677" s="295"/>
      <c r="D677" s="296"/>
      <c r="E677" s="296"/>
      <c r="F677" s="296"/>
      <c r="G677" s="296"/>
      <c r="H677" s="296"/>
      <c r="I677" s="292"/>
      <c r="J677" s="292"/>
      <c r="K677" s="292"/>
      <c r="L677" s="292"/>
      <c r="M677" s="292"/>
      <c r="N677" s="292"/>
      <c r="O677" s="292"/>
      <c r="P677" s="292"/>
      <c r="Q677" s="292"/>
      <c r="R677" s="292"/>
      <c r="S677" s="292"/>
      <c r="T677" s="292"/>
      <c r="U677" s="292"/>
      <c r="V677" s="292"/>
      <c r="W677" s="292"/>
      <c r="X677" s="292"/>
      <c r="Y677" s="292"/>
      <c r="Z677" s="292"/>
      <c r="AA677" s="292"/>
      <c r="AB677" s="292"/>
    </row>
    <row r="678" spans="1:28" ht="15.75" customHeight="1" x14ac:dyDescent="0.2">
      <c r="A678" s="292"/>
      <c r="B678" s="221"/>
      <c r="C678" s="295"/>
      <c r="D678" s="296"/>
      <c r="E678" s="296"/>
      <c r="F678" s="296"/>
      <c r="G678" s="296"/>
      <c r="H678" s="296"/>
      <c r="I678" s="292"/>
      <c r="J678" s="292"/>
      <c r="K678" s="292"/>
      <c r="L678" s="292"/>
      <c r="M678" s="292"/>
      <c r="N678" s="292"/>
      <c r="O678" s="292"/>
      <c r="P678" s="292"/>
      <c r="Q678" s="292"/>
      <c r="R678" s="292"/>
      <c r="S678" s="292"/>
      <c r="T678" s="292"/>
      <c r="U678" s="292"/>
      <c r="V678" s="292"/>
      <c r="W678" s="292"/>
      <c r="X678" s="292"/>
      <c r="Y678" s="292"/>
      <c r="Z678" s="292"/>
      <c r="AA678" s="292"/>
      <c r="AB678" s="292"/>
    </row>
    <row r="679" spans="1:28" ht="15.75" customHeight="1" x14ac:dyDescent="0.2">
      <c r="A679" s="292"/>
      <c r="B679" s="221"/>
      <c r="C679" s="295"/>
      <c r="D679" s="296"/>
      <c r="E679" s="296"/>
      <c r="F679" s="296"/>
      <c r="G679" s="296"/>
      <c r="H679" s="296"/>
      <c r="I679" s="292"/>
      <c r="J679" s="292"/>
      <c r="K679" s="292"/>
      <c r="L679" s="292"/>
      <c r="M679" s="292"/>
      <c r="N679" s="292"/>
      <c r="O679" s="292"/>
      <c r="P679" s="292"/>
      <c r="Q679" s="292"/>
      <c r="R679" s="292"/>
      <c r="S679" s="292"/>
      <c r="T679" s="292"/>
      <c r="U679" s="292"/>
      <c r="V679" s="292"/>
      <c r="W679" s="292"/>
      <c r="X679" s="292"/>
      <c r="Y679" s="292"/>
      <c r="Z679" s="292"/>
      <c r="AA679" s="292"/>
      <c r="AB679" s="292"/>
    </row>
    <row r="680" spans="1:28" ht="15.75" customHeight="1" x14ac:dyDescent="0.2">
      <c r="A680" s="292"/>
      <c r="B680" s="221"/>
      <c r="C680" s="295"/>
      <c r="D680" s="296"/>
      <c r="E680" s="296"/>
      <c r="F680" s="296"/>
      <c r="G680" s="296"/>
      <c r="H680" s="296"/>
      <c r="I680" s="292"/>
      <c r="J680" s="292"/>
      <c r="K680" s="292"/>
      <c r="L680" s="292"/>
      <c r="M680" s="292"/>
      <c r="N680" s="292"/>
      <c r="O680" s="292"/>
      <c r="P680" s="292"/>
      <c r="Q680" s="292"/>
      <c r="R680" s="292"/>
      <c r="S680" s="292"/>
      <c r="T680" s="292"/>
      <c r="U680" s="292"/>
      <c r="V680" s="292"/>
      <c r="W680" s="292"/>
      <c r="X680" s="292"/>
      <c r="Y680" s="292"/>
      <c r="Z680" s="292"/>
      <c r="AA680" s="292"/>
      <c r="AB680" s="292"/>
    </row>
    <row r="681" spans="1:28" ht="15.75" customHeight="1" x14ac:dyDescent="0.2">
      <c r="A681" s="292"/>
      <c r="B681" s="221"/>
      <c r="C681" s="295"/>
      <c r="D681" s="296"/>
      <c r="E681" s="296"/>
      <c r="F681" s="296"/>
      <c r="G681" s="296"/>
      <c r="H681" s="296"/>
      <c r="I681" s="292"/>
      <c r="J681" s="292"/>
      <c r="K681" s="292"/>
      <c r="L681" s="292"/>
      <c r="M681" s="292"/>
      <c r="N681" s="292"/>
      <c r="O681" s="292"/>
      <c r="P681" s="292"/>
      <c r="Q681" s="292"/>
      <c r="R681" s="292"/>
      <c r="S681" s="292"/>
      <c r="T681" s="292"/>
      <c r="U681" s="292"/>
      <c r="V681" s="292"/>
      <c r="W681" s="292"/>
      <c r="X681" s="292"/>
      <c r="Y681" s="292"/>
      <c r="Z681" s="292"/>
      <c r="AA681" s="292"/>
      <c r="AB681" s="292"/>
    </row>
    <row r="682" spans="1:28" ht="15.75" customHeight="1" x14ac:dyDescent="0.2">
      <c r="A682" s="292"/>
      <c r="B682" s="221"/>
      <c r="C682" s="295"/>
      <c r="D682" s="296"/>
      <c r="E682" s="296"/>
      <c r="F682" s="296"/>
      <c r="G682" s="296"/>
      <c r="H682" s="296"/>
      <c r="I682" s="292"/>
      <c r="J682" s="292"/>
      <c r="K682" s="292"/>
      <c r="L682" s="292"/>
      <c r="M682" s="292"/>
      <c r="N682" s="292"/>
      <c r="O682" s="292"/>
      <c r="P682" s="292"/>
      <c r="Q682" s="292"/>
      <c r="R682" s="292"/>
      <c r="S682" s="292"/>
      <c r="T682" s="292"/>
      <c r="U682" s="292"/>
      <c r="V682" s="292"/>
      <c r="W682" s="292"/>
      <c r="X682" s="292"/>
      <c r="Y682" s="292"/>
      <c r="Z682" s="292"/>
      <c r="AA682" s="292"/>
      <c r="AB682" s="292"/>
    </row>
    <row r="683" spans="1:28" ht="15.75" customHeight="1" x14ac:dyDescent="0.2">
      <c r="A683" s="292"/>
      <c r="B683" s="221"/>
      <c r="C683" s="295"/>
      <c r="D683" s="296"/>
      <c r="E683" s="296"/>
      <c r="F683" s="296"/>
      <c r="G683" s="296"/>
      <c r="H683" s="296"/>
      <c r="I683" s="292"/>
      <c r="J683" s="292"/>
      <c r="K683" s="292"/>
      <c r="L683" s="292"/>
      <c r="M683" s="292"/>
      <c r="N683" s="292"/>
      <c r="O683" s="292"/>
      <c r="P683" s="292"/>
      <c r="Q683" s="292"/>
      <c r="R683" s="292"/>
      <c r="S683" s="292"/>
      <c r="T683" s="292"/>
      <c r="U683" s="292"/>
      <c r="V683" s="292"/>
      <c r="W683" s="292"/>
      <c r="X683" s="292"/>
      <c r="Y683" s="292"/>
      <c r="Z683" s="292"/>
      <c r="AA683" s="292"/>
      <c r="AB683" s="292"/>
    </row>
    <row r="684" spans="1:28" ht="15.75" customHeight="1" x14ac:dyDescent="0.2">
      <c r="A684" s="292"/>
      <c r="B684" s="221"/>
      <c r="C684" s="295"/>
      <c r="D684" s="296"/>
      <c r="E684" s="296"/>
      <c r="F684" s="296"/>
      <c r="G684" s="296"/>
      <c r="H684" s="296"/>
      <c r="I684" s="292"/>
      <c r="J684" s="292"/>
      <c r="K684" s="292"/>
      <c r="L684" s="292"/>
      <c r="M684" s="292"/>
      <c r="N684" s="292"/>
      <c r="O684" s="292"/>
      <c r="P684" s="292"/>
      <c r="Q684" s="292"/>
      <c r="R684" s="292"/>
      <c r="S684" s="292"/>
      <c r="T684" s="292"/>
      <c r="U684" s="292"/>
      <c r="V684" s="292"/>
      <c r="W684" s="292"/>
      <c r="X684" s="292"/>
      <c r="Y684" s="292"/>
      <c r="Z684" s="292"/>
      <c r="AA684" s="292"/>
      <c r="AB684" s="292"/>
    </row>
    <row r="685" spans="1:28" ht="15.75" customHeight="1" x14ac:dyDescent="0.2">
      <c r="A685" s="292"/>
      <c r="B685" s="221"/>
      <c r="C685" s="295"/>
      <c r="D685" s="296"/>
      <c r="E685" s="296"/>
      <c r="F685" s="296"/>
      <c r="G685" s="296"/>
      <c r="H685" s="296"/>
      <c r="I685" s="292"/>
      <c r="J685" s="292"/>
      <c r="K685" s="292"/>
      <c r="L685" s="292"/>
      <c r="M685" s="292"/>
      <c r="N685" s="292"/>
      <c r="O685" s="292"/>
      <c r="P685" s="292"/>
      <c r="Q685" s="292"/>
      <c r="R685" s="292"/>
      <c r="S685" s="292"/>
      <c r="T685" s="292"/>
      <c r="U685" s="292"/>
      <c r="V685" s="292"/>
      <c r="W685" s="292"/>
      <c r="X685" s="292"/>
      <c r="Y685" s="292"/>
      <c r="Z685" s="292"/>
      <c r="AA685" s="292"/>
      <c r="AB685" s="292"/>
    </row>
    <row r="686" spans="1:28" ht="15.75" customHeight="1" x14ac:dyDescent="0.2">
      <c r="A686" s="292"/>
      <c r="B686" s="221"/>
      <c r="C686" s="295"/>
      <c r="D686" s="296"/>
      <c r="E686" s="296"/>
      <c r="F686" s="296"/>
      <c r="G686" s="296"/>
      <c r="H686" s="296"/>
      <c r="I686" s="292"/>
      <c r="J686" s="292"/>
      <c r="K686" s="292"/>
      <c r="L686" s="292"/>
      <c r="M686" s="292"/>
      <c r="N686" s="292"/>
      <c r="O686" s="292"/>
      <c r="P686" s="292"/>
      <c r="Q686" s="292"/>
      <c r="R686" s="292"/>
      <c r="S686" s="292"/>
      <c r="T686" s="292"/>
      <c r="U686" s="292"/>
      <c r="V686" s="292"/>
      <c r="W686" s="292"/>
      <c r="X686" s="292"/>
      <c r="Y686" s="292"/>
      <c r="Z686" s="292"/>
      <c r="AA686" s="292"/>
      <c r="AB686" s="292"/>
    </row>
    <row r="687" spans="1:28" ht="15.75" customHeight="1" x14ac:dyDescent="0.2">
      <c r="A687" s="292"/>
      <c r="B687" s="221"/>
      <c r="C687" s="295"/>
      <c r="D687" s="296"/>
      <c r="E687" s="296"/>
      <c r="F687" s="296"/>
      <c r="G687" s="296"/>
      <c r="H687" s="296"/>
      <c r="I687" s="292"/>
      <c r="J687" s="292"/>
      <c r="K687" s="292"/>
      <c r="L687" s="292"/>
      <c r="M687" s="292"/>
      <c r="N687" s="292"/>
      <c r="O687" s="292"/>
      <c r="P687" s="292"/>
      <c r="Q687" s="292"/>
      <c r="R687" s="292"/>
      <c r="S687" s="292"/>
      <c r="T687" s="292"/>
      <c r="U687" s="292"/>
      <c r="V687" s="292"/>
      <c r="W687" s="292"/>
      <c r="X687" s="292"/>
      <c r="Y687" s="292"/>
      <c r="Z687" s="292"/>
      <c r="AA687" s="292"/>
      <c r="AB687" s="292"/>
    </row>
    <row r="688" spans="1:28" ht="15.75" customHeight="1" x14ac:dyDescent="0.2">
      <c r="A688" s="292"/>
      <c r="B688" s="221"/>
      <c r="C688" s="295"/>
      <c r="D688" s="296"/>
      <c r="E688" s="296"/>
      <c r="F688" s="296"/>
      <c r="G688" s="296"/>
      <c r="H688" s="296"/>
      <c r="I688" s="292"/>
      <c r="J688" s="292"/>
      <c r="K688" s="292"/>
      <c r="L688" s="292"/>
      <c r="M688" s="292"/>
      <c r="N688" s="292"/>
      <c r="O688" s="292"/>
      <c r="P688" s="292"/>
      <c r="Q688" s="292"/>
      <c r="R688" s="292"/>
      <c r="S688" s="292"/>
      <c r="T688" s="292"/>
      <c r="U688" s="292"/>
      <c r="V688" s="292"/>
      <c r="W688" s="292"/>
      <c r="X688" s="292"/>
      <c r="Y688" s="292"/>
      <c r="Z688" s="292"/>
      <c r="AA688" s="292"/>
      <c r="AB688" s="292"/>
    </row>
    <row r="689" spans="1:28" ht="15.75" customHeight="1" x14ac:dyDescent="0.2">
      <c r="A689" s="292"/>
      <c r="B689" s="221"/>
      <c r="C689" s="295"/>
      <c r="D689" s="296"/>
      <c r="E689" s="296"/>
      <c r="F689" s="296"/>
      <c r="G689" s="296"/>
      <c r="H689" s="296"/>
      <c r="I689" s="292"/>
      <c r="J689" s="292"/>
      <c r="K689" s="292"/>
      <c r="L689" s="292"/>
      <c r="M689" s="292"/>
      <c r="N689" s="292"/>
      <c r="O689" s="292"/>
      <c r="P689" s="292"/>
      <c r="Q689" s="292"/>
      <c r="R689" s="292"/>
      <c r="S689" s="292"/>
      <c r="T689" s="292"/>
      <c r="U689" s="292"/>
      <c r="V689" s="292"/>
      <c r="W689" s="292"/>
      <c r="X689" s="292"/>
      <c r="Y689" s="292"/>
      <c r="Z689" s="292"/>
      <c r="AA689" s="292"/>
      <c r="AB689" s="292"/>
    </row>
    <row r="690" spans="1:28" ht="15.75" customHeight="1" x14ac:dyDescent="0.2">
      <c r="A690" s="292"/>
      <c r="B690" s="221"/>
      <c r="C690" s="295"/>
      <c r="D690" s="296"/>
      <c r="E690" s="296"/>
      <c r="F690" s="296"/>
      <c r="G690" s="296"/>
      <c r="H690" s="296"/>
      <c r="I690" s="292"/>
      <c r="J690" s="292"/>
      <c r="K690" s="292"/>
      <c r="L690" s="292"/>
      <c r="M690" s="292"/>
      <c r="N690" s="292"/>
      <c r="O690" s="292"/>
      <c r="P690" s="292"/>
      <c r="Q690" s="292"/>
      <c r="R690" s="292"/>
      <c r="S690" s="292"/>
      <c r="T690" s="292"/>
      <c r="U690" s="292"/>
      <c r="V690" s="292"/>
      <c r="W690" s="292"/>
      <c r="X690" s="292"/>
      <c r="Y690" s="292"/>
      <c r="Z690" s="292"/>
      <c r="AA690" s="292"/>
      <c r="AB690" s="292"/>
    </row>
    <row r="691" spans="1:28" ht="15.75" customHeight="1" x14ac:dyDescent="0.2">
      <c r="A691" s="292"/>
      <c r="B691" s="221"/>
      <c r="C691" s="295"/>
      <c r="D691" s="296"/>
      <c r="E691" s="296"/>
      <c r="F691" s="296"/>
      <c r="G691" s="296"/>
      <c r="H691" s="296"/>
      <c r="I691" s="292"/>
      <c r="J691" s="292"/>
      <c r="K691" s="292"/>
      <c r="L691" s="292"/>
      <c r="M691" s="292"/>
      <c r="N691" s="292"/>
      <c r="O691" s="292"/>
      <c r="P691" s="292"/>
      <c r="Q691" s="292"/>
      <c r="R691" s="292"/>
      <c r="S691" s="292"/>
      <c r="T691" s="292"/>
      <c r="U691" s="292"/>
      <c r="V691" s="292"/>
      <c r="W691" s="292"/>
      <c r="X691" s="292"/>
      <c r="Y691" s="292"/>
      <c r="Z691" s="292"/>
      <c r="AA691" s="292"/>
      <c r="AB691" s="292"/>
    </row>
    <row r="692" spans="1:28" ht="15.75" customHeight="1" x14ac:dyDescent="0.2">
      <c r="A692" s="292"/>
      <c r="B692" s="221"/>
      <c r="C692" s="295"/>
      <c r="D692" s="296"/>
      <c r="E692" s="296"/>
      <c r="F692" s="296"/>
      <c r="G692" s="296"/>
      <c r="H692" s="296"/>
      <c r="I692" s="292"/>
      <c r="J692" s="292"/>
      <c r="K692" s="292"/>
      <c r="L692" s="292"/>
      <c r="M692" s="292"/>
      <c r="N692" s="292"/>
      <c r="O692" s="292"/>
      <c r="P692" s="292"/>
      <c r="Q692" s="292"/>
      <c r="R692" s="292"/>
      <c r="S692" s="292"/>
      <c r="T692" s="292"/>
      <c r="U692" s="292"/>
      <c r="V692" s="292"/>
      <c r="W692" s="292"/>
      <c r="X692" s="292"/>
      <c r="Y692" s="292"/>
      <c r="Z692" s="292"/>
      <c r="AA692" s="292"/>
      <c r="AB692" s="292"/>
    </row>
    <row r="693" spans="1:28" ht="15.75" customHeight="1" x14ac:dyDescent="0.2">
      <c r="A693" s="292"/>
      <c r="B693" s="221"/>
      <c r="C693" s="295"/>
      <c r="D693" s="296"/>
      <c r="E693" s="296"/>
      <c r="F693" s="296"/>
      <c r="G693" s="296"/>
      <c r="H693" s="296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2"/>
      <c r="Y693" s="292"/>
      <c r="Z693" s="292"/>
      <c r="AA693" s="292"/>
      <c r="AB693" s="292"/>
    </row>
    <row r="694" spans="1:28" ht="15.75" customHeight="1" x14ac:dyDescent="0.2">
      <c r="A694" s="292"/>
      <c r="B694" s="221"/>
      <c r="C694" s="295"/>
      <c r="D694" s="296"/>
      <c r="E694" s="296"/>
      <c r="F694" s="296"/>
      <c r="G694" s="296"/>
      <c r="H694" s="296"/>
      <c r="I694" s="292"/>
      <c r="J694" s="292"/>
      <c r="K694" s="292"/>
      <c r="L694" s="292"/>
      <c r="M694" s="292"/>
      <c r="N694" s="292"/>
      <c r="O694" s="292"/>
      <c r="P694" s="292"/>
      <c r="Q694" s="292"/>
      <c r="R694" s="292"/>
      <c r="S694" s="292"/>
      <c r="T694" s="292"/>
      <c r="U694" s="292"/>
      <c r="V694" s="292"/>
      <c r="W694" s="292"/>
      <c r="X694" s="292"/>
      <c r="Y694" s="292"/>
      <c r="Z694" s="292"/>
      <c r="AA694" s="292"/>
      <c r="AB694" s="292"/>
    </row>
    <row r="695" spans="1:28" ht="15.75" customHeight="1" x14ac:dyDescent="0.2">
      <c r="A695" s="292"/>
      <c r="B695" s="221"/>
      <c r="C695" s="295"/>
      <c r="D695" s="296"/>
      <c r="E695" s="296"/>
      <c r="F695" s="296"/>
      <c r="G695" s="296"/>
      <c r="H695" s="296"/>
      <c r="I695" s="292"/>
      <c r="J695" s="292"/>
      <c r="K695" s="292"/>
      <c r="L695" s="292"/>
      <c r="M695" s="292"/>
      <c r="N695" s="292"/>
      <c r="O695" s="292"/>
      <c r="P695" s="292"/>
      <c r="Q695" s="292"/>
      <c r="R695" s="292"/>
      <c r="S695" s="292"/>
      <c r="T695" s="292"/>
      <c r="U695" s="292"/>
      <c r="V695" s="292"/>
      <c r="W695" s="292"/>
      <c r="X695" s="292"/>
      <c r="Y695" s="292"/>
      <c r="Z695" s="292"/>
      <c r="AA695" s="292"/>
      <c r="AB695" s="292"/>
    </row>
    <row r="696" spans="1:28" ht="15.75" customHeight="1" x14ac:dyDescent="0.2">
      <c r="A696" s="292"/>
      <c r="B696" s="221"/>
      <c r="C696" s="295"/>
      <c r="D696" s="296"/>
      <c r="E696" s="296"/>
      <c r="F696" s="296"/>
      <c r="G696" s="296"/>
      <c r="H696" s="296"/>
      <c r="I696" s="292"/>
      <c r="J696" s="292"/>
      <c r="K696" s="292"/>
      <c r="L696" s="292"/>
      <c r="M696" s="292"/>
      <c r="N696" s="292"/>
      <c r="O696" s="292"/>
      <c r="P696" s="292"/>
      <c r="Q696" s="292"/>
      <c r="R696" s="292"/>
      <c r="S696" s="292"/>
      <c r="T696" s="292"/>
      <c r="U696" s="292"/>
      <c r="V696" s="292"/>
      <c r="W696" s="292"/>
      <c r="X696" s="292"/>
      <c r="Y696" s="292"/>
      <c r="Z696" s="292"/>
      <c r="AA696" s="292"/>
      <c r="AB696" s="292"/>
    </row>
    <row r="697" spans="1:28" ht="15.75" customHeight="1" x14ac:dyDescent="0.2">
      <c r="A697" s="292"/>
      <c r="B697" s="221"/>
      <c r="C697" s="295"/>
      <c r="D697" s="296"/>
      <c r="E697" s="296"/>
      <c r="F697" s="296"/>
      <c r="G697" s="296"/>
      <c r="H697" s="296"/>
      <c r="I697" s="292"/>
      <c r="J697" s="292"/>
      <c r="K697" s="292"/>
      <c r="L697" s="292"/>
      <c r="M697" s="292"/>
      <c r="N697" s="292"/>
      <c r="O697" s="292"/>
      <c r="P697" s="292"/>
      <c r="Q697" s="292"/>
      <c r="R697" s="292"/>
      <c r="S697" s="292"/>
      <c r="T697" s="292"/>
      <c r="U697" s="292"/>
      <c r="V697" s="292"/>
      <c r="W697" s="292"/>
      <c r="X697" s="292"/>
      <c r="Y697" s="292"/>
      <c r="Z697" s="292"/>
      <c r="AA697" s="292"/>
      <c r="AB697" s="292"/>
    </row>
    <row r="698" spans="1:28" ht="15.75" customHeight="1" x14ac:dyDescent="0.2">
      <c r="A698" s="292"/>
      <c r="B698" s="221"/>
      <c r="C698" s="295"/>
      <c r="D698" s="296"/>
      <c r="E698" s="296"/>
      <c r="F698" s="296"/>
      <c r="G698" s="296"/>
      <c r="H698" s="296"/>
      <c r="I698" s="292"/>
      <c r="J698" s="292"/>
      <c r="K698" s="292"/>
      <c r="L698" s="292"/>
      <c r="M698" s="292"/>
      <c r="N698" s="292"/>
      <c r="O698" s="292"/>
      <c r="P698" s="292"/>
      <c r="Q698" s="292"/>
      <c r="R698" s="292"/>
      <c r="S698" s="292"/>
      <c r="T698" s="292"/>
      <c r="U698" s="292"/>
      <c r="V698" s="292"/>
      <c r="W698" s="292"/>
      <c r="X698" s="292"/>
      <c r="Y698" s="292"/>
      <c r="Z698" s="292"/>
      <c r="AA698" s="292"/>
      <c r="AB698" s="292"/>
    </row>
    <row r="699" spans="1:28" ht="15.75" customHeight="1" x14ac:dyDescent="0.2">
      <c r="A699" s="292"/>
      <c r="B699" s="221"/>
      <c r="C699" s="295"/>
      <c r="D699" s="296"/>
      <c r="E699" s="296"/>
      <c r="F699" s="296"/>
      <c r="G699" s="296"/>
      <c r="H699" s="296"/>
      <c r="I699" s="292"/>
      <c r="J699" s="292"/>
      <c r="K699" s="292"/>
      <c r="L699" s="292"/>
      <c r="M699" s="292"/>
      <c r="N699" s="292"/>
      <c r="O699" s="292"/>
      <c r="P699" s="292"/>
      <c r="Q699" s="292"/>
      <c r="R699" s="292"/>
      <c r="S699" s="292"/>
      <c r="T699" s="292"/>
      <c r="U699" s="292"/>
      <c r="V699" s="292"/>
      <c r="W699" s="292"/>
      <c r="X699" s="292"/>
      <c r="Y699" s="292"/>
      <c r="Z699" s="292"/>
      <c r="AA699" s="292"/>
      <c r="AB699" s="292"/>
    </row>
    <row r="700" spans="1:28" ht="15.75" customHeight="1" x14ac:dyDescent="0.2">
      <c r="A700" s="292"/>
      <c r="B700" s="221"/>
      <c r="C700" s="295"/>
      <c r="D700" s="296"/>
      <c r="E700" s="296"/>
      <c r="F700" s="296"/>
      <c r="G700" s="296"/>
      <c r="H700" s="296"/>
      <c r="I700" s="292"/>
      <c r="J700" s="292"/>
      <c r="K700" s="292"/>
      <c r="L700" s="292"/>
      <c r="M700" s="292"/>
      <c r="N700" s="292"/>
      <c r="O700" s="292"/>
      <c r="P700" s="292"/>
      <c r="Q700" s="292"/>
      <c r="R700" s="292"/>
      <c r="S700" s="292"/>
      <c r="T700" s="292"/>
      <c r="U700" s="292"/>
      <c r="V700" s="292"/>
      <c r="W700" s="292"/>
      <c r="X700" s="292"/>
      <c r="Y700" s="292"/>
      <c r="Z700" s="292"/>
      <c r="AA700" s="292"/>
      <c r="AB700" s="292"/>
    </row>
    <row r="701" spans="1:28" ht="15.75" customHeight="1" x14ac:dyDescent="0.2">
      <c r="A701" s="292"/>
      <c r="B701" s="221"/>
      <c r="C701" s="295"/>
      <c r="D701" s="296"/>
      <c r="E701" s="296"/>
      <c r="F701" s="296"/>
      <c r="G701" s="296"/>
      <c r="H701" s="296"/>
      <c r="I701" s="292"/>
      <c r="J701" s="292"/>
      <c r="K701" s="292"/>
      <c r="L701" s="292"/>
      <c r="M701" s="292"/>
      <c r="N701" s="292"/>
      <c r="O701" s="292"/>
      <c r="P701" s="292"/>
      <c r="Q701" s="292"/>
      <c r="R701" s="292"/>
      <c r="S701" s="292"/>
      <c r="T701" s="292"/>
      <c r="U701" s="292"/>
      <c r="V701" s="292"/>
      <c r="W701" s="292"/>
      <c r="X701" s="292"/>
      <c r="Y701" s="292"/>
      <c r="Z701" s="292"/>
      <c r="AA701" s="292"/>
      <c r="AB701" s="292"/>
    </row>
    <row r="702" spans="1:28" ht="15.75" customHeight="1" x14ac:dyDescent="0.2">
      <c r="A702" s="292"/>
      <c r="B702" s="221"/>
      <c r="C702" s="295"/>
      <c r="D702" s="296"/>
      <c r="E702" s="296"/>
      <c r="F702" s="296"/>
      <c r="G702" s="296"/>
      <c r="H702" s="296"/>
      <c r="I702" s="292"/>
      <c r="J702" s="292"/>
      <c r="K702" s="292"/>
      <c r="L702" s="292"/>
      <c r="M702" s="292"/>
      <c r="N702" s="292"/>
      <c r="O702" s="292"/>
      <c r="P702" s="292"/>
      <c r="Q702" s="292"/>
      <c r="R702" s="292"/>
      <c r="S702" s="292"/>
      <c r="T702" s="292"/>
      <c r="U702" s="292"/>
      <c r="V702" s="292"/>
      <c r="W702" s="292"/>
      <c r="X702" s="292"/>
      <c r="Y702" s="292"/>
      <c r="Z702" s="292"/>
      <c r="AA702" s="292"/>
      <c r="AB702" s="292"/>
    </row>
    <row r="703" spans="1:28" ht="15.75" customHeight="1" x14ac:dyDescent="0.2">
      <c r="A703" s="292"/>
      <c r="B703" s="221"/>
      <c r="C703" s="295"/>
      <c r="D703" s="296"/>
      <c r="E703" s="296"/>
      <c r="F703" s="296"/>
      <c r="G703" s="296"/>
      <c r="H703" s="296"/>
      <c r="I703" s="292"/>
      <c r="J703" s="292"/>
      <c r="K703" s="292"/>
      <c r="L703" s="292"/>
      <c r="M703" s="292"/>
      <c r="N703" s="292"/>
      <c r="O703" s="292"/>
      <c r="P703" s="292"/>
      <c r="Q703" s="292"/>
      <c r="R703" s="292"/>
      <c r="S703" s="292"/>
      <c r="T703" s="292"/>
      <c r="U703" s="292"/>
      <c r="V703" s="292"/>
      <c r="W703" s="292"/>
      <c r="X703" s="292"/>
      <c r="Y703" s="292"/>
      <c r="Z703" s="292"/>
      <c r="AA703" s="292"/>
      <c r="AB703" s="292"/>
    </row>
    <row r="704" spans="1:28" ht="15.75" customHeight="1" x14ac:dyDescent="0.2">
      <c r="A704" s="292"/>
      <c r="B704" s="221"/>
      <c r="C704" s="295"/>
      <c r="D704" s="296"/>
      <c r="E704" s="296"/>
      <c r="F704" s="296"/>
      <c r="G704" s="296"/>
      <c r="H704" s="296"/>
      <c r="I704" s="292"/>
      <c r="J704" s="292"/>
      <c r="K704" s="292"/>
      <c r="L704" s="292"/>
      <c r="M704" s="292"/>
      <c r="N704" s="292"/>
      <c r="O704" s="292"/>
      <c r="P704" s="292"/>
      <c r="Q704" s="292"/>
      <c r="R704" s="292"/>
      <c r="S704" s="292"/>
      <c r="T704" s="292"/>
      <c r="U704" s="292"/>
      <c r="V704" s="292"/>
      <c r="W704" s="292"/>
      <c r="X704" s="292"/>
      <c r="Y704" s="292"/>
      <c r="Z704" s="292"/>
      <c r="AA704" s="292"/>
      <c r="AB704" s="292"/>
    </row>
    <row r="705" spans="1:28" ht="15.75" customHeight="1" x14ac:dyDescent="0.2">
      <c r="A705" s="292"/>
      <c r="B705" s="221"/>
      <c r="C705" s="295"/>
      <c r="D705" s="296"/>
      <c r="E705" s="296"/>
      <c r="F705" s="296"/>
      <c r="G705" s="296"/>
      <c r="H705" s="296"/>
      <c r="I705" s="292"/>
      <c r="J705" s="292"/>
      <c r="K705" s="292"/>
      <c r="L705" s="292"/>
      <c r="M705" s="292"/>
      <c r="N705" s="292"/>
      <c r="O705" s="292"/>
      <c r="P705" s="292"/>
      <c r="Q705" s="292"/>
      <c r="R705" s="292"/>
      <c r="S705" s="292"/>
      <c r="T705" s="292"/>
      <c r="U705" s="292"/>
      <c r="V705" s="292"/>
      <c r="W705" s="292"/>
      <c r="X705" s="292"/>
      <c r="Y705" s="292"/>
      <c r="Z705" s="292"/>
      <c r="AA705" s="292"/>
      <c r="AB705" s="292"/>
    </row>
    <row r="706" spans="1:28" ht="15.75" customHeight="1" x14ac:dyDescent="0.2">
      <c r="A706" s="292"/>
      <c r="B706" s="221"/>
      <c r="C706" s="295"/>
      <c r="D706" s="296"/>
      <c r="E706" s="296"/>
      <c r="F706" s="296"/>
      <c r="G706" s="296"/>
      <c r="H706" s="296"/>
      <c r="I706" s="292"/>
      <c r="J706" s="292"/>
      <c r="K706" s="292"/>
      <c r="L706" s="292"/>
      <c r="M706" s="292"/>
      <c r="N706" s="292"/>
      <c r="O706" s="292"/>
      <c r="P706" s="292"/>
      <c r="Q706" s="292"/>
      <c r="R706" s="292"/>
      <c r="S706" s="292"/>
      <c r="T706" s="292"/>
      <c r="U706" s="292"/>
      <c r="V706" s="292"/>
      <c r="W706" s="292"/>
      <c r="X706" s="292"/>
      <c r="Y706" s="292"/>
      <c r="Z706" s="292"/>
      <c r="AA706" s="292"/>
      <c r="AB706" s="292"/>
    </row>
    <row r="707" spans="1:28" ht="15.75" customHeight="1" x14ac:dyDescent="0.2">
      <c r="A707" s="292"/>
      <c r="B707" s="221"/>
      <c r="C707" s="295"/>
      <c r="D707" s="296"/>
      <c r="E707" s="296"/>
      <c r="F707" s="296"/>
      <c r="G707" s="296"/>
      <c r="H707" s="296"/>
      <c r="I707" s="292"/>
      <c r="J707" s="292"/>
      <c r="K707" s="292"/>
      <c r="L707" s="292"/>
      <c r="M707" s="292"/>
      <c r="N707" s="292"/>
      <c r="O707" s="292"/>
      <c r="P707" s="292"/>
      <c r="Q707" s="292"/>
      <c r="R707" s="292"/>
      <c r="S707" s="292"/>
      <c r="T707" s="292"/>
      <c r="U707" s="292"/>
      <c r="V707" s="292"/>
      <c r="W707" s="292"/>
      <c r="X707" s="292"/>
      <c r="Y707" s="292"/>
      <c r="Z707" s="292"/>
      <c r="AA707" s="292"/>
      <c r="AB707" s="292"/>
    </row>
    <row r="708" spans="1:28" ht="15.75" customHeight="1" x14ac:dyDescent="0.2">
      <c r="A708" s="292"/>
      <c r="B708" s="221"/>
      <c r="C708" s="295"/>
      <c r="D708" s="296"/>
      <c r="E708" s="296"/>
      <c r="F708" s="296"/>
      <c r="G708" s="296"/>
      <c r="H708" s="296"/>
      <c r="I708" s="292"/>
      <c r="J708" s="292"/>
      <c r="K708" s="292"/>
      <c r="L708" s="292"/>
      <c r="M708" s="292"/>
      <c r="N708" s="292"/>
      <c r="O708" s="292"/>
      <c r="P708" s="292"/>
      <c r="Q708" s="292"/>
      <c r="R708" s="292"/>
      <c r="S708" s="292"/>
      <c r="T708" s="292"/>
      <c r="U708" s="292"/>
      <c r="V708" s="292"/>
      <c r="W708" s="292"/>
      <c r="X708" s="292"/>
      <c r="Y708" s="292"/>
      <c r="Z708" s="292"/>
      <c r="AA708" s="292"/>
      <c r="AB708" s="292"/>
    </row>
    <row r="709" spans="1:28" ht="15.75" customHeight="1" x14ac:dyDescent="0.2">
      <c r="A709" s="292"/>
      <c r="B709" s="221"/>
      <c r="C709" s="295"/>
      <c r="D709" s="296"/>
      <c r="E709" s="296"/>
      <c r="F709" s="296"/>
      <c r="G709" s="296"/>
      <c r="H709" s="296"/>
      <c r="I709" s="292"/>
      <c r="J709" s="292"/>
      <c r="K709" s="292"/>
      <c r="L709" s="292"/>
      <c r="M709" s="292"/>
      <c r="N709" s="292"/>
      <c r="O709" s="292"/>
      <c r="P709" s="292"/>
      <c r="Q709" s="292"/>
      <c r="R709" s="292"/>
      <c r="S709" s="292"/>
      <c r="T709" s="292"/>
      <c r="U709" s="292"/>
      <c r="V709" s="292"/>
      <c r="W709" s="292"/>
      <c r="X709" s="292"/>
      <c r="Y709" s="292"/>
      <c r="Z709" s="292"/>
      <c r="AA709" s="292"/>
      <c r="AB709" s="292"/>
    </row>
    <row r="710" spans="1:28" ht="15.75" customHeight="1" x14ac:dyDescent="0.2">
      <c r="A710" s="292"/>
      <c r="B710" s="221"/>
      <c r="C710" s="295"/>
      <c r="D710" s="296"/>
      <c r="E710" s="296"/>
      <c r="F710" s="296"/>
      <c r="G710" s="296"/>
      <c r="H710" s="296"/>
      <c r="I710" s="292"/>
      <c r="J710" s="292"/>
      <c r="K710" s="292"/>
      <c r="L710" s="292"/>
      <c r="M710" s="292"/>
      <c r="N710" s="292"/>
      <c r="O710" s="292"/>
      <c r="P710" s="292"/>
      <c r="Q710" s="292"/>
      <c r="R710" s="292"/>
      <c r="S710" s="292"/>
      <c r="T710" s="292"/>
      <c r="U710" s="292"/>
      <c r="V710" s="292"/>
      <c r="W710" s="292"/>
      <c r="X710" s="292"/>
      <c r="Y710" s="292"/>
      <c r="Z710" s="292"/>
      <c r="AA710" s="292"/>
      <c r="AB710" s="292"/>
    </row>
    <row r="711" spans="1:28" ht="15.75" customHeight="1" x14ac:dyDescent="0.2">
      <c r="A711" s="292"/>
      <c r="B711" s="221"/>
      <c r="C711" s="295"/>
      <c r="D711" s="296"/>
      <c r="E711" s="296"/>
      <c r="F711" s="296"/>
      <c r="G711" s="296"/>
      <c r="H711" s="296"/>
      <c r="I711" s="292"/>
      <c r="J711" s="292"/>
      <c r="K711" s="292"/>
      <c r="L711" s="292"/>
      <c r="M711" s="292"/>
      <c r="N711" s="292"/>
      <c r="O711" s="292"/>
      <c r="P711" s="292"/>
      <c r="Q711" s="292"/>
      <c r="R711" s="292"/>
      <c r="S711" s="292"/>
      <c r="T711" s="292"/>
      <c r="U711" s="292"/>
      <c r="V711" s="292"/>
      <c r="W711" s="292"/>
      <c r="X711" s="292"/>
      <c r="Y711" s="292"/>
      <c r="Z711" s="292"/>
      <c r="AA711" s="292"/>
      <c r="AB711" s="292"/>
    </row>
    <row r="712" spans="1:28" ht="15.75" customHeight="1" x14ac:dyDescent="0.2">
      <c r="A712" s="292"/>
      <c r="B712" s="221"/>
      <c r="C712" s="295"/>
      <c r="D712" s="296"/>
      <c r="E712" s="296"/>
      <c r="F712" s="296"/>
      <c r="G712" s="296"/>
      <c r="H712" s="296"/>
      <c r="I712" s="292"/>
      <c r="J712" s="292"/>
      <c r="K712" s="292"/>
      <c r="L712" s="292"/>
      <c r="M712" s="292"/>
      <c r="N712" s="292"/>
      <c r="O712" s="292"/>
      <c r="P712" s="292"/>
      <c r="Q712" s="292"/>
      <c r="R712" s="292"/>
      <c r="S712" s="292"/>
      <c r="T712" s="292"/>
      <c r="U712" s="292"/>
      <c r="V712" s="292"/>
      <c r="W712" s="292"/>
      <c r="X712" s="292"/>
      <c r="Y712" s="292"/>
      <c r="Z712" s="292"/>
      <c r="AA712" s="292"/>
      <c r="AB712" s="292"/>
    </row>
    <row r="713" spans="1:28" ht="15.75" customHeight="1" x14ac:dyDescent="0.2">
      <c r="A713" s="292"/>
      <c r="B713" s="221"/>
      <c r="C713" s="295"/>
      <c r="D713" s="296"/>
      <c r="E713" s="296"/>
      <c r="F713" s="296"/>
      <c r="G713" s="296"/>
      <c r="H713" s="296"/>
      <c r="I713" s="292"/>
      <c r="J713" s="292"/>
      <c r="K713" s="292"/>
      <c r="L713" s="292"/>
      <c r="M713" s="292"/>
      <c r="N713" s="292"/>
      <c r="O713" s="292"/>
      <c r="P713" s="292"/>
      <c r="Q713" s="292"/>
      <c r="R713" s="292"/>
      <c r="S713" s="292"/>
      <c r="T713" s="292"/>
      <c r="U713" s="292"/>
      <c r="V713" s="292"/>
      <c r="W713" s="292"/>
      <c r="X713" s="292"/>
      <c r="Y713" s="292"/>
      <c r="Z713" s="292"/>
      <c r="AA713" s="292"/>
      <c r="AB713" s="292"/>
    </row>
    <row r="714" spans="1:28" ht="15.75" customHeight="1" x14ac:dyDescent="0.2">
      <c r="A714" s="292"/>
      <c r="B714" s="221"/>
      <c r="C714" s="295"/>
      <c r="D714" s="296"/>
      <c r="E714" s="296"/>
      <c r="F714" s="296"/>
      <c r="G714" s="296"/>
      <c r="H714" s="296"/>
      <c r="I714" s="292"/>
      <c r="J714" s="292"/>
      <c r="K714" s="292"/>
      <c r="L714" s="292"/>
      <c r="M714" s="292"/>
      <c r="N714" s="292"/>
      <c r="O714" s="292"/>
      <c r="P714" s="292"/>
      <c r="Q714" s="292"/>
      <c r="R714" s="292"/>
      <c r="S714" s="292"/>
      <c r="T714" s="292"/>
      <c r="U714" s="292"/>
      <c r="V714" s="292"/>
      <c r="W714" s="292"/>
      <c r="X714" s="292"/>
      <c r="Y714" s="292"/>
      <c r="Z714" s="292"/>
      <c r="AA714" s="292"/>
      <c r="AB714" s="292"/>
    </row>
    <row r="715" spans="1:28" ht="15.75" customHeight="1" x14ac:dyDescent="0.2">
      <c r="A715" s="292"/>
      <c r="B715" s="221"/>
      <c r="C715" s="295"/>
      <c r="D715" s="296"/>
      <c r="E715" s="296"/>
      <c r="F715" s="296"/>
      <c r="G715" s="296"/>
      <c r="H715" s="296"/>
      <c r="I715" s="292"/>
      <c r="J715" s="292"/>
      <c r="K715" s="292"/>
      <c r="L715" s="292"/>
      <c r="M715" s="292"/>
      <c r="N715" s="292"/>
      <c r="O715" s="292"/>
      <c r="P715" s="292"/>
      <c r="Q715" s="292"/>
      <c r="R715" s="292"/>
      <c r="S715" s="292"/>
      <c r="T715" s="292"/>
      <c r="U715" s="292"/>
      <c r="V715" s="292"/>
      <c r="W715" s="292"/>
      <c r="X715" s="292"/>
      <c r="Y715" s="292"/>
      <c r="Z715" s="292"/>
      <c r="AA715" s="292"/>
      <c r="AB715" s="292"/>
    </row>
    <row r="716" spans="1:28" ht="15.75" customHeight="1" x14ac:dyDescent="0.2">
      <c r="A716" s="292"/>
      <c r="B716" s="221"/>
      <c r="C716" s="295"/>
      <c r="D716" s="296"/>
      <c r="E716" s="296"/>
      <c r="F716" s="296"/>
      <c r="G716" s="296"/>
      <c r="H716" s="296"/>
      <c r="I716" s="292"/>
      <c r="J716" s="292"/>
      <c r="K716" s="292"/>
      <c r="L716" s="292"/>
      <c r="M716" s="292"/>
      <c r="N716" s="292"/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  <c r="AA716" s="292"/>
      <c r="AB716" s="292"/>
    </row>
    <row r="717" spans="1:28" ht="15.75" customHeight="1" x14ac:dyDescent="0.2">
      <c r="A717" s="292"/>
      <c r="B717" s="221"/>
      <c r="C717" s="295"/>
      <c r="D717" s="296"/>
      <c r="E717" s="296"/>
      <c r="F717" s="296"/>
      <c r="G717" s="296"/>
      <c r="H717" s="296"/>
      <c r="I717" s="292"/>
      <c r="J717" s="292"/>
      <c r="K717" s="292"/>
      <c r="L717" s="292"/>
      <c r="M717" s="292"/>
      <c r="N717" s="292"/>
      <c r="O717" s="292"/>
      <c r="P717" s="292"/>
      <c r="Q717" s="292"/>
      <c r="R717" s="292"/>
      <c r="S717" s="292"/>
      <c r="T717" s="292"/>
      <c r="U717" s="292"/>
      <c r="V717" s="292"/>
      <c r="W717" s="292"/>
      <c r="X717" s="292"/>
      <c r="Y717" s="292"/>
      <c r="Z717" s="292"/>
      <c r="AA717" s="292"/>
      <c r="AB717" s="292"/>
    </row>
    <row r="718" spans="1:28" ht="15.75" customHeight="1" x14ac:dyDescent="0.2">
      <c r="A718" s="292"/>
      <c r="B718" s="221"/>
      <c r="C718" s="295"/>
      <c r="D718" s="296"/>
      <c r="E718" s="296"/>
      <c r="F718" s="296"/>
      <c r="G718" s="296"/>
      <c r="H718" s="296"/>
      <c r="I718" s="292"/>
      <c r="J718" s="292"/>
      <c r="K718" s="292"/>
      <c r="L718" s="292"/>
      <c r="M718" s="292"/>
      <c r="N718" s="292"/>
      <c r="O718" s="292"/>
      <c r="P718" s="292"/>
      <c r="Q718" s="292"/>
      <c r="R718" s="292"/>
      <c r="S718" s="292"/>
      <c r="T718" s="292"/>
      <c r="U718" s="292"/>
      <c r="V718" s="292"/>
      <c r="W718" s="292"/>
      <c r="X718" s="292"/>
      <c r="Y718" s="292"/>
      <c r="Z718" s="292"/>
      <c r="AA718" s="292"/>
      <c r="AB718" s="292"/>
    </row>
    <row r="719" spans="1:28" ht="15.75" customHeight="1" x14ac:dyDescent="0.2">
      <c r="A719" s="292"/>
      <c r="B719" s="221"/>
      <c r="C719" s="295"/>
      <c r="D719" s="296"/>
      <c r="E719" s="296"/>
      <c r="F719" s="296"/>
      <c r="G719" s="296"/>
      <c r="H719" s="296"/>
      <c r="I719" s="292"/>
      <c r="J719" s="292"/>
      <c r="K719" s="292"/>
      <c r="L719" s="292"/>
      <c r="M719" s="292"/>
      <c r="N719" s="292"/>
      <c r="O719" s="292"/>
      <c r="P719" s="292"/>
      <c r="Q719" s="292"/>
      <c r="R719" s="292"/>
      <c r="S719" s="292"/>
      <c r="T719" s="292"/>
      <c r="U719" s="292"/>
      <c r="V719" s="292"/>
      <c r="W719" s="292"/>
      <c r="X719" s="292"/>
      <c r="Y719" s="292"/>
      <c r="Z719" s="292"/>
      <c r="AA719" s="292"/>
      <c r="AB719" s="292"/>
    </row>
    <row r="720" spans="1:28" ht="15.75" customHeight="1" x14ac:dyDescent="0.2">
      <c r="A720" s="292"/>
      <c r="B720" s="221"/>
      <c r="C720" s="295"/>
      <c r="D720" s="296"/>
      <c r="E720" s="296"/>
      <c r="F720" s="296"/>
      <c r="G720" s="296"/>
      <c r="H720" s="296"/>
      <c r="I720" s="292"/>
      <c r="J720" s="292"/>
      <c r="K720" s="292"/>
      <c r="L720" s="292"/>
      <c r="M720" s="292"/>
      <c r="N720" s="292"/>
      <c r="O720" s="292"/>
      <c r="P720" s="292"/>
      <c r="Q720" s="292"/>
      <c r="R720" s="292"/>
      <c r="S720" s="292"/>
      <c r="T720" s="292"/>
      <c r="U720" s="292"/>
      <c r="V720" s="292"/>
      <c r="W720" s="292"/>
      <c r="X720" s="292"/>
      <c r="Y720" s="292"/>
      <c r="Z720" s="292"/>
      <c r="AA720" s="292"/>
      <c r="AB720" s="292"/>
    </row>
    <row r="721" spans="1:28" ht="15.75" customHeight="1" x14ac:dyDescent="0.2">
      <c r="A721" s="292"/>
      <c r="B721" s="221"/>
      <c r="C721" s="295"/>
      <c r="D721" s="296"/>
      <c r="E721" s="296"/>
      <c r="F721" s="296"/>
      <c r="G721" s="296"/>
      <c r="H721" s="296"/>
      <c r="I721" s="292"/>
      <c r="J721" s="292"/>
      <c r="K721" s="292"/>
      <c r="L721" s="292"/>
      <c r="M721" s="292"/>
      <c r="N721" s="292"/>
      <c r="O721" s="292"/>
      <c r="P721" s="292"/>
      <c r="Q721" s="292"/>
      <c r="R721" s="292"/>
      <c r="S721" s="292"/>
      <c r="T721" s="292"/>
      <c r="U721" s="292"/>
      <c r="V721" s="292"/>
      <c r="W721" s="292"/>
      <c r="X721" s="292"/>
      <c r="Y721" s="292"/>
      <c r="Z721" s="292"/>
      <c r="AA721" s="292"/>
      <c r="AB721" s="292"/>
    </row>
    <row r="722" spans="1:28" ht="15.75" customHeight="1" x14ac:dyDescent="0.2">
      <c r="A722" s="292"/>
      <c r="B722" s="221"/>
      <c r="C722" s="295"/>
      <c r="D722" s="296"/>
      <c r="E722" s="296"/>
      <c r="F722" s="296"/>
      <c r="G722" s="296"/>
      <c r="H722" s="296"/>
      <c r="I722" s="292"/>
      <c r="J722" s="292"/>
      <c r="K722" s="292"/>
      <c r="L722" s="292"/>
      <c r="M722" s="292"/>
      <c r="N722" s="292"/>
      <c r="O722" s="292"/>
      <c r="P722" s="292"/>
      <c r="Q722" s="292"/>
      <c r="R722" s="292"/>
      <c r="S722" s="292"/>
      <c r="T722" s="292"/>
      <c r="U722" s="292"/>
      <c r="V722" s="292"/>
      <c r="W722" s="292"/>
      <c r="X722" s="292"/>
      <c r="Y722" s="292"/>
      <c r="Z722" s="292"/>
      <c r="AA722" s="292"/>
      <c r="AB722" s="292"/>
    </row>
    <row r="723" spans="1:28" ht="15.75" customHeight="1" x14ac:dyDescent="0.2">
      <c r="A723" s="292"/>
      <c r="B723" s="221"/>
      <c r="C723" s="295"/>
      <c r="D723" s="296"/>
      <c r="E723" s="296"/>
      <c r="F723" s="296"/>
      <c r="G723" s="296"/>
      <c r="H723" s="296"/>
      <c r="I723" s="292"/>
      <c r="J723" s="292"/>
      <c r="K723" s="292"/>
      <c r="L723" s="292"/>
      <c r="M723" s="292"/>
      <c r="N723" s="292"/>
      <c r="O723" s="292"/>
      <c r="P723" s="292"/>
      <c r="Q723" s="292"/>
      <c r="R723" s="292"/>
      <c r="S723" s="292"/>
      <c r="T723" s="292"/>
      <c r="U723" s="292"/>
      <c r="V723" s="292"/>
      <c r="W723" s="292"/>
      <c r="X723" s="292"/>
      <c r="Y723" s="292"/>
      <c r="Z723" s="292"/>
      <c r="AA723" s="292"/>
      <c r="AB723" s="292"/>
    </row>
    <row r="724" spans="1:28" ht="15.75" customHeight="1" x14ac:dyDescent="0.2">
      <c r="A724" s="292"/>
      <c r="B724" s="221"/>
      <c r="C724" s="295"/>
      <c r="D724" s="296"/>
      <c r="E724" s="296"/>
      <c r="F724" s="296"/>
      <c r="G724" s="296"/>
      <c r="H724" s="296"/>
      <c r="I724" s="292"/>
      <c r="J724" s="292"/>
      <c r="K724" s="292"/>
      <c r="L724" s="292"/>
      <c r="M724" s="292"/>
      <c r="N724" s="292"/>
      <c r="O724" s="292"/>
      <c r="P724" s="292"/>
      <c r="Q724" s="292"/>
      <c r="R724" s="292"/>
      <c r="S724" s="292"/>
      <c r="T724" s="292"/>
      <c r="U724" s="292"/>
      <c r="V724" s="292"/>
      <c r="W724" s="292"/>
      <c r="X724" s="292"/>
      <c r="Y724" s="292"/>
      <c r="Z724" s="292"/>
      <c r="AA724" s="292"/>
      <c r="AB724" s="292"/>
    </row>
    <row r="725" spans="1:28" ht="15.75" customHeight="1" x14ac:dyDescent="0.2">
      <c r="A725" s="292"/>
      <c r="B725" s="221"/>
      <c r="C725" s="295"/>
      <c r="D725" s="296"/>
      <c r="E725" s="296"/>
      <c r="F725" s="296"/>
      <c r="G725" s="296"/>
      <c r="H725" s="296"/>
      <c r="I725" s="292"/>
      <c r="J725" s="292"/>
      <c r="K725" s="292"/>
      <c r="L725" s="292"/>
      <c r="M725" s="292"/>
      <c r="N725" s="292"/>
      <c r="O725" s="292"/>
      <c r="P725" s="292"/>
      <c r="Q725" s="292"/>
      <c r="R725" s="292"/>
      <c r="S725" s="292"/>
      <c r="T725" s="292"/>
      <c r="U725" s="292"/>
      <c r="V725" s="292"/>
      <c r="W725" s="292"/>
      <c r="X725" s="292"/>
      <c r="Y725" s="292"/>
      <c r="Z725" s="292"/>
      <c r="AA725" s="292"/>
      <c r="AB725" s="292"/>
    </row>
    <row r="726" spans="1:28" ht="15.75" customHeight="1" x14ac:dyDescent="0.2">
      <c r="A726" s="292"/>
      <c r="B726" s="221"/>
      <c r="C726" s="295"/>
      <c r="D726" s="296"/>
      <c r="E726" s="296"/>
      <c r="F726" s="296"/>
      <c r="G726" s="296"/>
      <c r="H726" s="296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2"/>
      <c r="Y726" s="292"/>
      <c r="Z726" s="292"/>
      <c r="AA726" s="292"/>
      <c r="AB726" s="292"/>
    </row>
    <row r="727" spans="1:28" ht="15.75" customHeight="1" x14ac:dyDescent="0.2">
      <c r="A727" s="292"/>
      <c r="B727" s="221"/>
      <c r="C727" s="295"/>
      <c r="D727" s="296"/>
      <c r="E727" s="296"/>
      <c r="F727" s="296"/>
      <c r="G727" s="296"/>
      <c r="H727" s="296"/>
      <c r="I727" s="292"/>
      <c r="J727" s="292"/>
      <c r="K727" s="292"/>
      <c r="L727" s="292"/>
      <c r="M727" s="292"/>
      <c r="N727" s="292"/>
      <c r="O727" s="292"/>
      <c r="P727" s="292"/>
      <c r="Q727" s="292"/>
      <c r="R727" s="292"/>
      <c r="S727" s="292"/>
      <c r="T727" s="292"/>
      <c r="U727" s="292"/>
      <c r="V727" s="292"/>
      <c r="W727" s="292"/>
      <c r="X727" s="292"/>
      <c r="Y727" s="292"/>
      <c r="Z727" s="292"/>
      <c r="AA727" s="292"/>
      <c r="AB727" s="292"/>
    </row>
    <row r="728" spans="1:28" ht="15.75" customHeight="1" x14ac:dyDescent="0.2">
      <c r="A728" s="292"/>
      <c r="B728" s="221"/>
      <c r="C728" s="295"/>
      <c r="D728" s="296"/>
      <c r="E728" s="296"/>
      <c r="F728" s="296"/>
      <c r="G728" s="296"/>
      <c r="H728" s="296"/>
      <c r="I728" s="292"/>
      <c r="J728" s="292"/>
      <c r="K728" s="292"/>
      <c r="L728" s="292"/>
      <c r="M728" s="292"/>
      <c r="N728" s="292"/>
      <c r="O728" s="292"/>
      <c r="P728" s="292"/>
      <c r="Q728" s="292"/>
      <c r="R728" s="292"/>
      <c r="S728" s="292"/>
      <c r="T728" s="292"/>
      <c r="U728" s="292"/>
      <c r="V728" s="292"/>
      <c r="W728" s="292"/>
      <c r="X728" s="292"/>
      <c r="Y728" s="292"/>
      <c r="Z728" s="292"/>
      <c r="AA728" s="292"/>
      <c r="AB728" s="292"/>
    </row>
    <row r="729" spans="1:28" ht="15.75" customHeight="1" x14ac:dyDescent="0.2">
      <c r="A729" s="292"/>
      <c r="B729" s="221"/>
      <c r="C729" s="295"/>
      <c r="D729" s="296"/>
      <c r="E729" s="296"/>
      <c r="F729" s="296"/>
      <c r="G729" s="296"/>
      <c r="H729" s="296"/>
      <c r="I729" s="292"/>
      <c r="J729" s="292"/>
      <c r="K729" s="292"/>
      <c r="L729" s="292"/>
      <c r="M729" s="292"/>
      <c r="N729" s="292"/>
      <c r="O729" s="292"/>
      <c r="P729" s="292"/>
      <c r="Q729" s="292"/>
      <c r="R729" s="292"/>
      <c r="S729" s="292"/>
      <c r="T729" s="292"/>
      <c r="U729" s="292"/>
      <c r="V729" s="292"/>
      <c r="W729" s="292"/>
      <c r="X729" s="292"/>
      <c r="Y729" s="292"/>
      <c r="Z729" s="292"/>
      <c r="AA729" s="292"/>
      <c r="AB729" s="292"/>
    </row>
    <row r="730" spans="1:28" ht="15.75" customHeight="1" x14ac:dyDescent="0.2">
      <c r="A730" s="292"/>
      <c r="B730" s="221"/>
      <c r="C730" s="295"/>
      <c r="D730" s="296"/>
      <c r="E730" s="296"/>
      <c r="F730" s="296"/>
      <c r="G730" s="296"/>
      <c r="H730" s="296"/>
      <c r="I730" s="292"/>
      <c r="J730" s="292"/>
      <c r="K730" s="292"/>
      <c r="L730" s="292"/>
      <c r="M730" s="292"/>
      <c r="N730" s="292"/>
      <c r="O730" s="292"/>
      <c r="P730" s="292"/>
      <c r="Q730" s="292"/>
      <c r="R730" s="292"/>
      <c r="S730" s="292"/>
      <c r="T730" s="292"/>
      <c r="U730" s="292"/>
      <c r="V730" s="292"/>
      <c r="W730" s="292"/>
      <c r="X730" s="292"/>
      <c r="Y730" s="292"/>
      <c r="Z730" s="292"/>
      <c r="AA730" s="292"/>
      <c r="AB730" s="292"/>
    </row>
    <row r="731" spans="1:28" ht="15.75" customHeight="1" x14ac:dyDescent="0.2">
      <c r="A731" s="292"/>
      <c r="B731" s="221"/>
      <c r="C731" s="295"/>
      <c r="D731" s="296"/>
      <c r="E731" s="296"/>
      <c r="F731" s="296"/>
      <c r="G731" s="296"/>
      <c r="H731" s="296"/>
      <c r="I731" s="292"/>
      <c r="J731" s="292"/>
      <c r="K731" s="292"/>
      <c r="L731" s="292"/>
      <c r="M731" s="292"/>
      <c r="N731" s="292"/>
      <c r="O731" s="292"/>
      <c r="P731" s="292"/>
      <c r="Q731" s="292"/>
      <c r="R731" s="292"/>
      <c r="S731" s="292"/>
      <c r="T731" s="292"/>
      <c r="U731" s="292"/>
      <c r="V731" s="292"/>
      <c r="W731" s="292"/>
      <c r="X731" s="292"/>
      <c r="Y731" s="292"/>
      <c r="Z731" s="292"/>
      <c r="AA731" s="292"/>
      <c r="AB731" s="292"/>
    </row>
    <row r="732" spans="1:28" ht="15.75" customHeight="1" x14ac:dyDescent="0.2">
      <c r="A732" s="292"/>
      <c r="B732" s="221"/>
      <c r="C732" s="295"/>
      <c r="D732" s="296"/>
      <c r="E732" s="296"/>
      <c r="F732" s="296"/>
      <c r="G732" s="296"/>
      <c r="H732" s="296"/>
      <c r="I732" s="292"/>
      <c r="J732" s="292"/>
      <c r="K732" s="292"/>
      <c r="L732" s="292"/>
      <c r="M732" s="292"/>
      <c r="N732" s="292"/>
      <c r="O732" s="292"/>
      <c r="P732" s="292"/>
      <c r="Q732" s="292"/>
      <c r="R732" s="292"/>
      <c r="S732" s="292"/>
      <c r="T732" s="292"/>
      <c r="U732" s="292"/>
      <c r="V732" s="292"/>
      <c r="W732" s="292"/>
      <c r="X732" s="292"/>
      <c r="Y732" s="292"/>
      <c r="Z732" s="292"/>
      <c r="AA732" s="292"/>
      <c r="AB732" s="292"/>
    </row>
    <row r="733" spans="1:28" ht="15.75" customHeight="1" x14ac:dyDescent="0.2">
      <c r="A733" s="292"/>
      <c r="B733" s="221"/>
      <c r="C733" s="295"/>
      <c r="D733" s="296"/>
      <c r="E733" s="296"/>
      <c r="F733" s="296"/>
      <c r="G733" s="296"/>
      <c r="H733" s="296"/>
      <c r="I733" s="292"/>
      <c r="J733" s="292"/>
      <c r="K733" s="292"/>
      <c r="L733" s="292"/>
      <c r="M733" s="292"/>
      <c r="N733" s="292"/>
      <c r="O733" s="292"/>
      <c r="P733" s="292"/>
      <c r="Q733" s="292"/>
      <c r="R733" s="292"/>
      <c r="S733" s="292"/>
      <c r="T733" s="292"/>
      <c r="U733" s="292"/>
      <c r="V733" s="292"/>
      <c r="W733" s="292"/>
      <c r="X733" s="292"/>
      <c r="Y733" s="292"/>
      <c r="Z733" s="292"/>
      <c r="AA733" s="292"/>
      <c r="AB733" s="292"/>
    </row>
    <row r="734" spans="1:28" ht="15.75" customHeight="1" x14ac:dyDescent="0.2">
      <c r="A734" s="292"/>
      <c r="B734" s="221"/>
      <c r="C734" s="295"/>
      <c r="D734" s="296"/>
      <c r="E734" s="296"/>
      <c r="F734" s="296"/>
      <c r="G734" s="296"/>
      <c r="H734" s="296"/>
      <c r="I734" s="292"/>
      <c r="J734" s="292"/>
      <c r="K734" s="292"/>
      <c r="L734" s="292"/>
      <c r="M734" s="292"/>
      <c r="N734" s="292"/>
      <c r="O734" s="292"/>
      <c r="P734" s="292"/>
      <c r="Q734" s="292"/>
      <c r="R734" s="292"/>
      <c r="S734" s="292"/>
      <c r="T734" s="292"/>
      <c r="U734" s="292"/>
      <c r="V734" s="292"/>
      <c r="W734" s="292"/>
      <c r="X734" s="292"/>
      <c r="Y734" s="292"/>
      <c r="Z734" s="292"/>
      <c r="AA734" s="292"/>
      <c r="AB734" s="292"/>
    </row>
    <row r="735" spans="1:28" ht="15.75" customHeight="1" x14ac:dyDescent="0.2">
      <c r="A735" s="292"/>
      <c r="B735" s="221"/>
      <c r="C735" s="295"/>
      <c r="D735" s="296"/>
      <c r="E735" s="296"/>
      <c r="F735" s="296"/>
      <c r="G735" s="296"/>
      <c r="H735" s="296"/>
      <c r="I735" s="292"/>
      <c r="J735" s="292"/>
      <c r="K735" s="292"/>
      <c r="L735" s="292"/>
      <c r="M735" s="292"/>
      <c r="N735" s="292"/>
      <c r="O735" s="292"/>
      <c r="P735" s="292"/>
      <c r="Q735" s="292"/>
      <c r="R735" s="292"/>
      <c r="S735" s="292"/>
      <c r="T735" s="292"/>
      <c r="U735" s="292"/>
      <c r="V735" s="292"/>
      <c r="W735" s="292"/>
      <c r="X735" s="292"/>
      <c r="Y735" s="292"/>
      <c r="Z735" s="292"/>
      <c r="AA735" s="292"/>
      <c r="AB735" s="292"/>
    </row>
    <row r="736" spans="1:28" ht="15.75" customHeight="1" x14ac:dyDescent="0.2">
      <c r="A736" s="292"/>
      <c r="B736" s="221"/>
      <c r="C736" s="295"/>
      <c r="D736" s="296"/>
      <c r="E736" s="296"/>
      <c r="F736" s="296"/>
      <c r="G736" s="296"/>
      <c r="H736" s="296"/>
      <c r="I736" s="292"/>
      <c r="J736" s="292"/>
      <c r="K736" s="292"/>
      <c r="L736" s="292"/>
      <c r="M736" s="292"/>
      <c r="N736" s="292"/>
      <c r="O736" s="292"/>
      <c r="P736" s="292"/>
      <c r="Q736" s="292"/>
      <c r="R736" s="292"/>
      <c r="S736" s="292"/>
      <c r="T736" s="292"/>
      <c r="U736" s="292"/>
      <c r="V736" s="292"/>
      <c r="W736" s="292"/>
      <c r="X736" s="292"/>
      <c r="Y736" s="292"/>
      <c r="Z736" s="292"/>
      <c r="AA736" s="292"/>
      <c r="AB736" s="292"/>
    </row>
    <row r="737" spans="1:28" ht="15.75" customHeight="1" x14ac:dyDescent="0.2">
      <c r="A737" s="292"/>
      <c r="B737" s="221"/>
      <c r="C737" s="295"/>
      <c r="D737" s="296"/>
      <c r="E737" s="296"/>
      <c r="F737" s="296"/>
      <c r="G737" s="296"/>
      <c r="H737" s="296"/>
      <c r="I737" s="292"/>
      <c r="J737" s="292"/>
      <c r="K737" s="292"/>
      <c r="L737" s="292"/>
      <c r="M737" s="292"/>
      <c r="N737" s="292"/>
      <c r="O737" s="292"/>
      <c r="P737" s="292"/>
      <c r="Q737" s="292"/>
      <c r="R737" s="292"/>
      <c r="S737" s="292"/>
      <c r="T737" s="292"/>
      <c r="U737" s="292"/>
      <c r="V737" s="292"/>
      <c r="W737" s="292"/>
      <c r="X737" s="292"/>
      <c r="Y737" s="292"/>
      <c r="Z737" s="292"/>
      <c r="AA737" s="292"/>
      <c r="AB737" s="292"/>
    </row>
    <row r="738" spans="1:28" ht="15.75" customHeight="1" x14ac:dyDescent="0.2">
      <c r="A738" s="292"/>
      <c r="B738" s="221"/>
      <c r="C738" s="295"/>
      <c r="D738" s="296"/>
      <c r="E738" s="296"/>
      <c r="F738" s="296"/>
      <c r="G738" s="296"/>
      <c r="H738" s="296"/>
      <c r="I738" s="292"/>
      <c r="J738" s="292"/>
      <c r="K738" s="292"/>
      <c r="L738" s="292"/>
      <c r="M738" s="292"/>
      <c r="N738" s="292"/>
      <c r="O738" s="292"/>
      <c r="P738" s="292"/>
      <c r="Q738" s="292"/>
      <c r="R738" s="292"/>
      <c r="S738" s="292"/>
      <c r="T738" s="292"/>
      <c r="U738" s="292"/>
      <c r="V738" s="292"/>
      <c r="W738" s="292"/>
      <c r="X738" s="292"/>
      <c r="Y738" s="292"/>
      <c r="Z738" s="292"/>
      <c r="AA738" s="292"/>
      <c r="AB738" s="292"/>
    </row>
    <row r="739" spans="1:28" ht="15.75" customHeight="1" x14ac:dyDescent="0.2">
      <c r="A739" s="292"/>
      <c r="B739" s="221"/>
      <c r="C739" s="295"/>
      <c r="D739" s="296"/>
      <c r="E739" s="296"/>
      <c r="F739" s="296"/>
      <c r="G739" s="296"/>
      <c r="H739" s="296"/>
      <c r="I739" s="292"/>
      <c r="J739" s="292"/>
      <c r="K739" s="292"/>
      <c r="L739" s="292"/>
      <c r="M739" s="292"/>
      <c r="N739" s="292"/>
      <c r="O739" s="292"/>
      <c r="P739" s="292"/>
      <c r="Q739" s="292"/>
      <c r="R739" s="292"/>
      <c r="S739" s="292"/>
      <c r="T739" s="292"/>
      <c r="U739" s="292"/>
      <c r="V739" s="292"/>
      <c r="W739" s="292"/>
      <c r="X739" s="292"/>
      <c r="Y739" s="292"/>
      <c r="Z739" s="292"/>
      <c r="AA739" s="292"/>
      <c r="AB739" s="292"/>
    </row>
    <row r="740" spans="1:28" ht="15.75" customHeight="1" x14ac:dyDescent="0.2">
      <c r="A740" s="292"/>
      <c r="B740" s="221"/>
      <c r="C740" s="295"/>
      <c r="D740" s="296"/>
      <c r="E740" s="296"/>
      <c r="F740" s="296"/>
      <c r="G740" s="296"/>
      <c r="H740" s="296"/>
      <c r="I740" s="292"/>
      <c r="J740" s="292"/>
      <c r="K740" s="292"/>
      <c r="L740" s="292"/>
      <c r="M740" s="292"/>
      <c r="N740" s="292"/>
      <c r="O740" s="292"/>
      <c r="P740" s="292"/>
      <c r="Q740" s="292"/>
      <c r="R740" s="292"/>
      <c r="S740" s="292"/>
      <c r="T740" s="292"/>
      <c r="U740" s="292"/>
      <c r="V740" s="292"/>
      <c r="W740" s="292"/>
      <c r="X740" s="292"/>
      <c r="Y740" s="292"/>
      <c r="Z740" s="292"/>
      <c r="AA740" s="292"/>
      <c r="AB740" s="292"/>
    </row>
    <row r="741" spans="1:28" ht="15.75" customHeight="1" x14ac:dyDescent="0.2">
      <c r="A741" s="292"/>
      <c r="B741" s="221"/>
      <c r="C741" s="295"/>
      <c r="D741" s="296"/>
      <c r="E741" s="296"/>
      <c r="F741" s="296"/>
      <c r="G741" s="296"/>
      <c r="H741" s="296"/>
      <c r="I741" s="292"/>
      <c r="J741" s="292"/>
      <c r="K741" s="292"/>
      <c r="L741" s="292"/>
      <c r="M741" s="292"/>
      <c r="N741" s="292"/>
      <c r="O741" s="292"/>
      <c r="P741" s="292"/>
      <c r="Q741" s="292"/>
      <c r="R741" s="292"/>
      <c r="S741" s="292"/>
      <c r="T741" s="292"/>
      <c r="U741" s="292"/>
      <c r="V741" s="292"/>
      <c r="W741" s="292"/>
      <c r="X741" s="292"/>
      <c r="Y741" s="292"/>
      <c r="Z741" s="292"/>
      <c r="AA741" s="292"/>
      <c r="AB741" s="292"/>
    </row>
    <row r="742" spans="1:28" ht="15.75" customHeight="1" x14ac:dyDescent="0.2">
      <c r="A742" s="292"/>
      <c r="B742" s="221"/>
      <c r="C742" s="295"/>
      <c r="D742" s="296"/>
      <c r="E742" s="296"/>
      <c r="F742" s="296"/>
      <c r="G742" s="296"/>
      <c r="H742" s="296"/>
      <c r="I742" s="292"/>
      <c r="J742" s="292"/>
      <c r="K742" s="292"/>
      <c r="L742" s="292"/>
      <c r="M742" s="292"/>
      <c r="N742" s="292"/>
      <c r="O742" s="292"/>
      <c r="P742" s="292"/>
      <c r="Q742" s="292"/>
      <c r="R742" s="292"/>
      <c r="S742" s="292"/>
      <c r="T742" s="292"/>
      <c r="U742" s="292"/>
      <c r="V742" s="292"/>
      <c r="W742" s="292"/>
      <c r="X742" s="292"/>
      <c r="Y742" s="292"/>
      <c r="Z742" s="292"/>
      <c r="AA742" s="292"/>
      <c r="AB742" s="292"/>
    </row>
    <row r="743" spans="1:28" ht="15.75" customHeight="1" x14ac:dyDescent="0.2">
      <c r="A743" s="292"/>
      <c r="B743" s="221"/>
      <c r="C743" s="295"/>
      <c r="D743" s="296"/>
      <c r="E743" s="296"/>
      <c r="F743" s="296"/>
      <c r="G743" s="296"/>
      <c r="H743" s="296"/>
      <c r="I743" s="292"/>
      <c r="J743" s="292"/>
      <c r="K743" s="292"/>
      <c r="L743" s="292"/>
      <c r="M743" s="292"/>
      <c r="N743" s="292"/>
      <c r="O743" s="292"/>
      <c r="P743" s="292"/>
      <c r="Q743" s="292"/>
      <c r="R743" s="292"/>
      <c r="S743" s="292"/>
      <c r="T743" s="292"/>
      <c r="U743" s="292"/>
      <c r="V743" s="292"/>
      <c r="W743" s="292"/>
      <c r="X743" s="292"/>
      <c r="Y743" s="292"/>
      <c r="Z743" s="292"/>
      <c r="AA743" s="292"/>
      <c r="AB743" s="292"/>
    </row>
    <row r="744" spans="1:28" ht="15.75" customHeight="1" x14ac:dyDescent="0.2">
      <c r="A744" s="292"/>
      <c r="B744" s="221"/>
      <c r="C744" s="295"/>
      <c r="D744" s="296"/>
      <c r="E744" s="296"/>
      <c r="F744" s="296"/>
      <c r="G744" s="296"/>
      <c r="H744" s="296"/>
      <c r="I744" s="292"/>
      <c r="J744" s="292"/>
      <c r="K744" s="292"/>
      <c r="L744" s="292"/>
      <c r="M744" s="292"/>
      <c r="N744" s="292"/>
      <c r="O744" s="292"/>
      <c r="P744" s="292"/>
      <c r="Q744" s="292"/>
      <c r="R744" s="292"/>
      <c r="S744" s="292"/>
      <c r="T744" s="292"/>
      <c r="U744" s="292"/>
      <c r="V744" s="292"/>
      <c r="W744" s="292"/>
      <c r="X744" s="292"/>
      <c r="Y744" s="292"/>
      <c r="Z744" s="292"/>
      <c r="AA744" s="292"/>
      <c r="AB744" s="292"/>
    </row>
    <row r="745" spans="1:28" ht="15.75" customHeight="1" x14ac:dyDescent="0.2">
      <c r="A745" s="292"/>
      <c r="B745" s="221"/>
      <c r="C745" s="295"/>
      <c r="D745" s="296"/>
      <c r="E745" s="296"/>
      <c r="F745" s="296"/>
      <c r="G745" s="296"/>
      <c r="H745" s="296"/>
      <c r="I745" s="292"/>
      <c r="J745" s="292"/>
      <c r="K745" s="292"/>
      <c r="L745" s="292"/>
      <c r="M745" s="292"/>
      <c r="N745" s="292"/>
      <c r="O745" s="292"/>
      <c r="P745" s="292"/>
      <c r="Q745" s="292"/>
      <c r="R745" s="292"/>
      <c r="S745" s="292"/>
      <c r="T745" s="292"/>
      <c r="U745" s="292"/>
      <c r="V745" s="292"/>
      <c r="W745" s="292"/>
      <c r="X745" s="292"/>
      <c r="Y745" s="292"/>
      <c r="Z745" s="292"/>
      <c r="AA745" s="292"/>
      <c r="AB745" s="292"/>
    </row>
    <row r="746" spans="1:28" ht="15.75" customHeight="1" x14ac:dyDescent="0.2">
      <c r="A746" s="292"/>
      <c r="B746" s="221"/>
      <c r="C746" s="295"/>
      <c r="D746" s="296"/>
      <c r="E746" s="296"/>
      <c r="F746" s="296"/>
      <c r="G746" s="296"/>
      <c r="H746" s="296"/>
      <c r="I746" s="292"/>
      <c r="J746" s="292"/>
      <c r="K746" s="292"/>
      <c r="L746" s="292"/>
      <c r="M746" s="292"/>
      <c r="N746" s="292"/>
      <c r="O746" s="292"/>
      <c r="P746" s="292"/>
      <c r="Q746" s="292"/>
      <c r="R746" s="292"/>
      <c r="S746" s="292"/>
      <c r="T746" s="292"/>
      <c r="U746" s="292"/>
      <c r="V746" s="292"/>
      <c r="W746" s="292"/>
      <c r="X746" s="292"/>
      <c r="Y746" s="292"/>
      <c r="Z746" s="292"/>
      <c r="AA746" s="292"/>
      <c r="AB746" s="292"/>
    </row>
    <row r="747" spans="1:28" ht="15.75" customHeight="1" x14ac:dyDescent="0.2">
      <c r="A747" s="292"/>
      <c r="B747" s="221"/>
      <c r="C747" s="295"/>
      <c r="D747" s="296"/>
      <c r="E747" s="296"/>
      <c r="F747" s="296"/>
      <c r="G747" s="296"/>
      <c r="H747" s="296"/>
      <c r="I747" s="292"/>
      <c r="J747" s="292"/>
      <c r="K747" s="292"/>
      <c r="L747" s="292"/>
      <c r="M747" s="292"/>
      <c r="N747" s="292"/>
      <c r="O747" s="292"/>
      <c r="P747" s="292"/>
      <c r="Q747" s="292"/>
      <c r="R747" s="292"/>
      <c r="S747" s="292"/>
      <c r="T747" s="292"/>
      <c r="U747" s="292"/>
      <c r="V747" s="292"/>
      <c r="W747" s="292"/>
      <c r="X747" s="292"/>
      <c r="Y747" s="292"/>
      <c r="Z747" s="292"/>
      <c r="AA747" s="292"/>
      <c r="AB747" s="292"/>
    </row>
    <row r="748" spans="1:28" ht="15.75" customHeight="1" x14ac:dyDescent="0.2">
      <c r="A748" s="292"/>
      <c r="B748" s="221"/>
      <c r="C748" s="295"/>
      <c r="D748" s="296"/>
      <c r="E748" s="296"/>
      <c r="F748" s="296"/>
      <c r="G748" s="296"/>
      <c r="H748" s="296"/>
      <c r="I748" s="292"/>
      <c r="J748" s="292"/>
      <c r="K748" s="292"/>
      <c r="L748" s="292"/>
      <c r="M748" s="292"/>
      <c r="N748" s="292"/>
      <c r="O748" s="292"/>
      <c r="P748" s="292"/>
      <c r="Q748" s="292"/>
      <c r="R748" s="292"/>
      <c r="S748" s="292"/>
      <c r="T748" s="292"/>
      <c r="U748" s="292"/>
      <c r="V748" s="292"/>
      <c r="W748" s="292"/>
      <c r="X748" s="292"/>
      <c r="Y748" s="292"/>
      <c r="Z748" s="292"/>
      <c r="AA748" s="292"/>
      <c r="AB748" s="292"/>
    </row>
    <row r="749" spans="1:28" ht="15.75" customHeight="1" x14ac:dyDescent="0.2">
      <c r="A749" s="292"/>
      <c r="B749" s="221"/>
      <c r="C749" s="295"/>
      <c r="D749" s="296"/>
      <c r="E749" s="296"/>
      <c r="F749" s="296"/>
      <c r="G749" s="296"/>
      <c r="H749" s="296"/>
      <c r="I749" s="292"/>
      <c r="J749" s="292"/>
      <c r="K749" s="292"/>
      <c r="L749" s="292"/>
      <c r="M749" s="292"/>
      <c r="N749" s="292"/>
      <c r="O749" s="292"/>
      <c r="P749" s="292"/>
      <c r="Q749" s="292"/>
      <c r="R749" s="292"/>
      <c r="S749" s="292"/>
      <c r="T749" s="292"/>
      <c r="U749" s="292"/>
      <c r="V749" s="292"/>
      <c r="W749" s="292"/>
      <c r="X749" s="292"/>
      <c r="Y749" s="292"/>
      <c r="Z749" s="292"/>
      <c r="AA749" s="292"/>
      <c r="AB749" s="292"/>
    </row>
    <row r="750" spans="1:28" ht="15.75" customHeight="1" x14ac:dyDescent="0.2">
      <c r="A750" s="292"/>
      <c r="B750" s="221"/>
      <c r="C750" s="295"/>
      <c r="D750" s="296"/>
      <c r="E750" s="296"/>
      <c r="F750" s="296"/>
      <c r="G750" s="296"/>
      <c r="H750" s="296"/>
      <c r="I750" s="292"/>
      <c r="J750" s="292"/>
      <c r="K750" s="292"/>
      <c r="L750" s="292"/>
      <c r="M750" s="292"/>
      <c r="N750" s="292"/>
      <c r="O750" s="292"/>
      <c r="P750" s="292"/>
      <c r="Q750" s="292"/>
      <c r="R750" s="292"/>
      <c r="S750" s="292"/>
      <c r="T750" s="292"/>
      <c r="U750" s="292"/>
      <c r="V750" s="292"/>
      <c r="W750" s="292"/>
      <c r="X750" s="292"/>
      <c r="Y750" s="292"/>
      <c r="Z750" s="292"/>
      <c r="AA750" s="292"/>
      <c r="AB750" s="292"/>
    </row>
    <row r="751" spans="1:28" ht="15.75" customHeight="1" x14ac:dyDescent="0.2">
      <c r="A751" s="292"/>
      <c r="B751" s="221"/>
      <c r="C751" s="295"/>
      <c r="D751" s="296"/>
      <c r="E751" s="296"/>
      <c r="F751" s="296"/>
      <c r="G751" s="296"/>
      <c r="H751" s="296"/>
      <c r="I751" s="292"/>
      <c r="J751" s="292"/>
      <c r="K751" s="292"/>
      <c r="L751" s="292"/>
      <c r="M751" s="292"/>
      <c r="N751" s="292"/>
      <c r="O751" s="292"/>
      <c r="P751" s="292"/>
      <c r="Q751" s="292"/>
      <c r="R751" s="292"/>
      <c r="S751" s="292"/>
      <c r="T751" s="292"/>
      <c r="U751" s="292"/>
      <c r="V751" s="292"/>
      <c r="W751" s="292"/>
      <c r="X751" s="292"/>
      <c r="Y751" s="292"/>
      <c r="Z751" s="292"/>
      <c r="AA751" s="292"/>
      <c r="AB751" s="292"/>
    </row>
    <row r="752" spans="1:28" ht="15.75" customHeight="1" x14ac:dyDescent="0.2">
      <c r="A752" s="292"/>
      <c r="B752" s="221"/>
      <c r="C752" s="295"/>
      <c r="D752" s="296"/>
      <c r="E752" s="296"/>
      <c r="F752" s="296"/>
      <c r="G752" s="296"/>
      <c r="H752" s="296"/>
      <c r="I752" s="292"/>
      <c r="J752" s="292"/>
      <c r="K752" s="292"/>
      <c r="L752" s="292"/>
      <c r="M752" s="292"/>
      <c r="N752" s="292"/>
      <c r="O752" s="292"/>
      <c r="P752" s="292"/>
      <c r="Q752" s="292"/>
      <c r="R752" s="292"/>
      <c r="S752" s="292"/>
      <c r="T752" s="292"/>
      <c r="U752" s="292"/>
      <c r="V752" s="292"/>
      <c r="W752" s="292"/>
      <c r="X752" s="292"/>
      <c r="Y752" s="292"/>
      <c r="Z752" s="292"/>
      <c r="AA752" s="292"/>
      <c r="AB752" s="292"/>
    </row>
    <row r="753" spans="1:28" ht="15.75" customHeight="1" x14ac:dyDescent="0.2">
      <c r="A753" s="292"/>
      <c r="B753" s="221"/>
      <c r="C753" s="295"/>
      <c r="D753" s="296"/>
      <c r="E753" s="296"/>
      <c r="F753" s="296"/>
      <c r="G753" s="296"/>
      <c r="H753" s="296"/>
      <c r="I753" s="292"/>
      <c r="J753" s="292"/>
      <c r="K753" s="292"/>
      <c r="L753" s="292"/>
      <c r="M753" s="292"/>
      <c r="N753" s="292"/>
      <c r="O753" s="292"/>
      <c r="P753" s="292"/>
      <c r="Q753" s="292"/>
      <c r="R753" s="292"/>
      <c r="S753" s="292"/>
      <c r="T753" s="292"/>
      <c r="U753" s="292"/>
      <c r="V753" s="292"/>
      <c r="W753" s="292"/>
      <c r="X753" s="292"/>
      <c r="Y753" s="292"/>
      <c r="Z753" s="292"/>
      <c r="AA753" s="292"/>
      <c r="AB753" s="292"/>
    </row>
    <row r="754" spans="1:28" ht="15.75" customHeight="1" x14ac:dyDescent="0.2">
      <c r="A754" s="292"/>
      <c r="B754" s="221"/>
      <c r="C754" s="295"/>
      <c r="D754" s="296"/>
      <c r="E754" s="296"/>
      <c r="F754" s="296"/>
      <c r="G754" s="296"/>
      <c r="H754" s="296"/>
      <c r="I754" s="292"/>
      <c r="J754" s="292"/>
      <c r="K754" s="292"/>
      <c r="L754" s="292"/>
      <c r="M754" s="292"/>
      <c r="N754" s="292"/>
      <c r="O754" s="292"/>
      <c r="P754" s="292"/>
      <c r="Q754" s="292"/>
      <c r="R754" s="292"/>
      <c r="S754" s="292"/>
      <c r="T754" s="292"/>
      <c r="U754" s="292"/>
      <c r="V754" s="292"/>
      <c r="W754" s="292"/>
      <c r="X754" s="292"/>
      <c r="Y754" s="292"/>
      <c r="Z754" s="292"/>
      <c r="AA754" s="292"/>
      <c r="AB754" s="292"/>
    </row>
    <row r="755" spans="1:28" ht="15.75" customHeight="1" x14ac:dyDescent="0.2">
      <c r="A755" s="292"/>
      <c r="B755" s="221"/>
      <c r="C755" s="295"/>
      <c r="D755" s="296"/>
      <c r="E755" s="296"/>
      <c r="F755" s="296"/>
      <c r="G755" s="296"/>
      <c r="H755" s="296"/>
      <c r="I755" s="292"/>
      <c r="J755" s="292"/>
      <c r="K755" s="292"/>
      <c r="L755" s="292"/>
      <c r="M755" s="292"/>
      <c r="N755" s="292"/>
      <c r="O755" s="292"/>
      <c r="P755" s="292"/>
      <c r="Q755" s="292"/>
      <c r="R755" s="292"/>
      <c r="S755" s="292"/>
      <c r="T755" s="292"/>
      <c r="U755" s="292"/>
      <c r="V755" s="292"/>
      <c r="W755" s="292"/>
      <c r="X755" s="292"/>
      <c r="Y755" s="292"/>
      <c r="Z755" s="292"/>
      <c r="AA755" s="292"/>
      <c r="AB755" s="292"/>
    </row>
    <row r="756" spans="1:28" ht="15.75" customHeight="1" x14ac:dyDescent="0.2">
      <c r="A756" s="292"/>
      <c r="B756" s="221"/>
      <c r="C756" s="295"/>
      <c r="D756" s="296"/>
      <c r="E756" s="296"/>
      <c r="F756" s="296"/>
      <c r="G756" s="296"/>
      <c r="H756" s="296"/>
      <c r="I756" s="292"/>
      <c r="J756" s="292"/>
      <c r="K756" s="292"/>
      <c r="L756" s="292"/>
      <c r="M756" s="292"/>
      <c r="N756" s="292"/>
      <c r="O756" s="292"/>
      <c r="P756" s="292"/>
      <c r="Q756" s="292"/>
      <c r="R756" s="292"/>
      <c r="S756" s="292"/>
      <c r="T756" s="292"/>
      <c r="U756" s="292"/>
      <c r="V756" s="292"/>
      <c r="W756" s="292"/>
      <c r="X756" s="292"/>
      <c r="Y756" s="292"/>
      <c r="Z756" s="292"/>
      <c r="AA756" s="292"/>
      <c r="AB756" s="292"/>
    </row>
    <row r="757" spans="1:28" ht="15.75" customHeight="1" x14ac:dyDescent="0.2">
      <c r="A757" s="292"/>
      <c r="B757" s="221"/>
      <c r="C757" s="295"/>
      <c r="D757" s="296"/>
      <c r="E757" s="296"/>
      <c r="F757" s="296"/>
      <c r="G757" s="296"/>
      <c r="H757" s="296"/>
      <c r="I757" s="292"/>
      <c r="J757" s="292"/>
      <c r="K757" s="292"/>
      <c r="L757" s="292"/>
      <c r="M757" s="292"/>
      <c r="N757" s="292"/>
      <c r="O757" s="292"/>
      <c r="P757" s="292"/>
      <c r="Q757" s="292"/>
      <c r="R757" s="292"/>
      <c r="S757" s="292"/>
      <c r="T757" s="292"/>
      <c r="U757" s="292"/>
      <c r="V757" s="292"/>
      <c r="W757" s="292"/>
      <c r="X757" s="292"/>
      <c r="Y757" s="292"/>
      <c r="Z757" s="292"/>
      <c r="AA757" s="292"/>
      <c r="AB757" s="292"/>
    </row>
    <row r="758" spans="1:28" ht="15.75" customHeight="1" x14ac:dyDescent="0.2">
      <c r="A758" s="292"/>
      <c r="B758" s="221"/>
      <c r="C758" s="295"/>
      <c r="D758" s="296"/>
      <c r="E758" s="296"/>
      <c r="F758" s="296"/>
      <c r="G758" s="296"/>
      <c r="H758" s="296"/>
      <c r="I758" s="292"/>
      <c r="J758" s="292"/>
      <c r="K758" s="292"/>
      <c r="L758" s="292"/>
      <c r="M758" s="292"/>
      <c r="N758" s="292"/>
      <c r="O758" s="292"/>
      <c r="P758" s="292"/>
      <c r="Q758" s="292"/>
      <c r="R758" s="292"/>
      <c r="S758" s="292"/>
      <c r="T758" s="292"/>
      <c r="U758" s="292"/>
      <c r="V758" s="292"/>
      <c r="W758" s="292"/>
      <c r="X758" s="292"/>
      <c r="Y758" s="292"/>
      <c r="Z758" s="292"/>
      <c r="AA758" s="292"/>
      <c r="AB758" s="292"/>
    </row>
    <row r="759" spans="1:28" ht="15.75" customHeight="1" x14ac:dyDescent="0.2">
      <c r="A759" s="292"/>
      <c r="B759" s="221"/>
      <c r="C759" s="295"/>
      <c r="D759" s="296"/>
      <c r="E759" s="296"/>
      <c r="F759" s="296"/>
      <c r="G759" s="296"/>
      <c r="H759" s="296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2"/>
      <c r="Y759" s="292"/>
      <c r="Z759" s="292"/>
      <c r="AA759" s="292"/>
      <c r="AB759" s="292"/>
    </row>
    <row r="760" spans="1:28" ht="15.75" customHeight="1" x14ac:dyDescent="0.2">
      <c r="A760" s="292"/>
      <c r="B760" s="221"/>
      <c r="C760" s="295"/>
      <c r="D760" s="296"/>
      <c r="E760" s="296"/>
      <c r="F760" s="296"/>
      <c r="G760" s="296"/>
      <c r="H760" s="296"/>
      <c r="I760" s="292"/>
      <c r="J760" s="292"/>
      <c r="K760" s="292"/>
      <c r="L760" s="292"/>
      <c r="M760" s="292"/>
      <c r="N760" s="292"/>
      <c r="O760" s="292"/>
      <c r="P760" s="292"/>
      <c r="Q760" s="292"/>
      <c r="R760" s="292"/>
      <c r="S760" s="292"/>
      <c r="T760" s="292"/>
      <c r="U760" s="292"/>
      <c r="V760" s="292"/>
      <c r="W760" s="292"/>
      <c r="X760" s="292"/>
      <c r="Y760" s="292"/>
      <c r="Z760" s="292"/>
      <c r="AA760" s="292"/>
      <c r="AB760" s="292"/>
    </row>
    <row r="761" spans="1:28" ht="15.75" customHeight="1" x14ac:dyDescent="0.2">
      <c r="A761" s="292"/>
      <c r="B761" s="221"/>
      <c r="C761" s="295"/>
      <c r="D761" s="296"/>
      <c r="E761" s="296"/>
      <c r="F761" s="296"/>
      <c r="G761" s="296"/>
      <c r="H761" s="296"/>
      <c r="I761" s="292"/>
      <c r="J761" s="292"/>
      <c r="K761" s="292"/>
      <c r="L761" s="292"/>
      <c r="M761" s="292"/>
      <c r="N761" s="292"/>
      <c r="O761" s="292"/>
      <c r="P761" s="292"/>
      <c r="Q761" s="292"/>
      <c r="R761" s="292"/>
      <c r="S761" s="292"/>
      <c r="T761" s="292"/>
      <c r="U761" s="292"/>
      <c r="V761" s="292"/>
      <c r="W761" s="292"/>
      <c r="X761" s="292"/>
      <c r="Y761" s="292"/>
      <c r="Z761" s="292"/>
      <c r="AA761" s="292"/>
      <c r="AB761" s="292"/>
    </row>
    <row r="762" spans="1:28" ht="15.75" customHeight="1" x14ac:dyDescent="0.2">
      <c r="A762" s="292"/>
      <c r="B762" s="221"/>
      <c r="C762" s="295"/>
      <c r="D762" s="296"/>
      <c r="E762" s="296"/>
      <c r="F762" s="296"/>
      <c r="G762" s="296"/>
      <c r="H762" s="296"/>
      <c r="I762" s="292"/>
      <c r="J762" s="292"/>
      <c r="K762" s="292"/>
      <c r="L762" s="292"/>
      <c r="M762" s="292"/>
      <c r="N762" s="292"/>
      <c r="O762" s="292"/>
      <c r="P762" s="292"/>
      <c r="Q762" s="292"/>
      <c r="R762" s="292"/>
      <c r="S762" s="292"/>
      <c r="T762" s="292"/>
      <c r="U762" s="292"/>
      <c r="V762" s="292"/>
      <c r="W762" s="292"/>
      <c r="X762" s="292"/>
      <c r="Y762" s="292"/>
      <c r="Z762" s="292"/>
      <c r="AA762" s="292"/>
      <c r="AB762" s="292"/>
    </row>
    <row r="763" spans="1:28" ht="15.75" customHeight="1" x14ac:dyDescent="0.2">
      <c r="A763" s="292"/>
      <c r="B763" s="221"/>
      <c r="C763" s="295"/>
      <c r="D763" s="296"/>
      <c r="E763" s="296"/>
      <c r="F763" s="296"/>
      <c r="G763" s="296"/>
      <c r="H763" s="296"/>
      <c r="I763" s="292"/>
      <c r="J763" s="292"/>
      <c r="K763" s="292"/>
      <c r="L763" s="292"/>
      <c r="M763" s="292"/>
      <c r="N763" s="292"/>
      <c r="O763" s="292"/>
      <c r="P763" s="292"/>
      <c r="Q763" s="292"/>
      <c r="R763" s="292"/>
      <c r="S763" s="292"/>
      <c r="T763" s="292"/>
      <c r="U763" s="292"/>
      <c r="V763" s="292"/>
      <c r="W763" s="292"/>
      <c r="X763" s="292"/>
      <c r="Y763" s="292"/>
      <c r="Z763" s="292"/>
      <c r="AA763" s="292"/>
      <c r="AB763" s="292"/>
    </row>
    <row r="764" spans="1:28" ht="15.75" customHeight="1" x14ac:dyDescent="0.2">
      <c r="A764" s="292"/>
      <c r="B764" s="221"/>
      <c r="C764" s="295"/>
      <c r="D764" s="296"/>
      <c r="E764" s="296"/>
      <c r="F764" s="296"/>
      <c r="G764" s="296"/>
      <c r="H764" s="296"/>
      <c r="I764" s="292"/>
      <c r="J764" s="292"/>
      <c r="K764" s="292"/>
      <c r="L764" s="292"/>
      <c r="M764" s="292"/>
      <c r="N764" s="292"/>
      <c r="O764" s="292"/>
      <c r="P764" s="292"/>
      <c r="Q764" s="292"/>
      <c r="R764" s="292"/>
      <c r="S764" s="292"/>
      <c r="T764" s="292"/>
      <c r="U764" s="292"/>
      <c r="V764" s="292"/>
      <c r="W764" s="292"/>
      <c r="X764" s="292"/>
      <c r="Y764" s="292"/>
      <c r="Z764" s="292"/>
      <c r="AA764" s="292"/>
      <c r="AB764" s="292"/>
    </row>
    <row r="765" spans="1:28" ht="15.75" customHeight="1" x14ac:dyDescent="0.2">
      <c r="A765" s="292"/>
      <c r="B765" s="221"/>
      <c r="C765" s="295"/>
      <c r="D765" s="296"/>
      <c r="E765" s="296"/>
      <c r="F765" s="296"/>
      <c r="G765" s="296"/>
      <c r="H765" s="296"/>
      <c r="I765" s="292"/>
      <c r="J765" s="292"/>
      <c r="K765" s="292"/>
      <c r="L765" s="292"/>
      <c r="M765" s="292"/>
      <c r="N765" s="292"/>
      <c r="O765" s="292"/>
      <c r="P765" s="292"/>
      <c r="Q765" s="292"/>
      <c r="R765" s="292"/>
      <c r="S765" s="292"/>
      <c r="T765" s="292"/>
      <c r="U765" s="292"/>
      <c r="V765" s="292"/>
      <c r="W765" s="292"/>
      <c r="X765" s="292"/>
      <c r="Y765" s="292"/>
      <c r="Z765" s="292"/>
      <c r="AA765" s="292"/>
      <c r="AB765" s="292"/>
    </row>
    <row r="766" spans="1:28" ht="15.75" customHeight="1" x14ac:dyDescent="0.2">
      <c r="A766" s="292"/>
      <c r="B766" s="221"/>
      <c r="C766" s="295"/>
      <c r="D766" s="296"/>
      <c r="E766" s="296"/>
      <c r="F766" s="296"/>
      <c r="G766" s="296"/>
      <c r="H766" s="296"/>
      <c r="I766" s="292"/>
      <c r="J766" s="292"/>
      <c r="K766" s="292"/>
      <c r="L766" s="292"/>
      <c r="M766" s="292"/>
      <c r="N766" s="292"/>
      <c r="O766" s="292"/>
      <c r="P766" s="292"/>
      <c r="Q766" s="292"/>
      <c r="R766" s="292"/>
      <c r="S766" s="292"/>
      <c r="T766" s="292"/>
      <c r="U766" s="292"/>
      <c r="V766" s="292"/>
      <c r="W766" s="292"/>
      <c r="X766" s="292"/>
      <c r="Y766" s="292"/>
      <c r="Z766" s="292"/>
      <c r="AA766" s="292"/>
      <c r="AB766" s="292"/>
    </row>
    <row r="767" spans="1:28" ht="15.75" customHeight="1" x14ac:dyDescent="0.2">
      <c r="A767" s="292"/>
      <c r="B767" s="221"/>
      <c r="C767" s="295"/>
      <c r="D767" s="296"/>
      <c r="E767" s="296"/>
      <c r="F767" s="296"/>
      <c r="G767" s="296"/>
      <c r="H767" s="296"/>
      <c r="I767" s="292"/>
      <c r="J767" s="292"/>
      <c r="K767" s="292"/>
      <c r="L767" s="292"/>
      <c r="M767" s="292"/>
      <c r="N767" s="292"/>
      <c r="O767" s="292"/>
      <c r="P767" s="292"/>
      <c r="Q767" s="292"/>
      <c r="R767" s="292"/>
      <c r="S767" s="292"/>
      <c r="T767" s="292"/>
      <c r="U767" s="292"/>
      <c r="V767" s="292"/>
      <c r="W767" s="292"/>
      <c r="X767" s="292"/>
      <c r="Y767" s="292"/>
      <c r="Z767" s="292"/>
      <c r="AA767" s="292"/>
      <c r="AB767" s="292"/>
    </row>
    <row r="768" spans="1:28" ht="15.75" customHeight="1" x14ac:dyDescent="0.2">
      <c r="A768" s="292"/>
      <c r="B768" s="221"/>
      <c r="C768" s="295"/>
      <c r="D768" s="296"/>
      <c r="E768" s="296"/>
      <c r="F768" s="296"/>
      <c r="G768" s="296"/>
      <c r="H768" s="296"/>
      <c r="I768" s="292"/>
      <c r="J768" s="292"/>
      <c r="K768" s="292"/>
      <c r="L768" s="292"/>
      <c r="M768" s="292"/>
      <c r="N768" s="292"/>
      <c r="O768" s="292"/>
      <c r="P768" s="292"/>
      <c r="Q768" s="292"/>
      <c r="R768" s="292"/>
      <c r="S768" s="292"/>
      <c r="T768" s="292"/>
      <c r="U768" s="292"/>
      <c r="V768" s="292"/>
      <c r="W768" s="292"/>
      <c r="X768" s="292"/>
      <c r="Y768" s="292"/>
      <c r="Z768" s="292"/>
      <c r="AA768" s="292"/>
      <c r="AB768" s="292"/>
    </row>
    <row r="769" spans="1:28" ht="15.75" customHeight="1" x14ac:dyDescent="0.2">
      <c r="A769" s="292"/>
      <c r="B769" s="221"/>
      <c r="C769" s="295"/>
      <c r="D769" s="296"/>
      <c r="E769" s="296"/>
      <c r="F769" s="296"/>
      <c r="G769" s="296"/>
      <c r="H769" s="296"/>
      <c r="I769" s="292"/>
      <c r="J769" s="292"/>
      <c r="K769" s="292"/>
      <c r="L769" s="292"/>
      <c r="M769" s="292"/>
      <c r="N769" s="292"/>
      <c r="O769" s="292"/>
      <c r="P769" s="292"/>
      <c r="Q769" s="292"/>
      <c r="R769" s="292"/>
      <c r="S769" s="292"/>
      <c r="T769" s="292"/>
      <c r="U769" s="292"/>
      <c r="V769" s="292"/>
      <c r="W769" s="292"/>
      <c r="X769" s="292"/>
      <c r="Y769" s="292"/>
      <c r="Z769" s="292"/>
      <c r="AA769" s="292"/>
      <c r="AB769" s="292"/>
    </row>
    <row r="770" spans="1:28" ht="15.75" customHeight="1" x14ac:dyDescent="0.2">
      <c r="A770" s="292"/>
      <c r="B770" s="221"/>
      <c r="C770" s="295"/>
      <c r="D770" s="296"/>
      <c r="E770" s="296"/>
      <c r="F770" s="296"/>
      <c r="G770" s="296"/>
      <c r="H770" s="296"/>
      <c r="I770" s="292"/>
      <c r="J770" s="292"/>
      <c r="K770" s="292"/>
      <c r="L770" s="292"/>
      <c r="M770" s="292"/>
      <c r="N770" s="292"/>
      <c r="O770" s="292"/>
      <c r="P770" s="292"/>
      <c r="Q770" s="292"/>
      <c r="R770" s="292"/>
      <c r="S770" s="292"/>
      <c r="T770" s="292"/>
      <c r="U770" s="292"/>
      <c r="V770" s="292"/>
      <c r="W770" s="292"/>
      <c r="X770" s="292"/>
      <c r="Y770" s="292"/>
      <c r="Z770" s="292"/>
      <c r="AA770" s="292"/>
      <c r="AB770" s="292"/>
    </row>
    <row r="771" spans="1:28" ht="15.75" customHeight="1" x14ac:dyDescent="0.2">
      <c r="A771" s="292"/>
      <c r="B771" s="221"/>
      <c r="C771" s="295"/>
      <c r="D771" s="296"/>
      <c r="E771" s="296"/>
      <c r="F771" s="296"/>
      <c r="G771" s="296"/>
      <c r="H771" s="296"/>
      <c r="I771" s="292"/>
      <c r="J771" s="292"/>
      <c r="K771" s="292"/>
      <c r="L771" s="292"/>
      <c r="M771" s="292"/>
      <c r="N771" s="292"/>
      <c r="O771" s="292"/>
      <c r="P771" s="292"/>
      <c r="Q771" s="292"/>
      <c r="R771" s="292"/>
      <c r="S771" s="292"/>
      <c r="T771" s="292"/>
      <c r="U771" s="292"/>
      <c r="V771" s="292"/>
      <c r="W771" s="292"/>
      <c r="X771" s="292"/>
      <c r="Y771" s="292"/>
      <c r="Z771" s="292"/>
      <c r="AA771" s="292"/>
      <c r="AB771" s="292"/>
    </row>
    <row r="772" spans="1:28" ht="15.75" customHeight="1" x14ac:dyDescent="0.2">
      <c r="A772" s="292"/>
      <c r="B772" s="221"/>
      <c r="C772" s="295"/>
      <c r="D772" s="296"/>
      <c r="E772" s="296"/>
      <c r="F772" s="296"/>
      <c r="G772" s="296"/>
      <c r="H772" s="296"/>
      <c r="I772" s="292"/>
      <c r="J772" s="292"/>
      <c r="K772" s="292"/>
      <c r="L772" s="292"/>
      <c r="M772" s="292"/>
      <c r="N772" s="292"/>
      <c r="O772" s="292"/>
      <c r="P772" s="292"/>
      <c r="Q772" s="292"/>
      <c r="R772" s="292"/>
      <c r="S772" s="292"/>
      <c r="T772" s="292"/>
      <c r="U772" s="292"/>
      <c r="V772" s="292"/>
      <c r="W772" s="292"/>
      <c r="X772" s="292"/>
      <c r="Y772" s="292"/>
      <c r="Z772" s="292"/>
      <c r="AA772" s="292"/>
      <c r="AB772" s="292"/>
    </row>
    <row r="773" spans="1:28" ht="15.75" customHeight="1" x14ac:dyDescent="0.2">
      <c r="A773" s="292"/>
      <c r="B773" s="221"/>
      <c r="C773" s="295"/>
      <c r="D773" s="296"/>
      <c r="E773" s="296"/>
      <c r="F773" s="296"/>
      <c r="G773" s="296"/>
      <c r="H773" s="296"/>
      <c r="I773" s="292"/>
      <c r="J773" s="292"/>
      <c r="K773" s="292"/>
      <c r="L773" s="292"/>
      <c r="M773" s="292"/>
      <c r="N773" s="292"/>
      <c r="O773" s="292"/>
      <c r="P773" s="292"/>
      <c r="Q773" s="292"/>
      <c r="R773" s="292"/>
      <c r="S773" s="292"/>
      <c r="T773" s="292"/>
      <c r="U773" s="292"/>
      <c r="V773" s="292"/>
      <c r="W773" s="292"/>
      <c r="X773" s="292"/>
      <c r="Y773" s="292"/>
      <c r="Z773" s="292"/>
      <c r="AA773" s="292"/>
      <c r="AB773" s="292"/>
    </row>
    <row r="774" spans="1:28" ht="15.75" customHeight="1" x14ac:dyDescent="0.2">
      <c r="A774" s="292"/>
      <c r="B774" s="221"/>
      <c r="C774" s="295"/>
      <c r="D774" s="296"/>
      <c r="E774" s="296"/>
      <c r="F774" s="296"/>
      <c r="G774" s="296"/>
      <c r="H774" s="296"/>
      <c r="I774" s="292"/>
      <c r="J774" s="292"/>
      <c r="K774" s="292"/>
      <c r="L774" s="292"/>
      <c r="M774" s="292"/>
      <c r="N774" s="292"/>
      <c r="O774" s="292"/>
      <c r="P774" s="292"/>
      <c r="Q774" s="292"/>
      <c r="R774" s="292"/>
      <c r="S774" s="292"/>
      <c r="T774" s="292"/>
      <c r="U774" s="292"/>
      <c r="V774" s="292"/>
      <c r="W774" s="292"/>
      <c r="X774" s="292"/>
      <c r="Y774" s="292"/>
      <c r="Z774" s="292"/>
      <c r="AA774" s="292"/>
      <c r="AB774" s="292"/>
    </row>
    <row r="775" spans="1:28" ht="15.75" customHeight="1" x14ac:dyDescent="0.2">
      <c r="A775" s="292"/>
      <c r="B775" s="221"/>
      <c r="C775" s="295"/>
      <c r="D775" s="296"/>
      <c r="E775" s="296"/>
      <c r="F775" s="296"/>
      <c r="G775" s="296"/>
      <c r="H775" s="296"/>
      <c r="I775" s="292"/>
      <c r="J775" s="292"/>
      <c r="K775" s="292"/>
      <c r="L775" s="292"/>
      <c r="M775" s="292"/>
      <c r="N775" s="292"/>
      <c r="O775" s="292"/>
      <c r="P775" s="292"/>
      <c r="Q775" s="292"/>
      <c r="R775" s="292"/>
      <c r="S775" s="292"/>
      <c r="T775" s="292"/>
      <c r="U775" s="292"/>
      <c r="V775" s="292"/>
      <c r="W775" s="292"/>
      <c r="X775" s="292"/>
      <c r="Y775" s="292"/>
      <c r="Z775" s="292"/>
      <c r="AA775" s="292"/>
      <c r="AB775" s="292"/>
    </row>
    <row r="776" spans="1:28" ht="15.75" customHeight="1" x14ac:dyDescent="0.2">
      <c r="A776" s="292"/>
      <c r="B776" s="221"/>
      <c r="C776" s="295"/>
      <c r="D776" s="296"/>
      <c r="E776" s="296"/>
      <c r="F776" s="296"/>
      <c r="G776" s="296"/>
      <c r="H776" s="296"/>
      <c r="I776" s="292"/>
      <c r="J776" s="292"/>
      <c r="K776" s="292"/>
      <c r="L776" s="292"/>
      <c r="M776" s="292"/>
      <c r="N776" s="292"/>
      <c r="O776" s="292"/>
      <c r="P776" s="292"/>
      <c r="Q776" s="292"/>
      <c r="R776" s="292"/>
      <c r="S776" s="292"/>
      <c r="T776" s="292"/>
      <c r="U776" s="292"/>
      <c r="V776" s="292"/>
      <c r="W776" s="292"/>
      <c r="X776" s="292"/>
      <c r="Y776" s="292"/>
      <c r="Z776" s="292"/>
      <c r="AA776" s="292"/>
      <c r="AB776" s="292"/>
    </row>
    <row r="777" spans="1:28" ht="15.75" customHeight="1" x14ac:dyDescent="0.2">
      <c r="A777" s="292"/>
      <c r="B777" s="221"/>
      <c r="C777" s="295"/>
      <c r="D777" s="296"/>
      <c r="E777" s="296"/>
      <c r="F777" s="296"/>
      <c r="G777" s="296"/>
      <c r="H777" s="296"/>
      <c r="I777" s="292"/>
      <c r="J777" s="292"/>
      <c r="K777" s="292"/>
      <c r="L777" s="292"/>
      <c r="M777" s="292"/>
      <c r="N777" s="292"/>
      <c r="O777" s="292"/>
      <c r="P777" s="292"/>
      <c r="Q777" s="292"/>
      <c r="R777" s="292"/>
      <c r="S777" s="292"/>
      <c r="T777" s="292"/>
      <c r="U777" s="292"/>
      <c r="V777" s="292"/>
      <c r="W777" s="292"/>
      <c r="X777" s="292"/>
      <c r="Y777" s="292"/>
      <c r="Z777" s="292"/>
      <c r="AA777" s="292"/>
      <c r="AB777" s="292"/>
    </row>
    <row r="778" spans="1:28" ht="15.75" customHeight="1" x14ac:dyDescent="0.2">
      <c r="A778" s="292"/>
      <c r="B778" s="221"/>
      <c r="C778" s="295"/>
      <c r="D778" s="296"/>
      <c r="E778" s="296"/>
      <c r="F778" s="296"/>
      <c r="G778" s="296"/>
      <c r="H778" s="296"/>
      <c r="I778" s="292"/>
      <c r="J778" s="292"/>
      <c r="K778" s="292"/>
      <c r="L778" s="292"/>
      <c r="M778" s="292"/>
      <c r="N778" s="292"/>
      <c r="O778" s="292"/>
      <c r="P778" s="292"/>
      <c r="Q778" s="292"/>
      <c r="R778" s="292"/>
      <c r="S778" s="292"/>
      <c r="T778" s="292"/>
      <c r="U778" s="292"/>
      <c r="V778" s="292"/>
      <c r="W778" s="292"/>
      <c r="X778" s="292"/>
      <c r="Y778" s="292"/>
      <c r="Z778" s="292"/>
      <c r="AA778" s="292"/>
      <c r="AB778" s="292"/>
    </row>
    <row r="779" spans="1:28" ht="15.75" customHeight="1" x14ac:dyDescent="0.2">
      <c r="A779" s="292"/>
      <c r="B779" s="221"/>
      <c r="C779" s="295"/>
      <c r="D779" s="296"/>
      <c r="E779" s="296"/>
      <c r="F779" s="296"/>
      <c r="G779" s="296"/>
      <c r="H779" s="296"/>
      <c r="I779" s="292"/>
      <c r="J779" s="292"/>
      <c r="K779" s="292"/>
      <c r="L779" s="292"/>
      <c r="M779" s="292"/>
      <c r="N779" s="292"/>
      <c r="O779" s="292"/>
      <c r="P779" s="292"/>
      <c r="Q779" s="292"/>
      <c r="R779" s="292"/>
      <c r="S779" s="292"/>
      <c r="T779" s="292"/>
      <c r="U779" s="292"/>
      <c r="V779" s="292"/>
      <c r="W779" s="292"/>
      <c r="X779" s="292"/>
      <c r="Y779" s="292"/>
      <c r="Z779" s="292"/>
      <c r="AA779" s="292"/>
      <c r="AB779" s="292"/>
    </row>
    <row r="780" spans="1:28" ht="15.75" customHeight="1" x14ac:dyDescent="0.2">
      <c r="A780" s="292"/>
      <c r="B780" s="221"/>
      <c r="C780" s="295"/>
      <c r="D780" s="296"/>
      <c r="E780" s="296"/>
      <c r="F780" s="296"/>
      <c r="G780" s="296"/>
      <c r="H780" s="296"/>
      <c r="I780" s="292"/>
      <c r="J780" s="292"/>
      <c r="K780" s="292"/>
      <c r="L780" s="292"/>
      <c r="M780" s="292"/>
      <c r="N780" s="292"/>
      <c r="O780" s="292"/>
      <c r="P780" s="292"/>
      <c r="Q780" s="292"/>
      <c r="R780" s="292"/>
      <c r="S780" s="292"/>
      <c r="T780" s="292"/>
      <c r="U780" s="292"/>
      <c r="V780" s="292"/>
      <c r="W780" s="292"/>
      <c r="X780" s="292"/>
      <c r="Y780" s="292"/>
      <c r="Z780" s="292"/>
      <c r="AA780" s="292"/>
      <c r="AB780" s="292"/>
    </row>
    <row r="781" spans="1:28" ht="15.75" customHeight="1" x14ac:dyDescent="0.2">
      <c r="A781" s="292"/>
      <c r="B781" s="221"/>
      <c r="C781" s="295"/>
      <c r="D781" s="296"/>
      <c r="E781" s="296"/>
      <c r="F781" s="296"/>
      <c r="G781" s="296"/>
      <c r="H781" s="296"/>
      <c r="I781" s="292"/>
      <c r="J781" s="292"/>
      <c r="K781" s="292"/>
      <c r="L781" s="292"/>
      <c r="M781" s="292"/>
      <c r="N781" s="292"/>
      <c r="O781" s="292"/>
      <c r="P781" s="292"/>
      <c r="Q781" s="292"/>
      <c r="R781" s="292"/>
      <c r="S781" s="292"/>
      <c r="T781" s="292"/>
      <c r="U781" s="292"/>
      <c r="V781" s="292"/>
      <c r="W781" s="292"/>
      <c r="X781" s="292"/>
      <c r="Y781" s="292"/>
      <c r="Z781" s="292"/>
      <c r="AA781" s="292"/>
      <c r="AB781" s="292"/>
    </row>
    <row r="782" spans="1:28" ht="15.75" customHeight="1" x14ac:dyDescent="0.2">
      <c r="A782" s="292"/>
      <c r="B782" s="221"/>
      <c r="C782" s="295"/>
      <c r="D782" s="296"/>
      <c r="E782" s="296"/>
      <c r="F782" s="296"/>
      <c r="G782" s="296"/>
      <c r="H782" s="296"/>
      <c r="I782" s="292"/>
      <c r="J782" s="292"/>
      <c r="K782" s="292"/>
      <c r="L782" s="292"/>
      <c r="M782" s="292"/>
      <c r="N782" s="292"/>
      <c r="O782" s="292"/>
      <c r="P782" s="292"/>
      <c r="Q782" s="292"/>
      <c r="R782" s="292"/>
      <c r="S782" s="292"/>
      <c r="T782" s="292"/>
      <c r="U782" s="292"/>
      <c r="V782" s="292"/>
      <c r="W782" s="292"/>
      <c r="X782" s="292"/>
      <c r="Y782" s="292"/>
      <c r="Z782" s="292"/>
      <c r="AA782" s="292"/>
      <c r="AB782" s="292"/>
    </row>
    <row r="783" spans="1:28" ht="15.75" customHeight="1" x14ac:dyDescent="0.2">
      <c r="A783" s="292"/>
      <c r="B783" s="221"/>
      <c r="C783" s="295"/>
      <c r="D783" s="296"/>
      <c r="E783" s="296"/>
      <c r="F783" s="296"/>
      <c r="G783" s="296"/>
      <c r="H783" s="296"/>
      <c r="I783" s="292"/>
      <c r="J783" s="292"/>
      <c r="K783" s="292"/>
      <c r="L783" s="292"/>
      <c r="M783" s="292"/>
      <c r="N783" s="292"/>
      <c r="O783" s="292"/>
      <c r="P783" s="292"/>
      <c r="Q783" s="292"/>
      <c r="R783" s="292"/>
      <c r="S783" s="292"/>
      <c r="T783" s="292"/>
      <c r="U783" s="292"/>
      <c r="V783" s="292"/>
      <c r="W783" s="292"/>
      <c r="X783" s="292"/>
      <c r="Y783" s="292"/>
      <c r="Z783" s="292"/>
      <c r="AA783" s="292"/>
      <c r="AB783" s="292"/>
    </row>
    <row r="784" spans="1:28" ht="15.75" customHeight="1" x14ac:dyDescent="0.2">
      <c r="A784" s="292"/>
      <c r="B784" s="221"/>
      <c r="C784" s="295"/>
      <c r="D784" s="296"/>
      <c r="E784" s="296"/>
      <c r="F784" s="296"/>
      <c r="G784" s="296"/>
      <c r="H784" s="296"/>
      <c r="I784" s="292"/>
      <c r="J784" s="292"/>
      <c r="K784" s="292"/>
      <c r="L784" s="292"/>
      <c r="M784" s="292"/>
      <c r="N784" s="292"/>
      <c r="O784" s="292"/>
      <c r="P784" s="292"/>
      <c r="Q784" s="292"/>
      <c r="R784" s="292"/>
      <c r="S784" s="292"/>
      <c r="T784" s="292"/>
      <c r="U784" s="292"/>
      <c r="V784" s="292"/>
      <c r="W784" s="292"/>
      <c r="X784" s="292"/>
      <c r="Y784" s="292"/>
      <c r="Z784" s="292"/>
      <c r="AA784" s="292"/>
      <c r="AB784" s="292"/>
    </row>
    <row r="785" spans="1:28" ht="15.75" customHeight="1" x14ac:dyDescent="0.2">
      <c r="A785" s="292"/>
      <c r="B785" s="221"/>
      <c r="C785" s="295"/>
      <c r="D785" s="296"/>
      <c r="E785" s="296"/>
      <c r="F785" s="296"/>
      <c r="G785" s="296"/>
      <c r="H785" s="296"/>
      <c r="I785" s="292"/>
      <c r="J785" s="292"/>
      <c r="K785" s="292"/>
      <c r="L785" s="292"/>
      <c r="M785" s="292"/>
      <c r="N785" s="292"/>
      <c r="O785" s="292"/>
      <c r="P785" s="292"/>
      <c r="Q785" s="292"/>
      <c r="R785" s="292"/>
      <c r="S785" s="292"/>
      <c r="T785" s="292"/>
      <c r="U785" s="292"/>
      <c r="V785" s="292"/>
      <c r="W785" s="292"/>
      <c r="X785" s="292"/>
      <c r="Y785" s="292"/>
      <c r="Z785" s="292"/>
      <c r="AA785" s="292"/>
      <c r="AB785" s="292"/>
    </row>
    <row r="786" spans="1:28" ht="15.75" customHeight="1" x14ac:dyDescent="0.2">
      <c r="A786" s="292"/>
      <c r="B786" s="221"/>
      <c r="C786" s="295"/>
      <c r="D786" s="296"/>
      <c r="E786" s="296"/>
      <c r="F786" s="296"/>
      <c r="G786" s="296"/>
      <c r="H786" s="296"/>
      <c r="I786" s="292"/>
      <c r="J786" s="292"/>
      <c r="K786" s="292"/>
      <c r="L786" s="292"/>
      <c r="M786" s="292"/>
      <c r="N786" s="292"/>
      <c r="O786" s="292"/>
      <c r="P786" s="292"/>
      <c r="Q786" s="292"/>
      <c r="R786" s="292"/>
      <c r="S786" s="292"/>
      <c r="T786" s="292"/>
      <c r="U786" s="292"/>
      <c r="V786" s="292"/>
      <c r="W786" s="292"/>
      <c r="X786" s="292"/>
      <c r="Y786" s="292"/>
      <c r="Z786" s="292"/>
      <c r="AA786" s="292"/>
      <c r="AB786" s="292"/>
    </row>
    <row r="787" spans="1:28" ht="15.75" customHeight="1" x14ac:dyDescent="0.2">
      <c r="A787" s="292"/>
      <c r="B787" s="221"/>
      <c r="C787" s="295"/>
      <c r="D787" s="296"/>
      <c r="E787" s="296"/>
      <c r="F787" s="296"/>
      <c r="G787" s="296"/>
      <c r="H787" s="296"/>
      <c r="I787" s="292"/>
      <c r="J787" s="292"/>
      <c r="K787" s="292"/>
      <c r="L787" s="292"/>
      <c r="M787" s="292"/>
      <c r="N787" s="292"/>
      <c r="O787" s="292"/>
      <c r="P787" s="292"/>
      <c r="Q787" s="292"/>
      <c r="R787" s="292"/>
      <c r="S787" s="292"/>
      <c r="T787" s="292"/>
      <c r="U787" s="292"/>
      <c r="V787" s="292"/>
      <c r="W787" s="292"/>
      <c r="X787" s="292"/>
      <c r="Y787" s="292"/>
      <c r="Z787" s="292"/>
      <c r="AA787" s="292"/>
      <c r="AB787" s="292"/>
    </row>
    <row r="788" spans="1:28" ht="15.75" customHeight="1" x14ac:dyDescent="0.2">
      <c r="A788" s="292"/>
      <c r="B788" s="221"/>
      <c r="C788" s="295"/>
      <c r="D788" s="296"/>
      <c r="E788" s="296"/>
      <c r="F788" s="296"/>
      <c r="G788" s="296"/>
      <c r="H788" s="296"/>
      <c r="I788" s="292"/>
      <c r="J788" s="292"/>
      <c r="K788" s="292"/>
      <c r="L788" s="292"/>
      <c r="M788" s="292"/>
      <c r="N788" s="292"/>
      <c r="O788" s="292"/>
      <c r="P788" s="292"/>
      <c r="Q788" s="292"/>
      <c r="R788" s="292"/>
      <c r="S788" s="292"/>
      <c r="T788" s="292"/>
      <c r="U788" s="292"/>
      <c r="V788" s="292"/>
      <c r="W788" s="292"/>
      <c r="X788" s="292"/>
      <c r="Y788" s="292"/>
      <c r="Z788" s="292"/>
      <c r="AA788" s="292"/>
      <c r="AB788" s="292"/>
    </row>
    <row r="789" spans="1:28" ht="15.75" customHeight="1" x14ac:dyDescent="0.2">
      <c r="A789" s="292"/>
      <c r="B789" s="221"/>
      <c r="C789" s="295"/>
      <c r="D789" s="296"/>
      <c r="E789" s="296"/>
      <c r="F789" s="296"/>
      <c r="G789" s="296"/>
      <c r="H789" s="296"/>
      <c r="I789" s="292"/>
      <c r="J789" s="292"/>
      <c r="K789" s="292"/>
      <c r="L789" s="292"/>
      <c r="M789" s="292"/>
      <c r="N789" s="292"/>
      <c r="O789" s="292"/>
      <c r="P789" s="292"/>
      <c r="Q789" s="292"/>
      <c r="R789" s="292"/>
      <c r="S789" s="292"/>
      <c r="T789" s="292"/>
      <c r="U789" s="292"/>
      <c r="V789" s="292"/>
      <c r="W789" s="292"/>
      <c r="X789" s="292"/>
      <c r="Y789" s="292"/>
      <c r="Z789" s="292"/>
      <c r="AA789" s="292"/>
      <c r="AB789" s="292"/>
    </row>
    <row r="790" spans="1:28" ht="15.75" customHeight="1" x14ac:dyDescent="0.2">
      <c r="A790" s="292"/>
      <c r="B790" s="221"/>
      <c r="C790" s="295"/>
      <c r="D790" s="296"/>
      <c r="E790" s="296"/>
      <c r="F790" s="296"/>
      <c r="G790" s="296"/>
      <c r="H790" s="296"/>
      <c r="I790" s="292"/>
      <c r="J790" s="292"/>
      <c r="K790" s="292"/>
      <c r="L790" s="292"/>
      <c r="M790" s="292"/>
      <c r="N790" s="292"/>
      <c r="O790" s="292"/>
      <c r="P790" s="292"/>
      <c r="Q790" s="292"/>
      <c r="R790" s="292"/>
      <c r="S790" s="292"/>
      <c r="T790" s="292"/>
      <c r="U790" s="292"/>
      <c r="V790" s="292"/>
      <c r="W790" s="292"/>
      <c r="X790" s="292"/>
      <c r="Y790" s="292"/>
      <c r="Z790" s="292"/>
      <c r="AA790" s="292"/>
      <c r="AB790" s="292"/>
    </row>
    <row r="791" spans="1:28" ht="15.75" customHeight="1" x14ac:dyDescent="0.2">
      <c r="A791" s="292"/>
      <c r="B791" s="221"/>
      <c r="C791" s="295"/>
      <c r="D791" s="296"/>
      <c r="E791" s="296"/>
      <c r="F791" s="296"/>
      <c r="G791" s="296"/>
      <c r="H791" s="296"/>
      <c r="I791" s="292"/>
      <c r="J791" s="292"/>
      <c r="K791" s="292"/>
      <c r="L791" s="292"/>
      <c r="M791" s="292"/>
      <c r="N791" s="292"/>
      <c r="O791" s="292"/>
      <c r="P791" s="292"/>
      <c r="Q791" s="292"/>
      <c r="R791" s="292"/>
      <c r="S791" s="292"/>
      <c r="T791" s="292"/>
      <c r="U791" s="292"/>
      <c r="V791" s="292"/>
      <c r="W791" s="292"/>
      <c r="X791" s="292"/>
      <c r="Y791" s="292"/>
      <c r="Z791" s="292"/>
      <c r="AA791" s="292"/>
      <c r="AB791" s="292"/>
    </row>
    <row r="792" spans="1:28" ht="15.75" customHeight="1" x14ac:dyDescent="0.2">
      <c r="A792" s="292"/>
      <c r="B792" s="221"/>
      <c r="C792" s="295"/>
      <c r="D792" s="296"/>
      <c r="E792" s="296"/>
      <c r="F792" s="296"/>
      <c r="G792" s="296"/>
      <c r="H792" s="296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2"/>
      <c r="Y792" s="292"/>
      <c r="Z792" s="292"/>
      <c r="AA792" s="292"/>
      <c r="AB792" s="292"/>
    </row>
    <row r="793" spans="1:28" ht="15.75" customHeight="1" x14ac:dyDescent="0.2">
      <c r="A793" s="292"/>
      <c r="B793" s="221"/>
      <c r="C793" s="295"/>
      <c r="D793" s="296"/>
      <c r="E793" s="296"/>
      <c r="F793" s="296"/>
      <c r="G793" s="296"/>
      <c r="H793" s="296"/>
      <c r="I793" s="292"/>
      <c r="J793" s="292"/>
      <c r="K793" s="292"/>
      <c r="L793" s="292"/>
      <c r="M793" s="292"/>
      <c r="N793" s="292"/>
      <c r="O793" s="292"/>
      <c r="P793" s="292"/>
      <c r="Q793" s="292"/>
      <c r="R793" s="292"/>
      <c r="S793" s="292"/>
      <c r="T793" s="292"/>
      <c r="U793" s="292"/>
      <c r="V793" s="292"/>
      <c r="W793" s="292"/>
      <c r="X793" s="292"/>
      <c r="Y793" s="292"/>
      <c r="Z793" s="292"/>
      <c r="AA793" s="292"/>
      <c r="AB793" s="292"/>
    </row>
    <row r="794" spans="1:28" ht="15.75" customHeight="1" x14ac:dyDescent="0.2">
      <c r="A794" s="292"/>
      <c r="B794" s="221"/>
      <c r="C794" s="295"/>
      <c r="D794" s="296"/>
      <c r="E794" s="296"/>
      <c r="F794" s="296"/>
      <c r="G794" s="296"/>
      <c r="H794" s="296"/>
      <c r="I794" s="292"/>
      <c r="J794" s="292"/>
      <c r="K794" s="292"/>
      <c r="L794" s="292"/>
      <c r="M794" s="292"/>
      <c r="N794" s="292"/>
      <c r="O794" s="292"/>
      <c r="P794" s="292"/>
      <c r="Q794" s="292"/>
      <c r="R794" s="292"/>
      <c r="S794" s="292"/>
      <c r="T794" s="292"/>
      <c r="U794" s="292"/>
      <c r="V794" s="292"/>
      <c r="W794" s="292"/>
      <c r="X794" s="292"/>
      <c r="Y794" s="292"/>
      <c r="Z794" s="292"/>
      <c r="AA794" s="292"/>
      <c r="AB794" s="292"/>
    </row>
    <row r="795" spans="1:28" ht="15.75" customHeight="1" x14ac:dyDescent="0.2">
      <c r="A795" s="292"/>
      <c r="B795" s="221"/>
      <c r="C795" s="295"/>
      <c r="D795" s="296"/>
      <c r="E795" s="296"/>
      <c r="F795" s="296"/>
      <c r="G795" s="296"/>
      <c r="H795" s="296"/>
      <c r="I795" s="292"/>
      <c r="J795" s="292"/>
      <c r="K795" s="292"/>
      <c r="L795" s="292"/>
      <c r="M795" s="292"/>
      <c r="N795" s="292"/>
      <c r="O795" s="292"/>
      <c r="P795" s="292"/>
      <c r="Q795" s="292"/>
      <c r="R795" s="292"/>
      <c r="S795" s="292"/>
      <c r="T795" s="292"/>
      <c r="U795" s="292"/>
      <c r="V795" s="292"/>
      <c r="W795" s="292"/>
      <c r="X795" s="292"/>
      <c r="Y795" s="292"/>
      <c r="Z795" s="292"/>
      <c r="AA795" s="292"/>
      <c r="AB795" s="292"/>
    </row>
    <row r="796" spans="1:28" ht="15.75" customHeight="1" x14ac:dyDescent="0.2">
      <c r="A796" s="292"/>
      <c r="B796" s="221"/>
      <c r="C796" s="295"/>
      <c r="D796" s="296"/>
      <c r="E796" s="296"/>
      <c r="F796" s="296"/>
      <c r="G796" s="296"/>
      <c r="H796" s="296"/>
      <c r="I796" s="292"/>
      <c r="J796" s="292"/>
      <c r="K796" s="292"/>
      <c r="L796" s="292"/>
      <c r="M796" s="292"/>
      <c r="N796" s="292"/>
      <c r="O796" s="292"/>
      <c r="P796" s="292"/>
      <c r="Q796" s="292"/>
      <c r="R796" s="292"/>
      <c r="S796" s="292"/>
      <c r="T796" s="292"/>
      <c r="U796" s="292"/>
      <c r="V796" s="292"/>
      <c r="W796" s="292"/>
      <c r="X796" s="292"/>
      <c r="Y796" s="292"/>
      <c r="Z796" s="292"/>
      <c r="AA796" s="292"/>
      <c r="AB796" s="292"/>
    </row>
    <row r="797" spans="1:28" ht="15.75" customHeight="1" x14ac:dyDescent="0.2">
      <c r="A797" s="292"/>
      <c r="B797" s="221"/>
      <c r="C797" s="295"/>
      <c r="D797" s="296"/>
      <c r="E797" s="296"/>
      <c r="F797" s="296"/>
      <c r="G797" s="296"/>
      <c r="H797" s="296"/>
      <c r="I797" s="292"/>
      <c r="J797" s="292"/>
      <c r="K797" s="292"/>
      <c r="L797" s="292"/>
      <c r="M797" s="292"/>
      <c r="N797" s="292"/>
      <c r="O797" s="292"/>
      <c r="P797" s="292"/>
      <c r="Q797" s="292"/>
      <c r="R797" s="292"/>
      <c r="S797" s="292"/>
      <c r="T797" s="292"/>
      <c r="U797" s="292"/>
      <c r="V797" s="292"/>
      <c r="W797" s="292"/>
      <c r="X797" s="292"/>
      <c r="Y797" s="292"/>
      <c r="Z797" s="292"/>
      <c r="AA797" s="292"/>
      <c r="AB797" s="292"/>
    </row>
    <row r="798" spans="1:28" ht="15.75" customHeight="1" x14ac:dyDescent="0.2">
      <c r="A798" s="292"/>
      <c r="B798" s="221"/>
      <c r="C798" s="295"/>
      <c r="D798" s="296"/>
      <c r="E798" s="296"/>
      <c r="F798" s="296"/>
      <c r="G798" s="296"/>
      <c r="H798" s="296"/>
      <c r="I798" s="292"/>
      <c r="J798" s="292"/>
      <c r="K798" s="292"/>
      <c r="L798" s="292"/>
      <c r="M798" s="292"/>
      <c r="N798" s="292"/>
      <c r="O798" s="292"/>
      <c r="P798" s="292"/>
      <c r="Q798" s="292"/>
      <c r="R798" s="292"/>
      <c r="S798" s="292"/>
      <c r="T798" s="292"/>
      <c r="U798" s="292"/>
      <c r="V798" s="292"/>
      <c r="W798" s="292"/>
      <c r="X798" s="292"/>
      <c r="Y798" s="292"/>
      <c r="Z798" s="292"/>
      <c r="AA798" s="292"/>
      <c r="AB798" s="292"/>
    </row>
    <row r="799" spans="1:28" ht="15.75" customHeight="1" x14ac:dyDescent="0.2">
      <c r="A799" s="292"/>
      <c r="B799" s="221"/>
      <c r="C799" s="295"/>
      <c r="D799" s="296"/>
      <c r="E799" s="296"/>
      <c r="F799" s="296"/>
      <c r="G799" s="296"/>
      <c r="H799" s="296"/>
      <c r="I799" s="292"/>
      <c r="J799" s="292"/>
      <c r="K799" s="292"/>
      <c r="L799" s="292"/>
      <c r="M799" s="292"/>
      <c r="N799" s="292"/>
      <c r="O799" s="292"/>
      <c r="P799" s="292"/>
      <c r="Q799" s="292"/>
      <c r="R799" s="292"/>
      <c r="S799" s="292"/>
      <c r="T799" s="292"/>
      <c r="U799" s="292"/>
      <c r="V799" s="292"/>
      <c r="W799" s="292"/>
      <c r="X799" s="292"/>
      <c r="Y799" s="292"/>
      <c r="Z799" s="292"/>
      <c r="AA799" s="292"/>
      <c r="AB799" s="292"/>
    </row>
    <row r="800" spans="1:28" ht="15.75" customHeight="1" x14ac:dyDescent="0.2">
      <c r="A800" s="292"/>
      <c r="B800" s="221"/>
      <c r="C800" s="295"/>
      <c r="D800" s="296"/>
      <c r="E800" s="296"/>
      <c r="F800" s="296"/>
      <c r="G800" s="296"/>
      <c r="H800" s="296"/>
      <c r="I800" s="292"/>
      <c r="J800" s="292"/>
      <c r="K800" s="292"/>
      <c r="L800" s="292"/>
      <c r="M800" s="292"/>
      <c r="N800" s="292"/>
      <c r="O800" s="292"/>
      <c r="P800" s="292"/>
      <c r="Q800" s="292"/>
      <c r="R800" s="292"/>
      <c r="S800" s="292"/>
      <c r="T800" s="292"/>
      <c r="U800" s="292"/>
      <c r="V800" s="292"/>
      <c r="W800" s="292"/>
      <c r="X800" s="292"/>
      <c r="Y800" s="292"/>
      <c r="Z800" s="292"/>
      <c r="AA800" s="292"/>
      <c r="AB800" s="292"/>
    </row>
    <row r="801" spans="1:28" ht="15.75" customHeight="1" x14ac:dyDescent="0.2">
      <c r="A801" s="292"/>
      <c r="B801" s="221"/>
      <c r="C801" s="295"/>
      <c r="D801" s="296"/>
      <c r="E801" s="296"/>
      <c r="F801" s="296"/>
      <c r="G801" s="296"/>
      <c r="H801" s="296"/>
      <c r="I801" s="292"/>
      <c r="J801" s="292"/>
      <c r="K801" s="292"/>
      <c r="L801" s="292"/>
      <c r="M801" s="292"/>
      <c r="N801" s="292"/>
      <c r="O801" s="292"/>
      <c r="P801" s="292"/>
      <c r="Q801" s="292"/>
      <c r="R801" s="292"/>
      <c r="S801" s="292"/>
      <c r="T801" s="292"/>
      <c r="U801" s="292"/>
      <c r="V801" s="292"/>
      <c r="W801" s="292"/>
      <c r="X801" s="292"/>
      <c r="Y801" s="292"/>
      <c r="Z801" s="292"/>
      <c r="AA801" s="292"/>
      <c r="AB801" s="292"/>
    </row>
    <row r="802" spans="1:28" ht="15.75" customHeight="1" x14ac:dyDescent="0.2">
      <c r="A802" s="292"/>
      <c r="B802" s="221"/>
      <c r="C802" s="295"/>
      <c r="D802" s="296"/>
      <c r="E802" s="296"/>
      <c r="F802" s="296"/>
      <c r="G802" s="296"/>
      <c r="H802" s="296"/>
      <c r="I802" s="292"/>
      <c r="J802" s="292"/>
      <c r="K802" s="292"/>
      <c r="L802" s="292"/>
      <c r="M802" s="292"/>
      <c r="N802" s="292"/>
      <c r="O802" s="292"/>
      <c r="P802" s="292"/>
      <c r="Q802" s="292"/>
      <c r="R802" s="292"/>
      <c r="S802" s="292"/>
      <c r="T802" s="292"/>
      <c r="U802" s="292"/>
      <c r="V802" s="292"/>
      <c r="W802" s="292"/>
      <c r="X802" s="292"/>
      <c r="Y802" s="292"/>
      <c r="Z802" s="292"/>
      <c r="AA802" s="292"/>
      <c r="AB802" s="292"/>
    </row>
    <row r="803" spans="1:28" ht="15.75" customHeight="1" x14ac:dyDescent="0.2">
      <c r="A803" s="292"/>
      <c r="B803" s="221"/>
      <c r="C803" s="295"/>
      <c r="D803" s="296"/>
      <c r="E803" s="296"/>
      <c r="F803" s="296"/>
      <c r="G803" s="296"/>
      <c r="H803" s="296"/>
      <c r="I803" s="292"/>
      <c r="J803" s="292"/>
      <c r="K803" s="292"/>
      <c r="L803" s="292"/>
      <c r="M803" s="292"/>
      <c r="N803" s="292"/>
      <c r="O803" s="292"/>
      <c r="P803" s="292"/>
      <c r="Q803" s="292"/>
      <c r="R803" s="292"/>
      <c r="S803" s="292"/>
      <c r="T803" s="292"/>
      <c r="U803" s="292"/>
      <c r="V803" s="292"/>
      <c r="W803" s="292"/>
      <c r="X803" s="292"/>
      <c r="Y803" s="292"/>
      <c r="Z803" s="292"/>
      <c r="AA803" s="292"/>
      <c r="AB803" s="292"/>
    </row>
    <row r="804" spans="1:28" ht="15.75" customHeight="1" x14ac:dyDescent="0.2">
      <c r="A804" s="292"/>
      <c r="B804" s="221"/>
      <c r="C804" s="295"/>
      <c r="D804" s="296"/>
      <c r="E804" s="296"/>
      <c r="F804" s="296"/>
      <c r="G804" s="296"/>
      <c r="H804" s="296"/>
      <c r="I804" s="292"/>
      <c r="J804" s="292"/>
      <c r="K804" s="292"/>
      <c r="L804" s="292"/>
      <c r="M804" s="292"/>
      <c r="N804" s="292"/>
      <c r="O804" s="292"/>
      <c r="P804" s="292"/>
      <c r="Q804" s="292"/>
      <c r="R804" s="292"/>
      <c r="S804" s="292"/>
      <c r="T804" s="292"/>
      <c r="U804" s="292"/>
      <c r="V804" s="292"/>
      <c r="W804" s="292"/>
      <c r="X804" s="292"/>
      <c r="Y804" s="292"/>
      <c r="Z804" s="292"/>
      <c r="AA804" s="292"/>
      <c r="AB804" s="292"/>
    </row>
    <row r="805" spans="1:28" ht="15.75" customHeight="1" x14ac:dyDescent="0.2">
      <c r="A805" s="292"/>
      <c r="B805" s="221"/>
      <c r="C805" s="295"/>
      <c r="D805" s="296"/>
      <c r="E805" s="296"/>
      <c r="F805" s="296"/>
      <c r="G805" s="296"/>
      <c r="H805" s="296"/>
      <c r="I805" s="292"/>
      <c r="J805" s="292"/>
      <c r="K805" s="292"/>
      <c r="L805" s="292"/>
      <c r="M805" s="292"/>
      <c r="N805" s="292"/>
      <c r="O805" s="292"/>
      <c r="P805" s="292"/>
      <c r="Q805" s="292"/>
      <c r="R805" s="292"/>
      <c r="S805" s="292"/>
      <c r="T805" s="292"/>
      <c r="U805" s="292"/>
      <c r="V805" s="292"/>
      <c r="W805" s="292"/>
      <c r="X805" s="292"/>
      <c r="Y805" s="292"/>
      <c r="Z805" s="292"/>
      <c r="AA805" s="292"/>
      <c r="AB805" s="292"/>
    </row>
    <row r="806" spans="1:28" ht="15.75" customHeight="1" x14ac:dyDescent="0.2">
      <c r="A806" s="292"/>
      <c r="B806" s="221"/>
      <c r="C806" s="295"/>
      <c r="D806" s="296"/>
      <c r="E806" s="296"/>
      <c r="F806" s="296"/>
      <c r="G806" s="296"/>
      <c r="H806" s="296"/>
      <c r="I806" s="292"/>
      <c r="J806" s="292"/>
      <c r="K806" s="292"/>
      <c r="L806" s="292"/>
      <c r="M806" s="292"/>
      <c r="N806" s="292"/>
      <c r="O806" s="292"/>
      <c r="P806" s="292"/>
      <c r="Q806" s="292"/>
      <c r="R806" s="292"/>
      <c r="S806" s="292"/>
      <c r="T806" s="292"/>
      <c r="U806" s="292"/>
      <c r="V806" s="292"/>
      <c r="W806" s="292"/>
      <c r="X806" s="292"/>
      <c r="Y806" s="292"/>
      <c r="Z806" s="292"/>
      <c r="AA806" s="292"/>
      <c r="AB806" s="292"/>
    </row>
    <row r="807" spans="1:28" ht="15.75" customHeight="1" x14ac:dyDescent="0.2">
      <c r="A807" s="292"/>
      <c r="B807" s="221"/>
      <c r="C807" s="295"/>
      <c r="D807" s="296"/>
      <c r="E807" s="296"/>
      <c r="F807" s="296"/>
      <c r="G807" s="296"/>
      <c r="H807" s="296"/>
      <c r="I807" s="292"/>
      <c r="J807" s="292"/>
      <c r="K807" s="292"/>
      <c r="L807" s="292"/>
      <c r="M807" s="292"/>
      <c r="N807" s="292"/>
      <c r="O807" s="292"/>
      <c r="P807" s="292"/>
      <c r="Q807" s="292"/>
      <c r="R807" s="292"/>
      <c r="S807" s="292"/>
      <c r="T807" s="292"/>
      <c r="U807" s="292"/>
      <c r="V807" s="292"/>
      <c r="W807" s="292"/>
      <c r="X807" s="292"/>
      <c r="Y807" s="292"/>
      <c r="Z807" s="292"/>
      <c r="AA807" s="292"/>
      <c r="AB807" s="292"/>
    </row>
    <row r="808" spans="1:28" ht="15.75" customHeight="1" x14ac:dyDescent="0.2">
      <c r="A808" s="292"/>
      <c r="B808" s="221"/>
      <c r="C808" s="295"/>
      <c r="D808" s="296"/>
      <c r="E808" s="296"/>
      <c r="F808" s="296"/>
      <c r="G808" s="296"/>
      <c r="H808" s="296"/>
      <c r="I808" s="292"/>
      <c r="J808" s="292"/>
      <c r="K808" s="292"/>
      <c r="L808" s="292"/>
      <c r="M808" s="292"/>
      <c r="N808" s="292"/>
      <c r="O808" s="292"/>
      <c r="P808" s="292"/>
      <c r="Q808" s="292"/>
      <c r="R808" s="292"/>
      <c r="S808" s="292"/>
      <c r="T808" s="292"/>
      <c r="U808" s="292"/>
      <c r="V808" s="292"/>
      <c r="W808" s="292"/>
      <c r="X808" s="292"/>
      <c r="Y808" s="292"/>
      <c r="Z808" s="292"/>
      <c r="AA808" s="292"/>
      <c r="AB808" s="292"/>
    </row>
    <row r="809" spans="1:28" ht="15.75" customHeight="1" x14ac:dyDescent="0.2">
      <c r="A809" s="292"/>
      <c r="B809" s="221"/>
      <c r="C809" s="295"/>
      <c r="D809" s="296"/>
      <c r="E809" s="296"/>
      <c r="F809" s="296"/>
      <c r="G809" s="296"/>
      <c r="H809" s="296"/>
      <c r="I809" s="292"/>
      <c r="J809" s="292"/>
      <c r="K809" s="292"/>
      <c r="L809" s="292"/>
      <c r="M809" s="292"/>
      <c r="N809" s="292"/>
      <c r="O809" s="292"/>
      <c r="P809" s="292"/>
      <c r="Q809" s="292"/>
      <c r="R809" s="292"/>
      <c r="S809" s="292"/>
      <c r="T809" s="292"/>
      <c r="U809" s="292"/>
      <c r="V809" s="292"/>
      <c r="W809" s="292"/>
      <c r="X809" s="292"/>
      <c r="Y809" s="292"/>
      <c r="Z809" s="292"/>
      <c r="AA809" s="292"/>
      <c r="AB809" s="292"/>
    </row>
    <row r="810" spans="1:28" ht="15.75" customHeight="1" x14ac:dyDescent="0.2">
      <c r="A810" s="292"/>
      <c r="B810" s="221"/>
      <c r="C810" s="295"/>
      <c r="D810" s="296"/>
      <c r="E810" s="296"/>
      <c r="F810" s="296"/>
      <c r="G810" s="296"/>
      <c r="H810" s="296"/>
      <c r="I810" s="292"/>
      <c r="J810" s="292"/>
      <c r="K810" s="292"/>
      <c r="L810" s="292"/>
      <c r="M810" s="292"/>
      <c r="N810" s="292"/>
      <c r="O810" s="292"/>
      <c r="P810" s="292"/>
      <c r="Q810" s="292"/>
      <c r="R810" s="292"/>
      <c r="S810" s="292"/>
      <c r="T810" s="292"/>
      <c r="U810" s="292"/>
      <c r="V810" s="292"/>
      <c r="W810" s="292"/>
      <c r="X810" s="292"/>
      <c r="Y810" s="292"/>
      <c r="Z810" s="292"/>
      <c r="AA810" s="292"/>
      <c r="AB810" s="292"/>
    </row>
    <row r="811" spans="1:28" ht="15.75" customHeight="1" x14ac:dyDescent="0.2">
      <c r="A811" s="292"/>
      <c r="B811" s="221"/>
      <c r="C811" s="295"/>
      <c r="D811" s="296"/>
      <c r="E811" s="296"/>
      <c r="F811" s="296"/>
      <c r="G811" s="296"/>
      <c r="H811" s="296"/>
      <c r="I811" s="292"/>
      <c r="J811" s="292"/>
      <c r="K811" s="292"/>
      <c r="L811" s="292"/>
      <c r="M811" s="292"/>
      <c r="N811" s="292"/>
      <c r="O811" s="292"/>
      <c r="P811" s="292"/>
      <c r="Q811" s="292"/>
      <c r="R811" s="292"/>
      <c r="S811" s="292"/>
      <c r="T811" s="292"/>
      <c r="U811" s="292"/>
      <c r="V811" s="292"/>
      <c r="W811" s="292"/>
      <c r="X811" s="292"/>
      <c r="Y811" s="292"/>
      <c r="Z811" s="292"/>
      <c r="AA811" s="292"/>
      <c r="AB811" s="292"/>
    </row>
    <row r="812" spans="1:28" ht="15.75" customHeight="1" x14ac:dyDescent="0.2">
      <c r="A812" s="292"/>
      <c r="B812" s="221"/>
      <c r="C812" s="295"/>
      <c r="D812" s="296"/>
      <c r="E812" s="296"/>
      <c r="F812" s="296"/>
      <c r="G812" s="296"/>
      <c r="H812" s="296"/>
      <c r="I812" s="292"/>
      <c r="J812" s="292"/>
      <c r="K812" s="292"/>
      <c r="L812" s="292"/>
      <c r="M812" s="292"/>
      <c r="N812" s="292"/>
      <c r="O812" s="292"/>
      <c r="P812" s="292"/>
      <c r="Q812" s="292"/>
      <c r="R812" s="292"/>
      <c r="S812" s="292"/>
      <c r="T812" s="292"/>
      <c r="U812" s="292"/>
      <c r="V812" s="292"/>
      <c r="W812" s="292"/>
      <c r="X812" s="292"/>
      <c r="Y812" s="292"/>
      <c r="Z812" s="292"/>
      <c r="AA812" s="292"/>
      <c r="AB812" s="292"/>
    </row>
    <row r="813" spans="1:28" ht="15.75" customHeight="1" x14ac:dyDescent="0.2">
      <c r="A813" s="292"/>
      <c r="B813" s="221"/>
      <c r="C813" s="295"/>
      <c r="D813" s="296"/>
      <c r="E813" s="296"/>
      <c r="F813" s="296"/>
      <c r="G813" s="296"/>
      <c r="H813" s="296"/>
      <c r="I813" s="292"/>
      <c r="J813" s="292"/>
      <c r="K813" s="292"/>
      <c r="L813" s="292"/>
      <c r="M813" s="292"/>
      <c r="N813" s="292"/>
      <c r="O813" s="292"/>
      <c r="P813" s="292"/>
      <c r="Q813" s="292"/>
      <c r="R813" s="292"/>
      <c r="S813" s="292"/>
      <c r="T813" s="292"/>
      <c r="U813" s="292"/>
      <c r="V813" s="292"/>
      <c r="W813" s="292"/>
      <c r="X813" s="292"/>
      <c r="Y813" s="292"/>
      <c r="Z813" s="292"/>
      <c r="AA813" s="292"/>
      <c r="AB813" s="292"/>
    </row>
    <row r="814" spans="1:28" ht="15.75" customHeight="1" x14ac:dyDescent="0.2">
      <c r="A814" s="292"/>
      <c r="B814" s="221"/>
      <c r="C814" s="295"/>
      <c r="D814" s="296"/>
      <c r="E814" s="296"/>
      <c r="F814" s="296"/>
      <c r="G814" s="296"/>
      <c r="H814" s="296"/>
      <c r="I814" s="292"/>
      <c r="J814" s="292"/>
      <c r="K814" s="292"/>
      <c r="L814" s="292"/>
      <c r="M814" s="292"/>
      <c r="N814" s="292"/>
      <c r="O814" s="292"/>
      <c r="P814" s="292"/>
      <c r="Q814" s="292"/>
      <c r="R814" s="292"/>
      <c r="S814" s="292"/>
      <c r="T814" s="292"/>
      <c r="U814" s="292"/>
      <c r="V814" s="292"/>
      <c r="W814" s="292"/>
      <c r="X814" s="292"/>
      <c r="Y814" s="292"/>
      <c r="Z814" s="292"/>
      <c r="AA814" s="292"/>
      <c r="AB814" s="292"/>
    </row>
    <row r="815" spans="1:28" ht="15.75" customHeight="1" x14ac:dyDescent="0.2">
      <c r="A815" s="292"/>
      <c r="B815" s="221"/>
      <c r="C815" s="295"/>
      <c r="D815" s="296"/>
      <c r="E815" s="296"/>
      <c r="F815" s="296"/>
      <c r="G815" s="296"/>
      <c r="H815" s="296"/>
      <c r="I815" s="292"/>
      <c r="J815" s="292"/>
      <c r="K815" s="292"/>
      <c r="L815" s="292"/>
      <c r="M815" s="292"/>
      <c r="N815" s="292"/>
      <c r="O815" s="292"/>
      <c r="P815" s="292"/>
      <c r="Q815" s="292"/>
      <c r="R815" s="292"/>
      <c r="S815" s="292"/>
      <c r="T815" s="292"/>
      <c r="U815" s="292"/>
      <c r="V815" s="292"/>
      <c r="W815" s="292"/>
      <c r="X815" s="292"/>
      <c r="Y815" s="292"/>
      <c r="Z815" s="292"/>
      <c r="AA815" s="292"/>
      <c r="AB815" s="292"/>
    </row>
    <row r="816" spans="1:28" ht="15.75" customHeight="1" x14ac:dyDescent="0.2">
      <c r="A816" s="292"/>
      <c r="B816" s="221"/>
      <c r="C816" s="295"/>
      <c r="D816" s="296"/>
      <c r="E816" s="296"/>
      <c r="F816" s="296"/>
      <c r="G816" s="296"/>
      <c r="H816" s="296"/>
      <c r="I816" s="292"/>
      <c r="J816" s="292"/>
      <c r="K816" s="292"/>
      <c r="L816" s="292"/>
      <c r="M816" s="292"/>
      <c r="N816" s="292"/>
      <c r="O816" s="292"/>
      <c r="P816" s="292"/>
      <c r="Q816" s="292"/>
      <c r="R816" s="292"/>
      <c r="S816" s="292"/>
      <c r="T816" s="292"/>
      <c r="U816" s="292"/>
      <c r="V816" s="292"/>
      <c r="W816" s="292"/>
      <c r="X816" s="292"/>
      <c r="Y816" s="292"/>
      <c r="Z816" s="292"/>
      <c r="AA816" s="292"/>
      <c r="AB816" s="292"/>
    </row>
    <row r="817" spans="1:28" ht="15.75" customHeight="1" x14ac:dyDescent="0.2">
      <c r="A817" s="292"/>
      <c r="B817" s="221"/>
      <c r="C817" s="295"/>
      <c r="D817" s="296"/>
      <c r="E817" s="296"/>
      <c r="F817" s="296"/>
      <c r="G817" s="296"/>
      <c r="H817" s="296"/>
      <c r="I817" s="292"/>
      <c r="J817" s="292"/>
      <c r="K817" s="292"/>
      <c r="L817" s="292"/>
      <c r="M817" s="292"/>
      <c r="N817" s="292"/>
      <c r="O817" s="292"/>
      <c r="P817" s="292"/>
      <c r="Q817" s="292"/>
      <c r="R817" s="292"/>
      <c r="S817" s="292"/>
      <c r="T817" s="292"/>
      <c r="U817" s="292"/>
      <c r="V817" s="292"/>
      <c r="W817" s="292"/>
      <c r="X817" s="292"/>
      <c r="Y817" s="292"/>
      <c r="Z817" s="292"/>
      <c r="AA817" s="292"/>
      <c r="AB817" s="292"/>
    </row>
    <row r="818" spans="1:28" ht="15.75" customHeight="1" x14ac:dyDescent="0.2">
      <c r="A818" s="292"/>
      <c r="B818" s="221"/>
      <c r="C818" s="295"/>
      <c r="D818" s="296"/>
      <c r="E818" s="296"/>
      <c r="F818" s="296"/>
      <c r="G818" s="296"/>
      <c r="H818" s="296"/>
      <c r="I818" s="292"/>
      <c r="J818" s="292"/>
      <c r="K818" s="292"/>
      <c r="L818" s="292"/>
      <c r="M818" s="292"/>
      <c r="N818" s="292"/>
      <c r="O818" s="292"/>
      <c r="P818" s="292"/>
      <c r="Q818" s="292"/>
      <c r="R818" s="292"/>
      <c r="S818" s="292"/>
      <c r="T818" s="292"/>
      <c r="U818" s="292"/>
      <c r="V818" s="292"/>
      <c r="W818" s="292"/>
      <c r="X818" s="292"/>
      <c r="Y818" s="292"/>
      <c r="Z818" s="292"/>
      <c r="AA818" s="292"/>
      <c r="AB818" s="292"/>
    </row>
    <row r="819" spans="1:28" ht="15.75" customHeight="1" x14ac:dyDescent="0.2">
      <c r="A819" s="292"/>
      <c r="B819" s="221"/>
      <c r="C819" s="295"/>
      <c r="D819" s="296"/>
      <c r="E819" s="296"/>
      <c r="F819" s="296"/>
      <c r="G819" s="296"/>
      <c r="H819" s="296"/>
      <c r="I819" s="292"/>
      <c r="J819" s="292"/>
      <c r="K819" s="292"/>
      <c r="L819" s="292"/>
      <c r="M819" s="292"/>
      <c r="N819" s="292"/>
      <c r="O819" s="292"/>
      <c r="P819" s="292"/>
      <c r="Q819" s="292"/>
      <c r="R819" s="292"/>
      <c r="S819" s="292"/>
      <c r="T819" s="292"/>
      <c r="U819" s="292"/>
      <c r="V819" s="292"/>
      <c r="W819" s="292"/>
      <c r="X819" s="292"/>
      <c r="Y819" s="292"/>
      <c r="Z819" s="292"/>
      <c r="AA819" s="292"/>
      <c r="AB819" s="292"/>
    </row>
    <row r="820" spans="1:28" ht="15.75" customHeight="1" x14ac:dyDescent="0.2">
      <c r="A820" s="292"/>
      <c r="B820" s="221"/>
      <c r="C820" s="295"/>
      <c r="D820" s="296"/>
      <c r="E820" s="296"/>
      <c r="F820" s="296"/>
      <c r="G820" s="296"/>
      <c r="H820" s="296"/>
      <c r="I820" s="292"/>
      <c r="J820" s="292"/>
      <c r="K820" s="292"/>
      <c r="L820" s="292"/>
      <c r="M820" s="292"/>
      <c r="N820" s="292"/>
      <c r="O820" s="292"/>
      <c r="P820" s="292"/>
      <c r="Q820" s="292"/>
      <c r="R820" s="292"/>
      <c r="S820" s="292"/>
      <c r="T820" s="292"/>
      <c r="U820" s="292"/>
      <c r="V820" s="292"/>
      <c r="W820" s="292"/>
      <c r="X820" s="292"/>
      <c r="Y820" s="292"/>
      <c r="Z820" s="292"/>
      <c r="AA820" s="292"/>
      <c r="AB820" s="292"/>
    </row>
    <row r="821" spans="1:28" ht="15.75" customHeight="1" x14ac:dyDescent="0.2">
      <c r="A821" s="292"/>
      <c r="B821" s="221"/>
      <c r="C821" s="295"/>
      <c r="D821" s="296"/>
      <c r="E821" s="296"/>
      <c r="F821" s="296"/>
      <c r="G821" s="296"/>
      <c r="H821" s="296"/>
      <c r="I821" s="292"/>
      <c r="J821" s="292"/>
      <c r="K821" s="292"/>
      <c r="L821" s="292"/>
      <c r="M821" s="292"/>
      <c r="N821" s="292"/>
      <c r="O821" s="292"/>
      <c r="P821" s="292"/>
      <c r="Q821" s="292"/>
      <c r="R821" s="292"/>
      <c r="S821" s="292"/>
      <c r="T821" s="292"/>
      <c r="U821" s="292"/>
      <c r="V821" s="292"/>
      <c r="W821" s="292"/>
      <c r="X821" s="292"/>
      <c r="Y821" s="292"/>
      <c r="Z821" s="292"/>
      <c r="AA821" s="292"/>
      <c r="AB821" s="292"/>
    </row>
    <row r="822" spans="1:28" ht="15.75" customHeight="1" x14ac:dyDescent="0.2">
      <c r="A822" s="292"/>
      <c r="B822" s="221"/>
      <c r="C822" s="295"/>
      <c r="D822" s="296"/>
      <c r="E822" s="296"/>
      <c r="F822" s="296"/>
      <c r="G822" s="296"/>
      <c r="H822" s="296"/>
      <c r="I822" s="292"/>
      <c r="J822" s="292"/>
      <c r="K822" s="292"/>
      <c r="L822" s="292"/>
      <c r="M822" s="292"/>
      <c r="N822" s="292"/>
      <c r="O822" s="292"/>
      <c r="P822" s="292"/>
      <c r="Q822" s="292"/>
      <c r="R822" s="292"/>
      <c r="S822" s="292"/>
      <c r="T822" s="292"/>
      <c r="U822" s="292"/>
      <c r="V822" s="292"/>
      <c r="W822" s="292"/>
      <c r="X822" s="292"/>
      <c r="Y822" s="292"/>
      <c r="Z822" s="292"/>
      <c r="AA822" s="292"/>
      <c r="AB822" s="292"/>
    </row>
    <row r="823" spans="1:28" ht="15.75" customHeight="1" x14ac:dyDescent="0.2">
      <c r="A823" s="292"/>
      <c r="B823" s="221"/>
      <c r="C823" s="295"/>
      <c r="D823" s="296"/>
      <c r="E823" s="296"/>
      <c r="F823" s="296"/>
      <c r="G823" s="296"/>
      <c r="H823" s="296"/>
      <c r="I823" s="292"/>
      <c r="J823" s="292"/>
      <c r="K823" s="292"/>
      <c r="L823" s="292"/>
      <c r="M823" s="292"/>
      <c r="N823" s="292"/>
      <c r="O823" s="292"/>
      <c r="P823" s="292"/>
      <c r="Q823" s="292"/>
      <c r="R823" s="292"/>
      <c r="S823" s="292"/>
      <c r="T823" s="292"/>
      <c r="U823" s="292"/>
      <c r="V823" s="292"/>
      <c r="W823" s="292"/>
      <c r="X823" s="292"/>
      <c r="Y823" s="292"/>
      <c r="Z823" s="292"/>
      <c r="AA823" s="292"/>
      <c r="AB823" s="292"/>
    </row>
    <row r="824" spans="1:28" ht="15.75" customHeight="1" x14ac:dyDescent="0.2">
      <c r="A824" s="292"/>
      <c r="B824" s="221"/>
      <c r="C824" s="295"/>
      <c r="D824" s="296"/>
      <c r="E824" s="296"/>
      <c r="F824" s="296"/>
      <c r="G824" s="296"/>
      <c r="H824" s="296"/>
      <c r="I824" s="292"/>
      <c r="J824" s="292"/>
      <c r="K824" s="292"/>
      <c r="L824" s="292"/>
      <c r="M824" s="292"/>
      <c r="N824" s="292"/>
      <c r="O824" s="292"/>
      <c r="P824" s="292"/>
      <c r="Q824" s="292"/>
      <c r="R824" s="292"/>
      <c r="S824" s="292"/>
      <c r="T824" s="292"/>
      <c r="U824" s="292"/>
      <c r="V824" s="292"/>
      <c r="W824" s="292"/>
      <c r="X824" s="292"/>
      <c r="Y824" s="292"/>
      <c r="Z824" s="292"/>
      <c r="AA824" s="292"/>
      <c r="AB824" s="292"/>
    </row>
    <row r="825" spans="1:28" ht="15.75" customHeight="1" x14ac:dyDescent="0.2">
      <c r="A825" s="292"/>
      <c r="B825" s="221"/>
      <c r="C825" s="295"/>
      <c r="D825" s="296"/>
      <c r="E825" s="296"/>
      <c r="F825" s="296"/>
      <c r="G825" s="296"/>
      <c r="H825" s="296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2"/>
      <c r="Y825" s="292"/>
      <c r="Z825" s="292"/>
      <c r="AA825" s="292"/>
      <c r="AB825" s="292"/>
    </row>
    <row r="826" spans="1:28" ht="15.75" customHeight="1" x14ac:dyDescent="0.2">
      <c r="A826" s="292"/>
      <c r="B826" s="221"/>
      <c r="C826" s="295"/>
      <c r="D826" s="296"/>
      <c r="E826" s="296"/>
      <c r="F826" s="296"/>
      <c r="G826" s="296"/>
      <c r="H826" s="296"/>
      <c r="I826" s="292"/>
      <c r="J826" s="292"/>
      <c r="K826" s="292"/>
      <c r="L826" s="292"/>
      <c r="M826" s="292"/>
      <c r="N826" s="292"/>
      <c r="O826" s="292"/>
      <c r="P826" s="292"/>
      <c r="Q826" s="292"/>
      <c r="R826" s="292"/>
      <c r="S826" s="292"/>
      <c r="T826" s="292"/>
      <c r="U826" s="292"/>
      <c r="V826" s="292"/>
      <c r="W826" s="292"/>
      <c r="X826" s="292"/>
      <c r="Y826" s="292"/>
      <c r="Z826" s="292"/>
      <c r="AA826" s="292"/>
      <c r="AB826" s="292"/>
    </row>
    <row r="827" spans="1:28" ht="15.75" customHeight="1" x14ac:dyDescent="0.2">
      <c r="A827" s="292"/>
      <c r="B827" s="221"/>
      <c r="C827" s="295"/>
      <c r="D827" s="296"/>
      <c r="E827" s="296"/>
      <c r="F827" s="296"/>
      <c r="G827" s="296"/>
      <c r="H827" s="296"/>
      <c r="I827" s="292"/>
      <c r="J827" s="292"/>
      <c r="K827" s="292"/>
      <c r="L827" s="292"/>
      <c r="M827" s="292"/>
      <c r="N827" s="292"/>
      <c r="O827" s="292"/>
      <c r="P827" s="292"/>
      <c r="Q827" s="292"/>
      <c r="R827" s="292"/>
      <c r="S827" s="292"/>
      <c r="T827" s="292"/>
      <c r="U827" s="292"/>
      <c r="V827" s="292"/>
      <c r="W827" s="292"/>
      <c r="X827" s="292"/>
      <c r="Y827" s="292"/>
      <c r="Z827" s="292"/>
      <c r="AA827" s="292"/>
      <c r="AB827" s="292"/>
    </row>
    <row r="828" spans="1:28" ht="15.75" customHeight="1" x14ac:dyDescent="0.2">
      <c r="A828" s="292"/>
      <c r="B828" s="221"/>
      <c r="C828" s="295"/>
      <c r="D828" s="296"/>
      <c r="E828" s="296"/>
      <c r="F828" s="296"/>
      <c r="G828" s="296"/>
      <c r="H828" s="296"/>
      <c r="I828" s="292"/>
      <c r="J828" s="292"/>
      <c r="K828" s="292"/>
      <c r="L828" s="292"/>
      <c r="M828" s="292"/>
      <c r="N828" s="292"/>
      <c r="O828" s="292"/>
      <c r="P828" s="292"/>
      <c r="Q828" s="292"/>
      <c r="R828" s="292"/>
      <c r="S828" s="292"/>
      <c r="T828" s="292"/>
      <c r="U828" s="292"/>
      <c r="V828" s="292"/>
      <c r="W828" s="292"/>
      <c r="X828" s="292"/>
      <c r="Y828" s="292"/>
      <c r="Z828" s="292"/>
      <c r="AA828" s="292"/>
      <c r="AB828" s="292"/>
    </row>
    <row r="829" spans="1:28" ht="15.75" customHeight="1" x14ac:dyDescent="0.2">
      <c r="A829" s="292"/>
      <c r="B829" s="221"/>
      <c r="C829" s="295"/>
      <c r="D829" s="296"/>
      <c r="E829" s="296"/>
      <c r="F829" s="296"/>
      <c r="G829" s="296"/>
      <c r="H829" s="296"/>
      <c r="I829" s="292"/>
      <c r="J829" s="292"/>
      <c r="K829" s="292"/>
      <c r="L829" s="292"/>
      <c r="M829" s="292"/>
      <c r="N829" s="292"/>
      <c r="O829" s="292"/>
      <c r="P829" s="292"/>
      <c r="Q829" s="292"/>
      <c r="R829" s="292"/>
      <c r="S829" s="292"/>
      <c r="T829" s="292"/>
      <c r="U829" s="292"/>
      <c r="V829" s="292"/>
      <c r="W829" s="292"/>
      <c r="X829" s="292"/>
      <c r="Y829" s="292"/>
      <c r="Z829" s="292"/>
      <c r="AA829" s="292"/>
      <c r="AB829" s="292"/>
    </row>
    <row r="830" spans="1:28" ht="15.75" customHeight="1" x14ac:dyDescent="0.2">
      <c r="A830" s="292"/>
      <c r="B830" s="221"/>
      <c r="C830" s="295"/>
      <c r="D830" s="296"/>
      <c r="E830" s="296"/>
      <c r="F830" s="296"/>
      <c r="G830" s="296"/>
      <c r="H830" s="296"/>
      <c r="I830" s="292"/>
      <c r="J830" s="292"/>
      <c r="K830" s="292"/>
      <c r="L830" s="292"/>
      <c r="M830" s="292"/>
      <c r="N830" s="292"/>
      <c r="O830" s="292"/>
      <c r="P830" s="292"/>
      <c r="Q830" s="292"/>
      <c r="R830" s="292"/>
      <c r="S830" s="292"/>
      <c r="T830" s="292"/>
      <c r="U830" s="292"/>
      <c r="V830" s="292"/>
      <c r="W830" s="292"/>
      <c r="X830" s="292"/>
      <c r="Y830" s="292"/>
      <c r="Z830" s="292"/>
      <c r="AA830" s="292"/>
      <c r="AB830" s="292"/>
    </row>
    <row r="831" spans="1:28" ht="15.75" customHeight="1" x14ac:dyDescent="0.2">
      <c r="A831" s="292"/>
      <c r="B831" s="221"/>
      <c r="C831" s="295"/>
      <c r="D831" s="296"/>
      <c r="E831" s="296"/>
      <c r="F831" s="296"/>
      <c r="G831" s="296"/>
      <c r="H831" s="296"/>
      <c r="I831" s="292"/>
      <c r="J831" s="292"/>
      <c r="K831" s="292"/>
      <c r="L831" s="292"/>
      <c r="M831" s="292"/>
      <c r="N831" s="292"/>
      <c r="O831" s="292"/>
      <c r="P831" s="292"/>
      <c r="Q831" s="292"/>
      <c r="R831" s="292"/>
      <c r="S831" s="292"/>
      <c r="T831" s="292"/>
      <c r="U831" s="292"/>
      <c r="V831" s="292"/>
      <c r="W831" s="292"/>
      <c r="X831" s="292"/>
      <c r="Y831" s="292"/>
      <c r="Z831" s="292"/>
      <c r="AA831" s="292"/>
      <c r="AB831" s="292"/>
    </row>
    <row r="832" spans="1:28" ht="15.75" customHeight="1" x14ac:dyDescent="0.2">
      <c r="A832" s="292"/>
      <c r="B832" s="221"/>
      <c r="C832" s="295"/>
      <c r="D832" s="296"/>
      <c r="E832" s="296"/>
      <c r="F832" s="296"/>
      <c r="G832" s="296"/>
      <c r="H832" s="296"/>
      <c r="I832" s="292"/>
      <c r="J832" s="292"/>
      <c r="K832" s="292"/>
      <c r="L832" s="292"/>
      <c r="M832" s="292"/>
      <c r="N832" s="292"/>
      <c r="O832" s="292"/>
      <c r="P832" s="292"/>
      <c r="Q832" s="292"/>
      <c r="R832" s="292"/>
      <c r="S832" s="292"/>
      <c r="T832" s="292"/>
      <c r="U832" s="292"/>
      <c r="V832" s="292"/>
      <c r="W832" s="292"/>
      <c r="X832" s="292"/>
      <c r="Y832" s="292"/>
      <c r="Z832" s="292"/>
      <c r="AA832" s="292"/>
      <c r="AB832" s="292"/>
    </row>
    <row r="833" spans="1:28" ht="15.75" customHeight="1" x14ac:dyDescent="0.2">
      <c r="A833" s="292"/>
      <c r="B833" s="221"/>
      <c r="C833" s="295"/>
      <c r="D833" s="296"/>
      <c r="E833" s="296"/>
      <c r="F833" s="296"/>
      <c r="G833" s="296"/>
      <c r="H833" s="296"/>
      <c r="I833" s="292"/>
      <c r="J833" s="292"/>
      <c r="K833" s="292"/>
      <c r="L833" s="292"/>
      <c r="M833" s="292"/>
      <c r="N833" s="292"/>
      <c r="O833" s="292"/>
      <c r="P833" s="292"/>
      <c r="Q833" s="292"/>
      <c r="R833" s="292"/>
      <c r="S833" s="292"/>
      <c r="T833" s="292"/>
      <c r="U833" s="292"/>
      <c r="V833" s="292"/>
      <c r="W833" s="292"/>
      <c r="X833" s="292"/>
      <c r="Y833" s="292"/>
      <c r="Z833" s="292"/>
      <c r="AA833" s="292"/>
      <c r="AB833" s="292"/>
    </row>
    <row r="834" spans="1:28" ht="15.75" customHeight="1" x14ac:dyDescent="0.2">
      <c r="A834" s="292"/>
      <c r="B834" s="221"/>
      <c r="C834" s="295"/>
      <c r="D834" s="296"/>
      <c r="E834" s="296"/>
      <c r="F834" s="296"/>
      <c r="G834" s="296"/>
      <c r="H834" s="296"/>
      <c r="I834" s="292"/>
      <c r="J834" s="292"/>
      <c r="K834" s="292"/>
      <c r="L834" s="292"/>
      <c r="M834" s="292"/>
      <c r="N834" s="292"/>
      <c r="O834" s="292"/>
      <c r="P834" s="292"/>
      <c r="Q834" s="292"/>
      <c r="R834" s="292"/>
      <c r="S834" s="292"/>
      <c r="T834" s="292"/>
      <c r="U834" s="292"/>
      <c r="V834" s="292"/>
      <c r="W834" s="292"/>
      <c r="X834" s="292"/>
      <c r="Y834" s="292"/>
      <c r="Z834" s="292"/>
      <c r="AA834" s="292"/>
      <c r="AB834" s="292"/>
    </row>
    <row r="835" spans="1:28" ht="15.75" customHeight="1" x14ac:dyDescent="0.2">
      <c r="A835" s="292"/>
      <c r="B835" s="221"/>
      <c r="C835" s="295"/>
      <c r="D835" s="296"/>
      <c r="E835" s="296"/>
      <c r="F835" s="296"/>
      <c r="G835" s="296"/>
      <c r="H835" s="296"/>
      <c r="I835" s="292"/>
      <c r="J835" s="292"/>
      <c r="K835" s="292"/>
      <c r="L835" s="292"/>
      <c r="M835" s="292"/>
      <c r="N835" s="292"/>
      <c r="O835" s="292"/>
      <c r="P835" s="292"/>
      <c r="Q835" s="292"/>
      <c r="R835" s="292"/>
      <c r="S835" s="292"/>
      <c r="T835" s="292"/>
      <c r="U835" s="292"/>
      <c r="V835" s="292"/>
      <c r="W835" s="292"/>
      <c r="X835" s="292"/>
      <c r="Y835" s="292"/>
      <c r="Z835" s="292"/>
      <c r="AA835" s="292"/>
      <c r="AB835" s="292"/>
    </row>
    <row r="836" spans="1:28" ht="15.75" customHeight="1" x14ac:dyDescent="0.2">
      <c r="A836" s="292"/>
      <c r="B836" s="221"/>
      <c r="C836" s="295"/>
      <c r="D836" s="296"/>
      <c r="E836" s="296"/>
      <c r="F836" s="296"/>
      <c r="G836" s="296"/>
      <c r="H836" s="296"/>
      <c r="I836" s="292"/>
      <c r="J836" s="292"/>
      <c r="K836" s="292"/>
      <c r="L836" s="292"/>
      <c r="M836" s="292"/>
      <c r="N836" s="292"/>
      <c r="O836" s="292"/>
      <c r="P836" s="292"/>
      <c r="Q836" s="292"/>
      <c r="R836" s="292"/>
      <c r="S836" s="292"/>
      <c r="T836" s="292"/>
      <c r="U836" s="292"/>
      <c r="V836" s="292"/>
      <c r="W836" s="292"/>
      <c r="X836" s="292"/>
      <c r="Y836" s="292"/>
      <c r="Z836" s="292"/>
      <c r="AA836" s="292"/>
      <c r="AB836" s="292"/>
    </row>
    <row r="837" spans="1:28" ht="15.75" customHeight="1" x14ac:dyDescent="0.2">
      <c r="A837" s="292"/>
      <c r="B837" s="221"/>
      <c r="C837" s="295"/>
      <c r="D837" s="296"/>
      <c r="E837" s="296"/>
      <c r="F837" s="296"/>
      <c r="G837" s="296"/>
      <c r="H837" s="296"/>
      <c r="I837" s="292"/>
      <c r="J837" s="292"/>
      <c r="K837" s="292"/>
      <c r="L837" s="292"/>
      <c r="M837" s="292"/>
      <c r="N837" s="292"/>
      <c r="O837" s="292"/>
      <c r="P837" s="292"/>
      <c r="Q837" s="292"/>
      <c r="R837" s="292"/>
      <c r="S837" s="292"/>
      <c r="T837" s="292"/>
      <c r="U837" s="292"/>
      <c r="V837" s="292"/>
      <c r="W837" s="292"/>
      <c r="X837" s="292"/>
      <c r="Y837" s="292"/>
      <c r="Z837" s="292"/>
      <c r="AA837" s="292"/>
      <c r="AB837" s="292"/>
    </row>
    <row r="838" spans="1:28" ht="15.75" customHeight="1" x14ac:dyDescent="0.2">
      <c r="A838" s="292"/>
      <c r="B838" s="221"/>
      <c r="C838" s="295"/>
      <c r="D838" s="296"/>
      <c r="E838" s="296"/>
      <c r="F838" s="296"/>
      <c r="G838" s="296"/>
      <c r="H838" s="296"/>
      <c r="I838" s="292"/>
      <c r="J838" s="292"/>
      <c r="K838" s="292"/>
      <c r="L838" s="292"/>
      <c r="M838" s="292"/>
      <c r="N838" s="292"/>
      <c r="O838" s="292"/>
      <c r="P838" s="292"/>
      <c r="Q838" s="292"/>
      <c r="R838" s="292"/>
      <c r="S838" s="292"/>
      <c r="T838" s="292"/>
      <c r="U838" s="292"/>
      <c r="V838" s="292"/>
      <c r="W838" s="292"/>
      <c r="X838" s="292"/>
      <c r="Y838" s="292"/>
      <c r="Z838" s="292"/>
      <c r="AA838" s="292"/>
      <c r="AB838" s="292"/>
    </row>
    <row r="839" spans="1:28" ht="15.75" customHeight="1" x14ac:dyDescent="0.2">
      <c r="A839" s="292"/>
      <c r="B839" s="221"/>
      <c r="C839" s="295"/>
      <c r="D839" s="296"/>
      <c r="E839" s="296"/>
      <c r="F839" s="296"/>
      <c r="G839" s="296"/>
      <c r="H839" s="296"/>
      <c r="I839" s="292"/>
      <c r="J839" s="292"/>
      <c r="K839" s="292"/>
      <c r="L839" s="292"/>
      <c r="M839" s="292"/>
      <c r="N839" s="292"/>
      <c r="O839" s="292"/>
      <c r="P839" s="292"/>
      <c r="Q839" s="292"/>
      <c r="R839" s="292"/>
      <c r="S839" s="292"/>
      <c r="T839" s="292"/>
      <c r="U839" s="292"/>
      <c r="V839" s="292"/>
      <c r="W839" s="292"/>
      <c r="X839" s="292"/>
      <c r="Y839" s="292"/>
      <c r="Z839" s="292"/>
      <c r="AA839" s="292"/>
      <c r="AB839" s="292"/>
    </row>
    <row r="840" spans="1:28" ht="15.75" customHeight="1" x14ac:dyDescent="0.2">
      <c r="A840" s="292"/>
      <c r="B840" s="221"/>
      <c r="C840" s="295"/>
      <c r="D840" s="296"/>
      <c r="E840" s="296"/>
      <c r="F840" s="296"/>
      <c r="G840" s="296"/>
      <c r="H840" s="296"/>
      <c r="I840" s="292"/>
      <c r="J840" s="292"/>
      <c r="K840" s="292"/>
      <c r="L840" s="292"/>
      <c r="M840" s="292"/>
      <c r="N840" s="292"/>
      <c r="O840" s="292"/>
      <c r="P840" s="292"/>
      <c r="Q840" s="292"/>
      <c r="R840" s="292"/>
      <c r="S840" s="292"/>
      <c r="T840" s="292"/>
      <c r="U840" s="292"/>
      <c r="V840" s="292"/>
      <c r="W840" s="292"/>
      <c r="X840" s="292"/>
      <c r="Y840" s="292"/>
      <c r="Z840" s="292"/>
      <c r="AA840" s="292"/>
      <c r="AB840" s="292"/>
    </row>
    <row r="841" spans="1:28" ht="15.75" customHeight="1" x14ac:dyDescent="0.2">
      <c r="A841" s="292"/>
      <c r="B841" s="221"/>
      <c r="C841" s="295"/>
      <c r="D841" s="296"/>
      <c r="E841" s="296"/>
      <c r="F841" s="296"/>
      <c r="G841" s="296"/>
      <c r="H841" s="296"/>
      <c r="I841" s="292"/>
      <c r="J841" s="292"/>
      <c r="K841" s="292"/>
      <c r="L841" s="292"/>
      <c r="M841" s="292"/>
      <c r="N841" s="292"/>
      <c r="O841" s="292"/>
      <c r="P841" s="292"/>
      <c r="Q841" s="292"/>
      <c r="R841" s="292"/>
      <c r="S841" s="292"/>
      <c r="T841" s="292"/>
      <c r="U841" s="292"/>
      <c r="V841" s="292"/>
      <c r="W841" s="292"/>
      <c r="X841" s="292"/>
      <c r="Y841" s="292"/>
      <c r="Z841" s="292"/>
      <c r="AA841" s="292"/>
      <c r="AB841" s="292"/>
    </row>
    <row r="842" spans="1:28" ht="15.75" customHeight="1" x14ac:dyDescent="0.2">
      <c r="A842" s="292"/>
      <c r="B842" s="221"/>
      <c r="C842" s="295"/>
      <c r="D842" s="296"/>
      <c r="E842" s="296"/>
      <c r="F842" s="296"/>
      <c r="G842" s="296"/>
      <c r="H842" s="296"/>
      <c r="I842" s="292"/>
      <c r="J842" s="292"/>
      <c r="K842" s="292"/>
      <c r="L842" s="292"/>
      <c r="M842" s="292"/>
      <c r="N842" s="292"/>
      <c r="O842" s="292"/>
      <c r="P842" s="292"/>
      <c r="Q842" s="292"/>
      <c r="R842" s="292"/>
      <c r="S842" s="292"/>
      <c r="T842" s="292"/>
      <c r="U842" s="292"/>
      <c r="V842" s="292"/>
      <c r="W842" s="292"/>
      <c r="X842" s="292"/>
      <c r="Y842" s="292"/>
      <c r="Z842" s="292"/>
      <c r="AA842" s="292"/>
      <c r="AB842" s="292"/>
    </row>
    <row r="843" spans="1:28" ht="15.75" customHeight="1" x14ac:dyDescent="0.2">
      <c r="A843" s="292"/>
      <c r="B843" s="221"/>
      <c r="C843" s="295"/>
      <c r="D843" s="296"/>
      <c r="E843" s="296"/>
      <c r="F843" s="296"/>
      <c r="G843" s="296"/>
      <c r="H843" s="296"/>
      <c r="I843" s="292"/>
      <c r="J843" s="292"/>
      <c r="K843" s="292"/>
      <c r="L843" s="292"/>
      <c r="M843" s="292"/>
      <c r="N843" s="292"/>
      <c r="O843" s="292"/>
      <c r="P843" s="292"/>
      <c r="Q843" s="292"/>
      <c r="R843" s="292"/>
      <c r="S843" s="292"/>
      <c r="T843" s="292"/>
      <c r="U843" s="292"/>
      <c r="V843" s="292"/>
      <c r="W843" s="292"/>
      <c r="X843" s="292"/>
      <c r="Y843" s="292"/>
      <c r="Z843" s="292"/>
      <c r="AA843" s="292"/>
      <c r="AB843" s="292"/>
    </row>
    <row r="844" spans="1:28" ht="15.75" customHeight="1" x14ac:dyDescent="0.2">
      <c r="A844" s="292"/>
      <c r="B844" s="221"/>
      <c r="C844" s="295"/>
      <c r="D844" s="296"/>
      <c r="E844" s="296"/>
      <c r="F844" s="296"/>
      <c r="G844" s="296"/>
      <c r="H844" s="296"/>
      <c r="I844" s="292"/>
      <c r="J844" s="292"/>
      <c r="K844" s="292"/>
      <c r="L844" s="292"/>
      <c r="M844" s="292"/>
      <c r="N844" s="292"/>
      <c r="O844" s="292"/>
      <c r="P844" s="292"/>
      <c r="Q844" s="292"/>
      <c r="R844" s="292"/>
      <c r="S844" s="292"/>
      <c r="T844" s="292"/>
      <c r="U844" s="292"/>
      <c r="V844" s="292"/>
      <c r="W844" s="292"/>
      <c r="X844" s="292"/>
      <c r="Y844" s="292"/>
      <c r="Z844" s="292"/>
      <c r="AA844" s="292"/>
      <c r="AB844" s="292"/>
    </row>
    <row r="845" spans="1:28" ht="15.75" customHeight="1" x14ac:dyDescent="0.2">
      <c r="A845" s="292"/>
      <c r="B845" s="221"/>
      <c r="C845" s="295"/>
      <c r="D845" s="296"/>
      <c r="E845" s="296"/>
      <c r="F845" s="296"/>
      <c r="G845" s="296"/>
      <c r="H845" s="296"/>
      <c r="I845" s="292"/>
      <c r="J845" s="292"/>
      <c r="K845" s="292"/>
      <c r="L845" s="292"/>
      <c r="M845" s="292"/>
      <c r="N845" s="292"/>
      <c r="O845" s="292"/>
      <c r="P845" s="292"/>
      <c r="Q845" s="292"/>
      <c r="R845" s="292"/>
      <c r="S845" s="292"/>
      <c r="T845" s="292"/>
      <c r="U845" s="292"/>
      <c r="V845" s="292"/>
      <c r="W845" s="292"/>
      <c r="X845" s="292"/>
      <c r="Y845" s="292"/>
      <c r="Z845" s="292"/>
      <c r="AA845" s="292"/>
      <c r="AB845" s="292"/>
    </row>
    <row r="846" spans="1:28" ht="15.75" customHeight="1" x14ac:dyDescent="0.2">
      <c r="A846" s="292"/>
      <c r="B846" s="221"/>
      <c r="C846" s="295"/>
      <c r="D846" s="296"/>
      <c r="E846" s="296"/>
      <c r="F846" s="296"/>
      <c r="G846" s="296"/>
      <c r="H846" s="296"/>
      <c r="I846" s="292"/>
      <c r="J846" s="292"/>
      <c r="K846" s="292"/>
      <c r="L846" s="292"/>
      <c r="M846" s="292"/>
      <c r="N846" s="292"/>
      <c r="O846" s="292"/>
      <c r="P846" s="292"/>
      <c r="Q846" s="292"/>
      <c r="R846" s="292"/>
      <c r="S846" s="292"/>
      <c r="T846" s="292"/>
      <c r="U846" s="292"/>
      <c r="V846" s="292"/>
      <c r="W846" s="292"/>
      <c r="X846" s="292"/>
      <c r="Y846" s="292"/>
      <c r="Z846" s="292"/>
      <c r="AA846" s="292"/>
      <c r="AB846" s="292"/>
    </row>
    <row r="847" spans="1:28" ht="15.75" customHeight="1" x14ac:dyDescent="0.2">
      <c r="A847" s="292"/>
      <c r="B847" s="221"/>
      <c r="C847" s="295"/>
      <c r="D847" s="296"/>
      <c r="E847" s="296"/>
      <c r="F847" s="296"/>
      <c r="G847" s="296"/>
      <c r="H847" s="296"/>
      <c r="I847" s="292"/>
      <c r="J847" s="292"/>
      <c r="K847" s="292"/>
      <c r="L847" s="292"/>
      <c r="M847" s="292"/>
      <c r="N847" s="292"/>
      <c r="O847" s="292"/>
      <c r="P847" s="292"/>
      <c r="Q847" s="292"/>
      <c r="R847" s="292"/>
      <c r="S847" s="292"/>
      <c r="T847" s="292"/>
      <c r="U847" s="292"/>
      <c r="V847" s="292"/>
      <c r="W847" s="292"/>
      <c r="X847" s="292"/>
      <c r="Y847" s="292"/>
      <c r="Z847" s="292"/>
      <c r="AA847" s="292"/>
      <c r="AB847" s="292"/>
    </row>
    <row r="848" spans="1:28" ht="15.75" customHeight="1" x14ac:dyDescent="0.2">
      <c r="A848" s="292"/>
      <c r="B848" s="221"/>
      <c r="C848" s="295"/>
      <c r="D848" s="296"/>
      <c r="E848" s="296"/>
      <c r="F848" s="296"/>
      <c r="G848" s="296"/>
      <c r="H848" s="296"/>
      <c r="I848" s="292"/>
      <c r="J848" s="292"/>
      <c r="K848" s="292"/>
      <c r="L848" s="292"/>
      <c r="M848" s="292"/>
      <c r="N848" s="292"/>
      <c r="O848" s="292"/>
      <c r="P848" s="292"/>
      <c r="Q848" s="292"/>
      <c r="R848" s="292"/>
      <c r="S848" s="292"/>
      <c r="T848" s="292"/>
      <c r="U848" s="292"/>
      <c r="V848" s="292"/>
      <c r="W848" s="292"/>
      <c r="X848" s="292"/>
      <c r="Y848" s="292"/>
      <c r="Z848" s="292"/>
      <c r="AA848" s="292"/>
      <c r="AB848" s="292"/>
    </row>
    <row r="849" spans="1:28" ht="15.75" customHeight="1" x14ac:dyDescent="0.2">
      <c r="A849" s="292"/>
      <c r="B849" s="221"/>
      <c r="C849" s="295"/>
      <c r="D849" s="296"/>
      <c r="E849" s="296"/>
      <c r="F849" s="296"/>
      <c r="G849" s="296"/>
      <c r="H849" s="296"/>
      <c r="I849" s="292"/>
      <c r="J849" s="292"/>
      <c r="K849" s="292"/>
      <c r="L849" s="292"/>
      <c r="M849" s="292"/>
      <c r="N849" s="292"/>
      <c r="O849" s="292"/>
      <c r="P849" s="292"/>
      <c r="Q849" s="292"/>
      <c r="R849" s="292"/>
      <c r="S849" s="292"/>
      <c r="T849" s="292"/>
      <c r="U849" s="292"/>
      <c r="V849" s="292"/>
      <c r="W849" s="292"/>
      <c r="X849" s="292"/>
      <c r="Y849" s="292"/>
      <c r="Z849" s="292"/>
      <c r="AA849" s="292"/>
      <c r="AB849" s="292"/>
    </row>
    <row r="850" spans="1:28" ht="15.75" customHeight="1" x14ac:dyDescent="0.2">
      <c r="A850" s="292"/>
      <c r="B850" s="221"/>
      <c r="C850" s="295"/>
      <c r="D850" s="296"/>
      <c r="E850" s="296"/>
      <c r="F850" s="296"/>
      <c r="G850" s="296"/>
      <c r="H850" s="296"/>
      <c r="I850" s="292"/>
      <c r="J850" s="292"/>
      <c r="K850" s="292"/>
      <c r="L850" s="292"/>
      <c r="M850" s="292"/>
      <c r="N850" s="292"/>
      <c r="O850" s="292"/>
      <c r="P850" s="292"/>
      <c r="Q850" s="292"/>
      <c r="R850" s="292"/>
      <c r="S850" s="292"/>
      <c r="T850" s="292"/>
      <c r="U850" s="292"/>
      <c r="V850" s="292"/>
      <c r="W850" s="292"/>
      <c r="X850" s="292"/>
      <c r="Y850" s="292"/>
      <c r="Z850" s="292"/>
      <c r="AA850" s="292"/>
      <c r="AB850" s="292"/>
    </row>
    <row r="851" spans="1:28" ht="15.75" customHeight="1" x14ac:dyDescent="0.2">
      <c r="A851" s="292"/>
      <c r="B851" s="221"/>
      <c r="C851" s="295"/>
      <c r="D851" s="296"/>
      <c r="E851" s="296"/>
      <c r="F851" s="296"/>
      <c r="G851" s="296"/>
      <c r="H851" s="296"/>
      <c r="I851" s="292"/>
      <c r="J851" s="292"/>
      <c r="K851" s="292"/>
      <c r="L851" s="292"/>
      <c r="M851" s="292"/>
      <c r="N851" s="292"/>
      <c r="O851" s="292"/>
      <c r="P851" s="292"/>
      <c r="Q851" s="292"/>
      <c r="R851" s="292"/>
      <c r="S851" s="292"/>
      <c r="T851" s="292"/>
      <c r="U851" s="292"/>
      <c r="V851" s="292"/>
      <c r="W851" s="292"/>
      <c r="X851" s="292"/>
      <c r="Y851" s="292"/>
      <c r="Z851" s="292"/>
      <c r="AA851" s="292"/>
      <c r="AB851" s="292"/>
    </row>
    <row r="852" spans="1:28" ht="15.75" customHeight="1" x14ac:dyDescent="0.2">
      <c r="A852" s="292"/>
      <c r="B852" s="221"/>
      <c r="C852" s="295"/>
      <c r="D852" s="296"/>
      <c r="E852" s="296"/>
      <c r="F852" s="296"/>
      <c r="G852" s="296"/>
      <c r="H852" s="296"/>
      <c r="I852" s="292"/>
      <c r="J852" s="292"/>
      <c r="K852" s="292"/>
      <c r="L852" s="292"/>
      <c r="M852" s="292"/>
      <c r="N852" s="292"/>
      <c r="O852" s="292"/>
      <c r="P852" s="292"/>
      <c r="Q852" s="292"/>
      <c r="R852" s="292"/>
      <c r="S852" s="292"/>
      <c r="T852" s="292"/>
      <c r="U852" s="292"/>
      <c r="V852" s="292"/>
      <c r="W852" s="292"/>
      <c r="X852" s="292"/>
      <c r="Y852" s="292"/>
      <c r="Z852" s="292"/>
      <c r="AA852" s="292"/>
      <c r="AB852" s="292"/>
    </row>
    <row r="853" spans="1:28" ht="15.75" customHeight="1" x14ac:dyDescent="0.2">
      <c r="A853" s="292"/>
      <c r="B853" s="221"/>
      <c r="C853" s="295"/>
      <c r="D853" s="296"/>
      <c r="E853" s="296"/>
      <c r="F853" s="296"/>
      <c r="G853" s="296"/>
      <c r="H853" s="296"/>
      <c r="I853" s="292"/>
      <c r="J853" s="292"/>
      <c r="K853" s="292"/>
      <c r="L853" s="292"/>
      <c r="M853" s="292"/>
      <c r="N853" s="292"/>
      <c r="O853" s="292"/>
      <c r="P853" s="292"/>
      <c r="Q853" s="292"/>
      <c r="R853" s="292"/>
      <c r="S853" s="292"/>
      <c r="T853" s="292"/>
      <c r="U853" s="292"/>
      <c r="V853" s="292"/>
      <c r="W853" s="292"/>
      <c r="X853" s="292"/>
      <c r="Y853" s="292"/>
      <c r="Z853" s="292"/>
      <c r="AA853" s="292"/>
      <c r="AB853" s="292"/>
    </row>
    <row r="854" spans="1:28" ht="15.75" customHeight="1" x14ac:dyDescent="0.2">
      <c r="A854" s="292"/>
      <c r="B854" s="221"/>
      <c r="C854" s="295"/>
      <c r="D854" s="296"/>
      <c r="E854" s="296"/>
      <c r="F854" s="296"/>
      <c r="G854" s="296"/>
      <c r="H854" s="296"/>
      <c r="I854" s="292"/>
      <c r="J854" s="292"/>
      <c r="K854" s="292"/>
      <c r="L854" s="292"/>
      <c r="M854" s="292"/>
      <c r="N854" s="292"/>
      <c r="O854" s="292"/>
      <c r="P854" s="292"/>
      <c r="Q854" s="292"/>
      <c r="R854" s="292"/>
      <c r="S854" s="292"/>
      <c r="T854" s="292"/>
      <c r="U854" s="292"/>
      <c r="V854" s="292"/>
      <c r="W854" s="292"/>
      <c r="X854" s="292"/>
      <c r="Y854" s="292"/>
      <c r="Z854" s="292"/>
      <c r="AA854" s="292"/>
      <c r="AB854" s="292"/>
    </row>
    <row r="855" spans="1:28" ht="15.75" customHeight="1" x14ac:dyDescent="0.2">
      <c r="A855" s="292"/>
      <c r="B855" s="221"/>
      <c r="C855" s="295"/>
      <c r="D855" s="296"/>
      <c r="E855" s="296"/>
      <c r="F855" s="296"/>
      <c r="G855" s="296"/>
      <c r="H855" s="296"/>
      <c r="I855" s="292"/>
      <c r="J855" s="292"/>
      <c r="K855" s="292"/>
      <c r="L855" s="292"/>
      <c r="M855" s="292"/>
      <c r="N855" s="292"/>
      <c r="O855" s="292"/>
      <c r="P855" s="292"/>
      <c r="Q855" s="292"/>
      <c r="R855" s="292"/>
      <c r="S855" s="292"/>
      <c r="T855" s="292"/>
      <c r="U855" s="292"/>
      <c r="V855" s="292"/>
      <c r="W855" s="292"/>
      <c r="X855" s="292"/>
      <c r="Y855" s="292"/>
      <c r="Z855" s="292"/>
      <c r="AA855" s="292"/>
      <c r="AB855" s="292"/>
    </row>
    <row r="856" spans="1:28" ht="15.75" customHeight="1" x14ac:dyDescent="0.2">
      <c r="A856" s="292"/>
      <c r="B856" s="221"/>
      <c r="C856" s="295"/>
      <c r="D856" s="296"/>
      <c r="E856" s="296"/>
      <c r="F856" s="296"/>
      <c r="G856" s="296"/>
      <c r="H856" s="296"/>
      <c r="I856" s="292"/>
      <c r="J856" s="292"/>
      <c r="K856" s="292"/>
      <c r="L856" s="292"/>
      <c r="M856" s="292"/>
      <c r="N856" s="292"/>
      <c r="O856" s="292"/>
      <c r="P856" s="292"/>
      <c r="Q856" s="292"/>
      <c r="R856" s="292"/>
      <c r="S856" s="292"/>
      <c r="T856" s="292"/>
      <c r="U856" s="292"/>
      <c r="V856" s="292"/>
      <c r="W856" s="292"/>
      <c r="X856" s="292"/>
      <c r="Y856" s="292"/>
      <c r="Z856" s="292"/>
      <c r="AA856" s="292"/>
      <c r="AB856" s="292"/>
    </row>
    <row r="857" spans="1:28" ht="15.75" customHeight="1" x14ac:dyDescent="0.2">
      <c r="A857" s="292"/>
      <c r="B857" s="221"/>
      <c r="C857" s="295"/>
      <c r="D857" s="296"/>
      <c r="E857" s="296"/>
      <c r="F857" s="296"/>
      <c r="G857" s="296"/>
      <c r="H857" s="296"/>
      <c r="I857" s="292"/>
      <c r="J857" s="292"/>
      <c r="K857" s="292"/>
      <c r="L857" s="292"/>
      <c r="M857" s="292"/>
      <c r="N857" s="292"/>
      <c r="O857" s="292"/>
      <c r="P857" s="292"/>
      <c r="Q857" s="292"/>
      <c r="R857" s="292"/>
      <c r="S857" s="292"/>
      <c r="T857" s="292"/>
      <c r="U857" s="292"/>
      <c r="V857" s="292"/>
      <c r="W857" s="292"/>
      <c r="X857" s="292"/>
      <c r="Y857" s="292"/>
      <c r="Z857" s="292"/>
      <c r="AA857" s="292"/>
      <c r="AB857" s="292"/>
    </row>
    <row r="858" spans="1:28" ht="15.75" customHeight="1" x14ac:dyDescent="0.2">
      <c r="A858" s="292"/>
      <c r="B858" s="221"/>
      <c r="C858" s="295"/>
      <c r="D858" s="296"/>
      <c r="E858" s="296"/>
      <c r="F858" s="296"/>
      <c r="G858" s="296"/>
      <c r="H858" s="296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2"/>
      <c r="Y858" s="292"/>
      <c r="Z858" s="292"/>
      <c r="AA858" s="292"/>
      <c r="AB858" s="292"/>
    </row>
    <row r="859" spans="1:28" ht="15.75" customHeight="1" x14ac:dyDescent="0.2">
      <c r="A859" s="292"/>
      <c r="B859" s="221"/>
      <c r="C859" s="295"/>
      <c r="D859" s="296"/>
      <c r="E859" s="296"/>
      <c r="F859" s="296"/>
      <c r="G859" s="296"/>
      <c r="H859" s="296"/>
      <c r="I859" s="292"/>
      <c r="J859" s="292"/>
      <c r="K859" s="292"/>
      <c r="L859" s="292"/>
      <c r="M859" s="292"/>
      <c r="N859" s="292"/>
      <c r="O859" s="292"/>
      <c r="P859" s="292"/>
      <c r="Q859" s="292"/>
      <c r="R859" s="292"/>
      <c r="S859" s="292"/>
      <c r="T859" s="292"/>
      <c r="U859" s="292"/>
      <c r="V859" s="292"/>
      <c r="W859" s="292"/>
      <c r="X859" s="292"/>
      <c r="Y859" s="292"/>
      <c r="Z859" s="292"/>
      <c r="AA859" s="292"/>
      <c r="AB859" s="292"/>
    </row>
    <row r="860" spans="1:28" ht="15.75" customHeight="1" x14ac:dyDescent="0.2">
      <c r="A860" s="292"/>
      <c r="B860" s="221"/>
      <c r="C860" s="295"/>
      <c r="D860" s="296"/>
      <c r="E860" s="296"/>
      <c r="F860" s="296"/>
      <c r="G860" s="296"/>
      <c r="H860" s="296"/>
      <c r="I860" s="292"/>
      <c r="J860" s="292"/>
      <c r="K860" s="292"/>
      <c r="L860" s="292"/>
      <c r="M860" s="292"/>
      <c r="N860" s="292"/>
      <c r="O860" s="292"/>
      <c r="P860" s="292"/>
      <c r="Q860" s="292"/>
      <c r="R860" s="292"/>
      <c r="S860" s="292"/>
      <c r="T860" s="292"/>
      <c r="U860" s="292"/>
      <c r="V860" s="292"/>
      <c r="W860" s="292"/>
      <c r="X860" s="292"/>
      <c r="Y860" s="292"/>
      <c r="Z860" s="292"/>
      <c r="AA860" s="292"/>
      <c r="AB860" s="292"/>
    </row>
    <row r="861" spans="1:28" ht="15.75" customHeight="1" x14ac:dyDescent="0.2">
      <c r="A861" s="292"/>
      <c r="B861" s="221"/>
      <c r="C861" s="295"/>
      <c r="D861" s="296"/>
      <c r="E861" s="296"/>
      <c r="F861" s="296"/>
      <c r="G861" s="296"/>
      <c r="H861" s="296"/>
      <c r="I861" s="292"/>
      <c r="J861" s="292"/>
      <c r="K861" s="292"/>
      <c r="L861" s="292"/>
      <c r="M861" s="292"/>
      <c r="N861" s="292"/>
      <c r="O861" s="292"/>
      <c r="P861" s="292"/>
      <c r="Q861" s="292"/>
      <c r="R861" s="292"/>
      <c r="S861" s="292"/>
      <c r="T861" s="292"/>
      <c r="U861" s="292"/>
      <c r="V861" s="292"/>
      <c r="W861" s="292"/>
      <c r="X861" s="292"/>
      <c r="Y861" s="292"/>
      <c r="Z861" s="292"/>
      <c r="AA861" s="292"/>
      <c r="AB861" s="292"/>
    </row>
    <row r="862" spans="1:28" ht="15.75" customHeight="1" x14ac:dyDescent="0.2">
      <c r="A862" s="292"/>
      <c r="B862" s="221"/>
      <c r="C862" s="295"/>
      <c r="D862" s="296"/>
      <c r="E862" s="296"/>
      <c r="F862" s="296"/>
      <c r="G862" s="296"/>
      <c r="H862" s="296"/>
      <c r="I862" s="292"/>
      <c r="J862" s="292"/>
      <c r="K862" s="292"/>
      <c r="L862" s="292"/>
      <c r="M862" s="292"/>
      <c r="N862" s="292"/>
      <c r="O862" s="292"/>
      <c r="P862" s="292"/>
      <c r="Q862" s="292"/>
      <c r="R862" s="292"/>
      <c r="S862" s="292"/>
      <c r="T862" s="292"/>
      <c r="U862" s="292"/>
      <c r="V862" s="292"/>
      <c r="W862" s="292"/>
      <c r="X862" s="292"/>
      <c r="Y862" s="292"/>
      <c r="Z862" s="292"/>
      <c r="AA862" s="292"/>
      <c r="AB862" s="292"/>
    </row>
    <row r="863" spans="1:28" ht="15.75" customHeight="1" x14ac:dyDescent="0.2">
      <c r="A863" s="292"/>
      <c r="B863" s="221"/>
      <c r="C863" s="295"/>
      <c r="D863" s="296"/>
      <c r="E863" s="296"/>
      <c r="F863" s="296"/>
      <c r="G863" s="296"/>
      <c r="H863" s="296"/>
      <c r="I863" s="292"/>
      <c r="J863" s="292"/>
      <c r="K863" s="292"/>
      <c r="L863" s="292"/>
      <c r="M863" s="292"/>
      <c r="N863" s="292"/>
      <c r="O863" s="292"/>
      <c r="P863" s="292"/>
      <c r="Q863" s="292"/>
      <c r="R863" s="292"/>
      <c r="S863" s="292"/>
      <c r="T863" s="292"/>
      <c r="U863" s="292"/>
      <c r="V863" s="292"/>
      <c r="W863" s="292"/>
      <c r="X863" s="292"/>
      <c r="Y863" s="292"/>
      <c r="Z863" s="292"/>
      <c r="AA863" s="292"/>
      <c r="AB863" s="292"/>
    </row>
    <row r="864" spans="1:28" ht="15.75" customHeight="1" x14ac:dyDescent="0.2">
      <c r="A864" s="292"/>
      <c r="B864" s="221"/>
      <c r="C864" s="295"/>
      <c r="D864" s="296"/>
      <c r="E864" s="296"/>
      <c r="F864" s="296"/>
      <c r="G864" s="296"/>
      <c r="H864" s="296"/>
      <c r="I864" s="292"/>
      <c r="J864" s="292"/>
      <c r="K864" s="292"/>
      <c r="L864" s="292"/>
      <c r="M864" s="292"/>
      <c r="N864" s="292"/>
      <c r="O864" s="292"/>
      <c r="P864" s="292"/>
      <c r="Q864" s="292"/>
      <c r="R864" s="292"/>
      <c r="S864" s="292"/>
      <c r="T864" s="292"/>
      <c r="U864" s="292"/>
      <c r="V864" s="292"/>
      <c r="W864" s="292"/>
      <c r="X864" s="292"/>
      <c r="Y864" s="292"/>
      <c r="Z864" s="292"/>
      <c r="AA864" s="292"/>
      <c r="AB864" s="292"/>
    </row>
    <row r="865" spans="1:28" ht="15.75" customHeight="1" x14ac:dyDescent="0.2">
      <c r="A865" s="292"/>
      <c r="B865" s="221"/>
      <c r="C865" s="295"/>
      <c r="D865" s="296"/>
      <c r="E865" s="296"/>
      <c r="F865" s="296"/>
      <c r="G865" s="296"/>
      <c r="H865" s="296"/>
      <c r="I865" s="292"/>
      <c r="J865" s="292"/>
      <c r="K865" s="292"/>
      <c r="L865" s="292"/>
      <c r="M865" s="292"/>
      <c r="N865" s="292"/>
      <c r="O865" s="292"/>
      <c r="P865" s="292"/>
      <c r="Q865" s="292"/>
      <c r="R865" s="292"/>
      <c r="S865" s="292"/>
      <c r="T865" s="292"/>
      <c r="U865" s="292"/>
      <c r="V865" s="292"/>
      <c r="W865" s="292"/>
      <c r="X865" s="292"/>
      <c r="Y865" s="292"/>
      <c r="Z865" s="292"/>
      <c r="AA865" s="292"/>
      <c r="AB865" s="292"/>
    </row>
    <row r="866" spans="1:28" ht="15.75" customHeight="1" x14ac:dyDescent="0.2">
      <c r="A866" s="292"/>
      <c r="B866" s="221"/>
      <c r="C866" s="295"/>
      <c r="D866" s="296"/>
      <c r="E866" s="296"/>
      <c r="F866" s="296"/>
      <c r="G866" s="296"/>
      <c r="H866" s="296"/>
      <c r="I866" s="292"/>
      <c r="J866" s="292"/>
      <c r="K866" s="292"/>
      <c r="L866" s="292"/>
      <c r="M866" s="292"/>
      <c r="N866" s="292"/>
      <c r="O866" s="292"/>
      <c r="P866" s="292"/>
      <c r="Q866" s="292"/>
      <c r="R866" s="292"/>
      <c r="S866" s="292"/>
      <c r="T866" s="292"/>
      <c r="U866" s="292"/>
      <c r="V866" s="292"/>
      <c r="W866" s="292"/>
      <c r="X866" s="292"/>
      <c r="Y866" s="292"/>
      <c r="Z866" s="292"/>
      <c r="AA866" s="292"/>
      <c r="AB866" s="292"/>
    </row>
    <row r="867" spans="1:28" ht="15.75" customHeight="1" x14ac:dyDescent="0.2">
      <c r="A867" s="292"/>
      <c r="B867" s="221"/>
      <c r="C867" s="295"/>
      <c r="D867" s="296"/>
      <c r="E867" s="296"/>
      <c r="F867" s="296"/>
      <c r="G867" s="296"/>
      <c r="H867" s="296"/>
      <c r="I867" s="292"/>
      <c r="J867" s="292"/>
      <c r="K867" s="292"/>
      <c r="L867" s="292"/>
      <c r="M867" s="292"/>
      <c r="N867" s="292"/>
      <c r="O867" s="292"/>
      <c r="P867" s="292"/>
      <c r="Q867" s="292"/>
      <c r="R867" s="292"/>
      <c r="S867" s="292"/>
      <c r="T867" s="292"/>
      <c r="U867" s="292"/>
      <c r="V867" s="292"/>
      <c r="W867" s="292"/>
      <c r="X867" s="292"/>
      <c r="Y867" s="292"/>
      <c r="Z867" s="292"/>
      <c r="AA867" s="292"/>
      <c r="AB867" s="292"/>
    </row>
    <row r="868" spans="1:28" ht="15.75" customHeight="1" x14ac:dyDescent="0.2">
      <c r="A868" s="292"/>
      <c r="B868" s="221"/>
      <c r="C868" s="295"/>
      <c r="D868" s="296"/>
      <c r="E868" s="296"/>
      <c r="F868" s="296"/>
      <c r="G868" s="296"/>
      <c r="H868" s="296"/>
      <c r="I868" s="292"/>
      <c r="J868" s="292"/>
      <c r="K868" s="292"/>
      <c r="L868" s="292"/>
      <c r="M868" s="292"/>
      <c r="N868" s="292"/>
      <c r="O868" s="292"/>
      <c r="P868" s="292"/>
      <c r="Q868" s="292"/>
      <c r="R868" s="292"/>
      <c r="S868" s="292"/>
      <c r="T868" s="292"/>
      <c r="U868" s="292"/>
      <c r="V868" s="292"/>
      <c r="W868" s="292"/>
      <c r="X868" s="292"/>
      <c r="Y868" s="292"/>
      <c r="Z868" s="292"/>
      <c r="AA868" s="292"/>
      <c r="AB868" s="292"/>
    </row>
    <row r="869" spans="1:28" ht="15.75" customHeight="1" x14ac:dyDescent="0.2">
      <c r="A869" s="292"/>
      <c r="B869" s="221"/>
      <c r="C869" s="295"/>
      <c r="D869" s="296"/>
      <c r="E869" s="296"/>
      <c r="F869" s="296"/>
      <c r="G869" s="296"/>
      <c r="H869" s="296"/>
      <c r="I869" s="292"/>
      <c r="J869" s="292"/>
      <c r="K869" s="292"/>
      <c r="L869" s="292"/>
      <c r="M869" s="292"/>
      <c r="N869" s="292"/>
      <c r="O869" s="292"/>
      <c r="P869" s="292"/>
      <c r="Q869" s="292"/>
      <c r="R869" s="292"/>
      <c r="S869" s="292"/>
      <c r="T869" s="292"/>
      <c r="U869" s="292"/>
      <c r="V869" s="292"/>
      <c r="W869" s="292"/>
      <c r="X869" s="292"/>
      <c r="Y869" s="292"/>
      <c r="Z869" s="292"/>
      <c r="AA869" s="292"/>
      <c r="AB869" s="292"/>
    </row>
    <row r="870" spans="1:28" ht="15.75" customHeight="1" x14ac:dyDescent="0.2">
      <c r="A870" s="292"/>
      <c r="B870" s="221"/>
      <c r="C870" s="295"/>
      <c r="D870" s="296"/>
      <c r="E870" s="296"/>
      <c r="F870" s="296"/>
      <c r="G870" s="296"/>
      <c r="H870" s="296"/>
      <c r="I870" s="292"/>
      <c r="J870" s="292"/>
      <c r="K870" s="292"/>
      <c r="L870" s="292"/>
      <c r="M870" s="292"/>
      <c r="N870" s="292"/>
      <c r="O870" s="292"/>
      <c r="P870" s="292"/>
      <c r="Q870" s="292"/>
      <c r="R870" s="292"/>
      <c r="S870" s="292"/>
      <c r="T870" s="292"/>
      <c r="U870" s="292"/>
      <c r="V870" s="292"/>
      <c r="W870" s="292"/>
      <c r="X870" s="292"/>
      <c r="Y870" s="292"/>
      <c r="Z870" s="292"/>
      <c r="AA870" s="292"/>
      <c r="AB870" s="292"/>
    </row>
    <row r="871" spans="1:28" ht="15.75" customHeight="1" x14ac:dyDescent="0.2">
      <c r="A871" s="292"/>
      <c r="B871" s="221"/>
      <c r="C871" s="295"/>
      <c r="D871" s="296"/>
      <c r="E871" s="296"/>
      <c r="F871" s="296"/>
      <c r="G871" s="296"/>
      <c r="H871" s="296"/>
      <c r="I871" s="292"/>
      <c r="J871" s="292"/>
      <c r="K871" s="292"/>
      <c r="L871" s="292"/>
      <c r="M871" s="292"/>
      <c r="N871" s="292"/>
      <c r="O871" s="292"/>
      <c r="P871" s="292"/>
      <c r="Q871" s="292"/>
      <c r="R871" s="292"/>
      <c r="S871" s="292"/>
      <c r="T871" s="292"/>
      <c r="U871" s="292"/>
      <c r="V871" s="292"/>
      <c r="W871" s="292"/>
      <c r="X871" s="292"/>
      <c r="Y871" s="292"/>
      <c r="Z871" s="292"/>
      <c r="AA871" s="292"/>
      <c r="AB871" s="292"/>
    </row>
    <row r="872" spans="1:28" ht="15.75" customHeight="1" x14ac:dyDescent="0.2">
      <c r="A872" s="292"/>
      <c r="B872" s="221"/>
      <c r="C872" s="295"/>
      <c r="D872" s="296"/>
      <c r="E872" s="296"/>
      <c r="F872" s="296"/>
      <c r="G872" s="296"/>
      <c r="H872" s="296"/>
      <c r="I872" s="292"/>
      <c r="J872" s="292"/>
      <c r="K872" s="292"/>
      <c r="L872" s="292"/>
      <c r="M872" s="292"/>
      <c r="N872" s="292"/>
      <c r="O872" s="292"/>
      <c r="P872" s="292"/>
      <c r="Q872" s="292"/>
      <c r="R872" s="292"/>
      <c r="S872" s="292"/>
      <c r="T872" s="292"/>
      <c r="U872" s="292"/>
      <c r="V872" s="292"/>
      <c r="W872" s="292"/>
      <c r="X872" s="292"/>
      <c r="Y872" s="292"/>
      <c r="Z872" s="292"/>
      <c r="AA872" s="292"/>
      <c r="AB872" s="292"/>
    </row>
    <row r="873" spans="1:28" ht="15.75" customHeight="1" x14ac:dyDescent="0.2">
      <c r="A873" s="292"/>
      <c r="B873" s="221"/>
      <c r="C873" s="295"/>
      <c r="D873" s="296"/>
      <c r="E873" s="296"/>
      <c r="F873" s="296"/>
      <c r="G873" s="296"/>
      <c r="H873" s="296"/>
      <c r="I873" s="292"/>
      <c r="J873" s="292"/>
      <c r="K873" s="292"/>
      <c r="L873" s="292"/>
      <c r="M873" s="292"/>
      <c r="N873" s="292"/>
      <c r="O873" s="292"/>
      <c r="P873" s="292"/>
      <c r="Q873" s="292"/>
      <c r="R873" s="292"/>
      <c r="S873" s="292"/>
      <c r="T873" s="292"/>
      <c r="U873" s="292"/>
      <c r="V873" s="292"/>
      <c r="W873" s="292"/>
      <c r="X873" s="292"/>
      <c r="Y873" s="292"/>
      <c r="Z873" s="292"/>
      <c r="AA873" s="292"/>
      <c r="AB873" s="292"/>
    </row>
    <row r="874" spans="1:28" ht="15.75" customHeight="1" x14ac:dyDescent="0.2">
      <c r="A874" s="292"/>
      <c r="B874" s="221"/>
      <c r="C874" s="295"/>
      <c r="D874" s="296"/>
      <c r="E874" s="296"/>
      <c r="F874" s="296"/>
      <c r="G874" s="296"/>
      <c r="H874" s="296"/>
      <c r="I874" s="292"/>
      <c r="J874" s="292"/>
      <c r="K874" s="292"/>
      <c r="L874" s="292"/>
      <c r="M874" s="292"/>
      <c r="N874" s="292"/>
      <c r="O874" s="292"/>
      <c r="P874" s="292"/>
      <c r="Q874" s="292"/>
      <c r="R874" s="292"/>
      <c r="S874" s="292"/>
      <c r="T874" s="292"/>
      <c r="U874" s="292"/>
      <c r="V874" s="292"/>
      <c r="W874" s="292"/>
      <c r="X874" s="292"/>
      <c r="Y874" s="292"/>
      <c r="Z874" s="292"/>
      <c r="AA874" s="292"/>
      <c r="AB874" s="292"/>
    </row>
    <row r="875" spans="1:28" ht="15.75" customHeight="1" x14ac:dyDescent="0.2">
      <c r="A875" s="292"/>
      <c r="B875" s="221"/>
      <c r="C875" s="295"/>
      <c r="D875" s="296"/>
      <c r="E875" s="296"/>
      <c r="F875" s="296"/>
      <c r="G875" s="296"/>
      <c r="H875" s="296"/>
      <c r="I875" s="292"/>
      <c r="J875" s="292"/>
      <c r="K875" s="292"/>
      <c r="L875" s="292"/>
      <c r="M875" s="292"/>
      <c r="N875" s="292"/>
      <c r="O875" s="292"/>
      <c r="P875" s="292"/>
      <c r="Q875" s="292"/>
      <c r="R875" s="292"/>
      <c r="S875" s="292"/>
      <c r="T875" s="292"/>
      <c r="U875" s="292"/>
      <c r="V875" s="292"/>
      <c r="W875" s="292"/>
      <c r="X875" s="292"/>
      <c r="Y875" s="292"/>
      <c r="Z875" s="292"/>
      <c r="AA875" s="292"/>
      <c r="AB875" s="292"/>
    </row>
    <row r="876" spans="1:28" ht="15.75" customHeight="1" x14ac:dyDescent="0.2">
      <c r="A876" s="292"/>
      <c r="B876" s="221"/>
      <c r="C876" s="295"/>
      <c r="D876" s="296"/>
      <c r="E876" s="296"/>
      <c r="F876" s="296"/>
      <c r="G876" s="296"/>
      <c r="H876" s="296"/>
      <c r="I876" s="292"/>
      <c r="J876" s="292"/>
      <c r="K876" s="292"/>
      <c r="L876" s="292"/>
      <c r="M876" s="292"/>
      <c r="N876" s="292"/>
      <c r="O876" s="292"/>
      <c r="P876" s="292"/>
      <c r="Q876" s="292"/>
      <c r="R876" s="292"/>
      <c r="S876" s="292"/>
      <c r="T876" s="292"/>
      <c r="U876" s="292"/>
      <c r="V876" s="292"/>
      <c r="W876" s="292"/>
      <c r="X876" s="292"/>
      <c r="Y876" s="292"/>
      <c r="Z876" s="292"/>
      <c r="AA876" s="292"/>
      <c r="AB876" s="292"/>
    </row>
    <row r="877" spans="1:28" ht="15.75" customHeight="1" x14ac:dyDescent="0.2">
      <c r="A877" s="292"/>
      <c r="B877" s="221"/>
      <c r="C877" s="295"/>
      <c r="D877" s="296"/>
      <c r="E877" s="296"/>
      <c r="F877" s="296"/>
      <c r="G877" s="296"/>
      <c r="H877" s="296"/>
      <c r="I877" s="292"/>
      <c r="J877" s="292"/>
      <c r="K877" s="292"/>
      <c r="L877" s="292"/>
      <c r="M877" s="292"/>
      <c r="N877" s="292"/>
      <c r="O877" s="292"/>
      <c r="P877" s="292"/>
      <c r="Q877" s="292"/>
      <c r="R877" s="292"/>
      <c r="S877" s="292"/>
      <c r="T877" s="292"/>
      <c r="U877" s="292"/>
      <c r="V877" s="292"/>
      <c r="W877" s="292"/>
      <c r="X877" s="292"/>
      <c r="Y877" s="292"/>
      <c r="Z877" s="292"/>
      <c r="AA877" s="292"/>
      <c r="AB877" s="292"/>
    </row>
    <row r="878" spans="1:28" ht="15.75" customHeight="1" x14ac:dyDescent="0.2">
      <c r="A878" s="292"/>
      <c r="B878" s="221"/>
      <c r="C878" s="295"/>
      <c r="D878" s="296"/>
      <c r="E878" s="296"/>
      <c r="F878" s="296"/>
      <c r="G878" s="296"/>
      <c r="H878" s="296"/>
      <c r="I878" s="292"/>
      <c r="J878" s="292"/>
      <c r="K878" s="292"/>
      <c r="L878" s="292"/>
      <c r="M878" s="292"/>
      <c r="N878" s="292"/>
      <c r="O878" s="292"/>
      <c r="P878" s="292"/>
      <c r="Q878" s="292"/>
      <c r="R878" s="292"/>
      <c r="S878" s="292"/>
      <c r="T878" s="292"/>
      <c r="U878" s="292"/>
      <c r="V878" s="292"/>
      <c r="W878" s="292"/>
      <c r="X878" s="292"/>
      <c r="Y878" s="292"/>
      <c r="Z878" s="292"/>
      <c r="AA878" s="292"/>
      <c r="AB878" s="292"/>
    </row>
    <row r="879" spans="1:28" ht="15.75" customHeight="1" x14ac:dyDescent="0.2">
      <c r="A879" s="292"/>
      <c r="B879" s="221"/>
      <c r="C879" s="295"/>
      <c r="D879" s="296"/>
      <c r="E879" s="296"/>
      <c r="F879" s="296"/>
      <c r="G879" s="296"/>
      <c r="H879" s="296"/>
      <c r="I879" s="292"/>
      <c r="J879" s="292"/>
      <c r="K879" s="292"/>
      <c r="L879" s="292"/>
      <c r="M879" s="292"/>
      <c r="N879" s="292"/>
      <c r="O879" s="292"/>
      <c r="P879" s="292"/>
      <c r="Q879" s="292"/>
      <c r="R879" s="292"/>
      <c r="S879" s="292"/>
      <c r="T879" s="292"/>
      <c r="U879" s="292"/>
      <c r="V879" s="292"/>
      <c r="W879" s="292"/>
      <c r="X879" s="292"/>
      <c r="Y879" s="292"/>
      <c r="Z879" s="292"/>
      <c r="AA879" s="292"/>
      <c r="AB879" s="292"/>
    </row>
    <row r="880" spans="1:28" ht="15.75" customHeight="1" x14ac:dyDescent="0.2">
      <c r="A880" s="292"/>
      <c r="B880" s="221"/>
      <c r="C880" s="295"/>
      <c r="D880" s="296"/>
      <c r="E880" s="296"/>
      <c r="F880" s="296"/>
      <c r="G880" s="296"/>
      <c r="H880" s="296"/>
      <c r="I880" s="292"/>
      <c r="J880" s="292"/>
      <c r="K880" s="292"/>
      <c r="L880" s="292"/>
      <c r="M880" s="292"/>
      <c r="N880" s="292"/>
      <c r="O880" s="292"/>
      <c r="P880" s="292"/>
      <c r="Q880" s="292"/>
      <c r="R880" s="292"/>
      <c r="S880" s="292"/>
      <c r="T880" s="292"/>
      <c r="U880" s="292"/>
      <c r="V880" s="292"/>
      <c r="W880" s="292"/>
      <c r="X880" s="292"/>
      <c r="Y880" s="292"/>
      <c r="Z880" s="292"/>
      <c r="AA880" s="292"/>
      <c r="AB880" s="292"/>
    </row>
    <row r="881" spans="1:28" ht="15.75" customHeight="1" x14ac:dyDescent="0.2">
      <c r="A881" s="292"/>
      <c r="B881" s="221"/>
      <c r="C881" s="295"/>
      <c r="D881" s="296"/>
      <c r="E881" s="296"/>
      <c r="F881" s="296"/>
      <c r="G881" s="296"/>
      <c r="H881" s="296"/>
      <c r="I881" s="292"/>
      <c r="J881" s="292"/>
      <c r="K881" s="292"/>
      <c r="L881" s="292"/>
      <c r="M881" s="292"/>
      <c r="N881" s="292"/>
      <c r="O881" s="292"/>
      <c r="P881" s="292"/>
      <c r="Q881" s="292"/>
      <c r="R881" s="292"/>
      <c r="S881" s="292"/>
      <c r="T881" s="292"/>
      <c r="U881" s="292"/>
      <c r="V881" s="292"/>
      <c r="W881" s="292"/>
      <c r="X881" s="292"/>
      <c r="Y881" s="292"/>
      <c r="Z881" s="292"/>
      <c r="AA881" s="292"/>
      <c r="AB881" s="292"/>
    </row>
    <row r="882" spans="1:28" ht="15.75" customHeight="1" x14ac:dyDescent="0.2">
      <c r="A882" s="292"/>
      <c r="B882" s="221"/>
      <c r="C882" s="295"/>
      <c r="D882" s="296"/>
      <c r="E882" s="296"/>
      <c r="F882" s="296"/>
      <c r="G882" s="296"/>
      <c r="H882" s="296"/>
      <c r="I882" s="292"/>
      <c r="J882" s="292"/>
      <c r="K882" s="292"/>
      <c r="L882" s="292"/>
      <c r="M882" s="292"/>
      <c r="N882" s="292"/>
      <c r="O882" s="292"/>
      <c r="P882" s="292"/>
      <c r="Q882" s="292"/>
      <c r="R882" s="292"/>
      <c r="S882" s="292"/>
      <c r="T882" s="292"/>
      <c r="U882" s="292"/>
      <c r="V882" s="292"/>
      <c r="W882" s="292"/>
      <c r="X882" s="292"/>
      <c r="Y882" s="292"/>
      <c r="Z882" s="292"/>
      <c r="AA882" s="292"/>
      <c r="AB882" s="292"/>
    </row>
    <row r="883" spans="1:28" ht="15.75" customHeight="1" x14ac:dyDescent="0.2">
      <c r="A883" s="292"/>
      <c r="B883" s="221"/>
      <c r="C883" s="295"/>
      <c r="D883" s="296"/>
      <c r="E883" s="296"/>
      <c r="F883" s="296"/>
      <c r="G883" s="296"/>
      <c r="H883" s="296"/>
      <c r="I883" s="292"/>
      <c r="J883" s="292"/>
      <c r="K883" s="292"/>
      <c r="L883" s="292"/>
      <c r="M883" s="292"/>
      <c r="N883" s="292"/>
      <c r="O883" s="292"/>
      <c r="P883" s="292"/>
      <c r="Q883" s="292"/>
      <c r="R883" s="292"/>
      <c r="S883" s="292"/>
      <c r="T883" s="292"/>
      <c r="U883" s="292"/>
      <c r="V883" s="292"/>
      <c r="W883" s="292"/>
      <c r="X883" s="292"/>
      <c r="Y883" s="292"/>
      <c r="Z883" s="292"/>
      <c r="AA883" s="292"/>
      <c r="AB883" s="292"/>
    </row>
    <row r="884" spans="1:28" ht="15.75" customHeight="1" x14ac:dyDescent="0.2">
      <c r="A884" s="292"/>
      <c r="B884" s="221"/>
      <c r="C884" s="295"/>
      <c r="D884" s="296"/>
      <c r="E884" s="296"/>
      <c r="F884" s="296"/>
      <c r="G884" s="296"/>
      <c r="H884" s="296"/>
      <c r="I884" s="292"/>
      <c r="J884" s="292"/>
      <c r="K884" s="292"/>
      <c r="L884" s="292"/>
      <c r="M884" s="292"/>
      <c r="N884" s="292"/>
      <c r="O884" s="292"/>
      <c r="P884" s="292"/>
      <c r="Q884" s="292"/>
      <c r="R884" s="292"/>
      <c r="S884" s="292"/>
      <c r="T884" s="292"/>
      <c r="U884" s="292"/>
      <c r="V884" s="292"/>
      <c r="W884" s="292"/>
      <c r="X884" s="292"/>
      <c r="Y884" s="292"/>
      <c r="Z884" s="292"/>
      <c r="AA884" s="292"/>
      <c r="AB884" s="292"/>
    </row>
    <row r="885" spans="1:28" ht="15.75" customHeight="1" x14ac:dyDescent="0.2">
      <c r="A885" s="292"/>
      <c r="B885" s="221"/>
      <c r="C885" s="295"/>
      <c r="D885" s="296"/>
      <c r="E885" s="296"/>
      <c r="F885" s="296"/>
      <c r="G885" s="296"/>
      <c r="H885" s="296"/>
      <c r="I885" s="292"/>
      <c r="J885" s="292"/>
      <c r="K885" s="292"/>
      <c r="L885" s="292"/>
      <c r="M885" s="292"/>
      <c r="N885" s="292"/>
      <c r="O885" s="292"/>
      <c r="P885" s="292"/>
      <c r="Q885" s="292"/>
      <c r="R885" s="292"/>
      <c r="S885" s="292"/>
      <c r="T885" s="292"/>
      <c r="U885" s="292"/>
      <c r="V885" s="292"/>
      <c r="W885" s="292"/>
      <c r="X885" s="292"/>
      <c r="Y885" s="292"/>
      <c r="Z885" s="292"/>
      <c r="AA885" s="292"/>
      <c r="AB885" s="292"/>
    </row>
    <row r="886" spans="1:28" ht="15.75" customHeight="1" x14ac:dyDescent="0.2">
      <c r="A886" s="292"/>
      <c r="B886" s="221"/>
      <c r="C886" s="295"/>
      <c r="D886" s="296"/>
      <c r="E886" s="296"/>
      <c r="F886" s="296"/>
      <c r="G886" s="296"/>
      <c r="H886" s="296"/>
      <c r="I886" s="292"/>
      <c r="J886" s="292"/>
      <c r="K886" s="292"/>
      <c r="L886" s="292"/>
      <c r="M886" s="292"/>
      <c r="N886" s="292"/>
      <c r="O886" s="292"/>
      <c r="P886" s="292"/>
      <c r="Q886" s="292"/>
      <c r="R886" s="292"/>
      <c r="S886" s="292"/>
      <c r="T886" s="292"/>
      <c r="U886" s="292"/>
      <c r="V886" s="292"/>
      <c r="W886" s="292"/>
      <c r="X886" s="292"/>
      <c r="Y886" s="292"/>
      <c r="Z886" s="292"/>
      <c r="AA886" s="292"/>
      <c r="AB886" s="292"/>
    </row>
    <row r="887" spans="1:28" ht="15.75" customHeight="1" x14ac:dyDescent="0.2">
      <c r="A887" s="292"/>
      <c r="B887" s="221"/>
      <c r="C887" s="295"/>
      <c r="D887" s="296"/>
      <c r="E887" s="296"/>
      <c r="F887" s="296"/>
      <c r="G887" s="296"/>
      <c r="H887" s="296"/>
      <c r="I887" s="292"/>
      <c r="J887" s="292"/>
      <c r="K887" s="292"/>
      <c r="L887" s="292"/>
      <c r="M887" s="292"/>
      <c r="N887" s="292"/>
      <c r="O887" s="292"/>
      <c r="P887" s="292"/>
      <c r="Q887" s="292"/>
      <c r="R887" s="292"/>
      <c r="S887" s="292"/>
      <c r="T887" s="292"/>
      <c r="U887" s="292"/>
      <c r="V887" s="292"/>
      <c r="W887" s="292"/>
      <c r="X887" s="292"/>
      <c r="Y887" s="292"/>
      <c r="Z887" s="292"/>
      <c r="AA887" s="292"/>
      <c r="AB887" s="292"/>
    </row>
    <row r="888" spans="1:28" ht="15.75" customHeight="1" x14ac:dyDescent="0.2">
      <c r="A888" s="292"/>
      <c r="B888" s="221"/>
      <c r="C888" s="295"/>
      <c r="D888" s="296"/>
      <c r="E888" s="296"/>
      <c r="F888" s="296"/>
      <c r="G888" s="296"/>
      <c r="H888" s="296"/>
      <c r="I888" s="292"/>
      <c r="J888" s="292"/>
      <c r="K888" s="292"/>
      <c r="L888" s="292"/>
      <c r="M888" s="292"/>
      <c r="N888" s="292"/>
      <c r="O888" s="292"/>
      <c r="P888" s="292"/>
      <c r="Q888" s="292"/>
      <c r="R888" s="292"/>
      <c r="S888" s="292"/>
      <c r="T888" s="292"/>
      <c r="U888" s="292"/>
      <c r="V888" s="292"/>
      <c r="W888" s="292"/>
      <c r="X888" s="292"/>
      <c r="Y888" s="292"/>
      <c r="Z888" s="292"/>
      <c r="AA888" s="292"/>
      <c r="AB888" s="292"/>
    </row>
    <row r="889" spans="1:28" ht="15.75" customHeight="1" x14ac:dyDescent="0.2">
      <c r="A889" s="292"/>
      <c r="B889" s="221"/>
      <c r="C889" s="295"/>
      <c r="D889" s="296"/>
      <c r="E889" s="296"/>
      <c r="F889" s="296"/>
      <c r="G889" s="296"/>
      <c r="H889" s="296"/>
      <c r="I889" s="292"/>
      <c r="J889" s="292"/>
      <c r="K889" s="292"/>
      <c r="L889" s="292"/>
      <c r="M889" s="292"/>
      <c r="N889" s="292"/>
      <c r="O889" s="292"/>
      <c r="P889" s="292"/>
      <c r="Q889" s="292"/>
      <c r="R889" s="292"/>
      <c r="S889" s="292"/>
      <c r="T889" s="292"/>
      <c r="U889" s="292"/>
      <c r="V889" s="292"/>
      <c r="W889" s="292"/>
      <c r="X889" s="292"/>
      <c r="Y889" s="292"/>
      <c r="Z889" s="292"/>
      <c r="AA889" s="292"/>
      <c r="AB889" s="292"/>
    </row>
    <row r="890" spans="1:28" ht="15.75" customHeight="1" x14ac:dyDescent="0.2">
      <c r="A890" s="292"/>
      <c r="B890" s="221"/>
      <c r="C890" s="295"/>
      <c r="D890" s="296"/>
      <c r="E890" s="296"/>
      <c r="F890" s="296"/>
      <c r="G890" s="296"/>
      <c r="H890" s="296"/>
      <c r="I890" s="292"/>
      <c r="J890" s="292"/>
      <c r="K890" s="292"/>
      <c r="L890" s="292"/>
      <c r="M890" s="292"/>
      <c r="N890" s="292"/>
      <c r="O890" s="292"/>
      <c r="P890" s="292"/>
      <c r="Q890" s="292"/>
      <c r="R890" s="292"/>
      <c r="S890" s="292"/>
      <c r="T890" s="292"/>
      <c r="U890" s="292"/>
      <c r="V890" s="292"/>
      <c r="W890" s="292"/>
      <c r="X890" s="292"/>
      <c r="Y890" s="292"/>
      <c r="Z890" s="292"/>
      <c r="AA890" s="292"/>
      <c r="AB890" s="292"/>
    </row>
    <row r="891" spans="1:28" ht="15.75" customHeight="1" x14ac:dyDescent="0.2">
      <c r="A891" s="292"/>
      <c r="B891" s="221"/>
      <c r="C891" s="295"/>
      <c r="D891" s="296"/>
      <c r="E891" s="296"/>
      <c r="F891" s="296"/>
      <c r="G891" s="296"/>
      <c r="H891" s="296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2"/>
      <c r="Y891" s="292"/>
      <c r="Z891" s="292"/>
      <c r="AA891" s="292"/>
      <c r="AB891" s="292"/>
    </row>
    <row r="892" spans="1:28" ht="15.75" customHeight="1" x14ac:dyDescent="0.2">
      <c r="A892" s="292"/>
      <c r="B892" s="221"/>
      <c r="C892" s="295"/>
      <c r="D892" s="296"/>
      <c r="E892" s="296"/>
      <c r="F892" s="296"/>
      <c r="G892" s="296"/>
      <c r="H892" s="296"/>
      <c r="I892" s="292"/>
      <c r="J892" s="292"/>
      <c r="K892" s="292"/>
      <c r="L892" s="292"/>
      <c r="M892" s="292"/>
      <c r="N892" s="292"/>
      <c r="O892" s="292"/>
      <c r="P892" s="292"/>
      <c r="Q892" s="292"/>
      <c r="R892" s="292"/>
      <c r="S892" s="292"/>
      <c r="T892" s="292"/>
      <c r="U892" s="292"/>
      <c r="V892" s="292"/>
      <c r="W892" s="292"/>
      <c r="X892" s="292"/>
      <c r="Y892" s="292"/>
      <c r="Z892" s="292"/>
      <c r="AA892" s="292"/>
      <c r="AB892" s="292"/>
    </row>
    <row r="893" spans="1:28" ht="15.75" customHeight="1" x14ac:dyDescent="0.2">
      <c r="A893" s="292"/>
      <c r="B893" s="221"/>
      <c r="C893" s="295"/>
      <c r="D893" s="296"/>
      <c r="E893" s="296"/>
      <c r="F893" s="296"/>
      <c r="G893" s="296"/>
      <c r="H893" s="296"/>
      <c r="I893" s="292"/>
      <c r="J893" s="292"/>
      <c r="K893" s="292"/>
      <c r="L893" s="292"/>
      <c r="M893" s="292"/>
      <c r="N893" s="292"/>
      <c r="O893" s="292"/>
      <c r="P893" s="292"/>
      <c r="Q893" s="292"/>
      <c r="R893" s="292"/>
      <c r="S893" s="292"/>
      <c r="T893" s="292"/>
      <c r="U893" s="292"/>
      <c r="V893" s="292"/>
      <c r="W893" s="292"/>
      <c r="X893" s="292"/>
      <c r="Y893" s="292"/>
      <c r="Z893" s="292"/>
      <c r="AA893" s="292"/>
      <c r="AB893" s="292"/>
    </row>
    <row r="894" spans="1:28" ht="15.75" customHeight="1" x14ac:dyDescent="0.2">
      <c r="A894" s="292"/>
      <c r="B894" s="221"/>
      <c r="C894" s="295"/>
      <c r="D894" s="296"/>
      <c r="E894" s="296"/>
      <c r="F894" s="296"/>
      <c r="G894" s="296"/>
      <c r="H894" s="296"/>
      <c r="I894" s="292"/>
      <c r="J894" s="292"/>
      <c r="K894" s="292"/>
      <c r="L894" s="292"/>
      <c r="M894" s="292"/>
      <c r="N894" s="292"/>
      <c r="O894" s="292"/>
      <c r="P894" s="292"/>
      <c r="Q894" s="292"/>
      <c r="R894" s="292"/>
      <c r="S894" s="292"/>
      <c r="T894" s="292"/>
      <c r="U894" s="292"/>
      <c r="V894" s="292"/>
      <c r="W894" s="292"/>
      <c r="X894" s="292"/>
      <c r="Y894" s="292"/>
      <c r="Z894" s="292"/>
      <c r="AA894" s="292"/>
      <c r="AB894" s="292"/>
    </row>
    <row r="895" spans="1:28" ht="15.75" customHeight="1" x14ac:dyDescent="0.2">
      <c r="A895" s="292"/>
      <c r="B895" s="221"/>
      <c r="C895" s="295"/>
      <c r="D895" s="296"/>
      <c r="E895" s="296"/>
      <c r="F895" s="296"/>
      <c r="G895" s="296"/>
      <c r="H895" s="296"/>
      <c r="I895" s="292"/>
      <c r="J895" s="292"/>
      <c r="K895" s="292"/>
      <c r="L895" s="292"/>
      <c r="M895" s="292"/>
      <c r="N895" s="292"/>
      <c r="O895" s="292"/>
      <c r="P895" s="292"/>
      <c r="Q895" s="292"/>
      <c r="R895" s="292"/>
      <c r="S895" s="292"/>
      <c r="T895" s="292"/>
      <c r="U895" s="292"/>
      <c r="V895" s="292"/>
      <c r="W895" s="292"/>
      <c r="X895" s="292"/>
      <c r="Y895" s="292"/>
      <c r="Z895" s="292"/>
      <c r="AA895" s="292"/>
      <c r="AB895" s="292"/>
    </row>
    <row r="896" spans="1:28" ht="15.75" customHeight="1" x14ac:dyDescent="0.2">
      <c r="A896" s="292"/>
      <c r="B896" s="221"/>
      <c r="C896" s="295"/>
      <c r="D896" s="296"/>
      <c r="E896" s="296"/>
      <c r="F896" s="296"/>
      <c r="G896" s="296"/>
      <c r="H896" s="296"/>
      <c r="I896" s="292"/>
      <c r="J896" s="292"/>
      <c r="K896" s="292"/>
      <c r="L896" s="292"/>
      <c r="M896" s="292"/>
      <c r="N896" s="292"/>
      <c r="O896" s="292"/>
      <c r="P896" s="292"/>
      <c r="Q896" s="292"/>
      <c r="R896" s="292"/>
      <c r="S896" s="292"/>
      <c r="T896" s="292"/>
      <c r="U896" s="292"/>
      <c r="V896" s="292"/>
      <c r="W896" s="292"/>
      <c r="X896" s="292"/>
      <c r="Y896" s="292"/>
      <c r="Z896" s="292"/>
      <c r="AA896" s="292"/>
      <c r="AB896" s="292"/>
    </row>
    <row r="897" spans="1:28" ht="15.75" customHeight="1" x14ac:dyDescent="0.2">
      <c r="A897" s="292"/>
      <c r="B897" s="221"/>
      <c r="C897" s="295"/>
      <c r="D897" s="296"/>
      <c r="E897" s="296"/>
      <c r="F897" s="296"/>
      <c r="G897" s="296"/>
      <c r="H897" s="296"/>
      <c r="I897" s="292"/>
      <c r="J897" s="292"/>
      <c r="K897" s="292"/>
      <c r="L897" s="292"/>
      <c r="M897" s="292"/>
      <c r="N897" s="292"/>
      <c r="O897" s="292"/>
      <c r="P897" s="292"/>
      <c r="Q897" s="292"/>
      <c r="R897" s="292"/>
      <c r="S897" s="292"/>
      <c r="T897" s="292"/>
      <c r="U897" s="292"/>
      <c r="V897" s="292"/>
      <c r="W897" s="292"/>
      <c r="X897" s="292"/>
      <c r="Y897" s="292"/>
      <c r="Z897" s="292"/>
      <c r="AA897" s="292"/>
      <c r="AB897" s="292"/>
    </row>
    <row r="898" spans="1:28" ht="15.75" customHeight="1" x14ac:dyDescent="0.2">
      <c r="A898" s="292"/>
      <c r="B898" s="221"/>
      <c r="C898" s="295"/>
      <c r="D898" s="296"/>
      <c r="E898" s="296"/>
      <c r="F898" s="296"/>
      <c r="G898" s="296"/>
      <c r="H898" s="296"/>
      <c r="I898" s="292"/>
      <c r="J898" s="292"/>
      <c r="K898" s="292"/>
      <c r="L898" s="292"/>
      <c r="M898" s="292"/>
      <c r="N898" s="292"/>
      <c r="O898" s="292"/>
      <c r="P898" s="292"/>
      <c r="Q898" s="292"/>
      <c r="R898" s="292"/>
      <c r="S898" s="292"/>
      <c r="T898" s="292"/>
      <c r="U898" s="292"/>
      <c r="V898" s="292"/>
      <c r="W898" s="292"/>
      <c r="X898" s="292"/>
      <c r="Y898" s="292"/>
      <c r="Z898" s="292"/>
      <c r="AA898" s="292"/>
      <c r="AB898" s="292"/>
    </row>
    <row r="899" spans="1:28" ht="15.75" customHeight="1" x14ac:dyDescent="0.2">
      <c r="A899" s="292"/>
      <c r="B899" s="221"/>
      <c r="C899" s="295"/>
      <c r="D899" s="296"/>
      <c r="E899" s="296"/>
      <c r="F899" s="296"/>
      <c r="G899" s="296"/>
      <c r="H899" s="296"/>
      <c r="I899" s="292"/>
      <c r="J899" s="292"/>
      <c r="K899" s="292"/>
      <c r="L899" s="292"/>
      <c r="M899" s="292"/>
      <c r="N899" s="292"/>
      <c r="O899" s="292"/>
      <c r="P899" s="292"/>
      <c r="Q899" s="292"/>
      <c r="R899" s="292"/>
      <c r="S899" s="292"/>
      <c r="T899" s="292"/>
      <c r="U899" s="292"/>
      <c r="V899" s="292"/>
      <c r="W899" s="292"/>
      <c r="X899" s="292"/>
      <c r="Y899" s="292"/>
      <c r="Z899" s="292"/>
      <c r="AA899" s="292"/>
      <c r="AB899" s="292"/>
    </row>
    <row r="900" spans="1:28" ht="15.75" customHeight="1" x14ac:dyDescent="0.2">
      <c r="A900" s="292"/>
      <c r="B900" s="221"/>
      <c r="C900" s="295"/>
      <c r="D900" s="296"/>
      <c r="E900" s="296"/>
      <c r="F900" s="296"/>
      <c r="G900" s="296"/>
      <c r="H900" s="296"/>
      <c r="I900" s="292"/>
      <c r="J900" s="292"/>
      <c r="K900" s="292"/>
      <c r="L900" s="292"/>
      <c r="M900" s="292"/>
      <c r="N900" s="292"/>
      <c r="O900" s="292"/>
      <c r="P900" s="292"/>
      <c r="Q900" s="292"/>
      <c r="R900" s="292"/>
      <c r="S900" s="292"/>
      <c r="T900" s="292"/>
      <c r="U900" s="292"/>
      <c r="V900" s="292"/>
      <c r="W900" s="292"/>
      <c r="X900" s="292"/>
      <c r="Y900" s="292"/>
      <c r="Z900" s="292"/>
      <c r="AA900" s="292"/>
      <c r="AB900" s="292"/>
    </row>
    <row r="901" spans="1:28" ht="15.75" customHeight="1" x14ac:dyDescent="0.2">
      <c r="A901" s="292"/>
      <c r="B901" s="221"/>
      <c r="C901" s="295"/>
      <c r="D901" s="296"/>
      <c r="E901" s="296"/>
      <c r="F901" s="296"/>
      <c r="G901" s="296"/>
      <c r="H901" s="296"/>
      <c r="I901" s="292"/>
      <c r="J901" s="292"/>
      <c r="K901" s="292"/>
      <c r="L901" s="292"/>
      <c r="M901" s="292"/>
      <c r="N901" s="292"/>
      <c r="O901" s="292"/>
      <c r="P901" s="292"/>
      <c r="Q901" s="292"/>
      <c r="R901" s="292"/>
      <c r="S901" s="292"/>
      <c r="T901" s="292"/>
      <c r="U901" s="292"/>
      <c r="V901" s="292"/>
      <c r="W901" s="292"/>
      <c r="X901" s="292"/>
      <c r="Y901" s="292"/>
      <c r="Z901" s="292"/>
      <c r="AA901" s="292"/>
      <c r="AB901" s="292"/>
    </row>
    <row r="902" spans="1:28" ht="15.75" customHeight="1" x14ac:dyDescent="0.2">
      <c r="A902" s="292"/>
      <c r="B902" s="221"/>
      <c r="C902" s="295"/>
      <c r="D902" s="296"/>
      <c r="E902" s="296"/>
      <c r="F902" s="296"/>
      <c r="G902" s="296"/>
      <c r="H902" s="296"/>
      <c r="I902" s="292"/>
      <c r="J902" s="292"/>
      <c r="K902" s="292"/>
      <c r="L902" s="292"/>
      <c r="M902" s="292"/>
      <c r="N902" s="292"/>
      <c r="O902" s="292"/>
      <c r="P902" s="292"/>
      <c r="Q902" s="292"/>
      <c r="R902" s="292"/>
      <c r="S902" s="292"/>
      <c r="T902" s="292"/>
      <c r="U902" s="292"/>
      <c r="V902" s="292"/>
      <c r="W902" s="292"/>
      <c r="X902" s="292"/>
      <c r="Y902" s="292"/>
      <c r="Z902" s="292"/>
      <c r="AA902" s="292"/>
      <c r="AB902" s="292"/>
    </row>
    <row r="903" spans="1:28" ht="15.75" customHeight="1" x14ac:dyDescent="0.2">
      <c r="A903" s="292"/>
      <c r="B903" s="221"/>
      <c r="C903" s="295"/>
      <c r="D903" s="296"/>
      <c r="E903" s="296"/>
      <c r="F903" s="296"/>
      <c r="G903" s="296"/>
      <c r="H903" s="296"/>
      <c r="I903" s="292"/>
      <c r="J903" s="292"/>
      <c r="K903" s="292"/>
      <c r="L903" s="292"/>
      <c r="M903" s="292"/>
      <c r="N903" s="292"/>
      <c r="O903" s="292"/>
      <c r="P903" s="292"/>
      <c r="Q903" s="292"/>
      <c r="R903" s="292"/>
      <c r="S903" s="292"/>
      <c r="T903" s="292"/>
      <c r="U903" s="292"/>
      <c r="V903" s="292"/>
      <c r="W903" s="292"/>
      <c r="X903" s="292"/>
      <c r="Y903" s="292"/>
      <c r="Z903" s="292"/>
      <c r="AA903" s="292"/>
      <c r="AB903" s="292"/>
    </row>
    <row r="904" spans="1:28" ht="15.75" customHeight="1" x14ac:dyDescent="0.2">
      <c r="A904" s="292"/>
      <c r="B904" s="221"/>
      <c r="C904" s="295"/>
      <c r="D904" s="296"/>
      <c r="E904" s="296"/>
      <c r="F904" s="296"/>
      <c r="G904" s="296"/>
      <c r="H904" s="296"/>
      <c r="I904" s="292"/>
      <c r="J904" s="292"/>
      <c r="K904" s="292"/>
      <c r="L904" s="292"/>
      <c r="M904" s="292"/>
      <c r="N904" s="292"/>
      <c r="O904" s="292"/>
      <c r="P904" s="292"/>
      <c r="Q904" s="292"/>
      <c r="R904" s="292"/>
      <c r="S904" s="292"/>
      <c r="T904" s="292"/>
      <c r="U904" s="292"/>
      <c r="V904" s="292"/>
      <c r="W904" s="292"/>
      <c r="X904" s="292"/>
      <c r="Y904" s="292"/>
      <c r="Z904" s="292"/>
      <c r="AA904" s="292"/>
      <c r="AB904" s="292"/>
    </row>
    <row r="905" spans="1:28" ht="15.75" customHeight="1" x14ac:dyDescent="0.2">
      <c r="A905" s="292"/>
      <c r="B905" s="221"/>
      <c r="C905" s="295"/>
      <c r="D905" s="296"/>
      <c r="E905" s="296"/>
      <c r="F905" s="296"/>
      <c r="G905" s="296"/>
      <c r="H905" s="296"/>
      <c r="I905" s="292"/>
      <c r="J905" s="292"/>
      <c r="K905" s="292"/>
      <c r="L905" s="292"/>
      <c r="M905" s="292"/>
      <c r="N905" s="292"/>
      <c r="O905" s="292"/>
      <c r="P905" s="292"/>
      <c r="Q905" s="292"/>
      <c r="R905" s="292"/>
      <c r="S905" s="292"/>
      <c r="T905" s="292"/>
      <c r="U905" s="292"/>
      <c r="V905" s="292"/>
      <c r="W905" s="292"/>
      <c r="X905" s="292"/>
      <c r="Y905" s="292"/>
      <c r="Z905" s="292"/>
      <c r="AA905" s="292"/>
      <c r="AB905" s="292"/>
    </row>
    <row r="906" spans="1:28" ht="15.75" customHeight="1" x14ac:dyDescent="0.2">
      <c r="A906" s="292"/>
      <c r="B906" s="221"/>
      <c r="C906" s="295"/>
      <c r="D906" s="296"/>
      <c r="E906" s="296"/>
      <c r="F906" s="296"/>
      <c r="G906" s="296"/>
      <c r="H906" s="296"/>
      <c r="I906" s="292"/>
      <c r="J906" s="292"/>
      <c r="K906" s="292"/>
      <c r="L906" s="292"/>
      <c r="M906" s="292"/>
      <c r="N906" s="292"/>
      <c r="O906" s="292"/>
      <c r="P906" s="292"/>
      <c r="Q906" s="292"/>
      <c r="R906" s="292"/>
      <c r="S906" s="292"/>
      <c r="T906" s="292"/>
      <c r="U906" s="292"/>
      <c r="V906" s="292"/>
      <c r="W906" s="292"/>
      <c r="X906" s="292"/>
      <c r="Y906" s="292"/>
      <c r="Z906" s="292"/>
      <c r="AA906" s="292"/>
      <c r="AB906" s="292"/>
    </row>
    <row r="907" spans="1:28" ht="15.75" customHeight="1" x14ac:dyDescent="0.2">
      <c r="A907" s="292"/>
      <c r="B907" s="221"/>
      <c r="C907" s="295"/>
      <c r="D907" s="296"/>
      <c r="E907" s="296"/>
      <c r="F907" s="296"/>
      <c r="G907" s="296"/>
      <c r="H907" s="296"/>
      <c r="I907" s="292"/>
      <c r="J907" s="292"/>
      <c r="K907" s="292"/>
      <c r="L907" s="292"/>
      <c r="M907" s="292"/>
      <c r="N907" s="292"/>
      <c r="O907" s="292"/>
      <c r="P907" s="292"/>
      <c r="Q907" s="292"/>
      <c r="R907" s="292"/>
      <c r="S907" s="292"/>
      <c r="T907" s="292"/>
      <c r="U907" s="292"/>
      <c r="V907" s="292"/>
      <c r="W907" s="292"/>
      <c r="X907" s="292"/>
      <c r="Y907" s="292"/>
      <c r="Z907" s="292"/>
      <c r="AA907" s="292"/>
      <c r="AB907" s="292"/>
    </row>
    <row r="908" spans="1:28" ht="15.75" customHeight="1" x14ac:dyDescent="0.2">
      <c r="A908" s="292"/>
      <c r="B908" s="221"/>
      <c r="C908" s="295"/>
      <c r="D908" s="296"/>
      <c r="E908" s="296"/>
      <c r="F908" s="296"/>
      <c r="G908" s="296"/>
      <c r="H908" s="296"/>
      <c r="I908" s="292"/>
      <c r="J908" s="292"/>
      <c r="K908" s="292"/>
      <c r="L908" s="292"/>
      <c r="M908" s="292"/>
      <c r="N908" s="292"/>
      <c r="O908" s="292"/>
      <c r="P908" s="292"/>
      <c r="Q908" s="292"/>
      <c r="R908" s="292"/>
      <c r="S908" s="292"/>
      <c r="T908" s="292"/>
      <c r="U908" s="292"/>
      <c r="V908" s="292"/>
      <c r="W908" s="292"/>
      <c r="X908" s="292"/>
      <c r="Y908" s="292"/>
      <c r="Z908" s="292"/>
      <c r="AA908" s="292"/>
      <c r="AB908" s="292"/>
    </row>
    <row r="909" spans="1:28" ht="15.75" customHeight="1" x14ac:dyDescent="0.2">
      <c r="A909" s="292"/>
      <c r="B909" s="221"/>
      <c r="C909" s="295"/>
      <c r="D909" s="296"/>
      <c r="E909" s="296"/>
      <c r="F909" s="296"/>
      <c r="G909" s="296"/>
      <c r="H909" s="296"/>
      <c r="I909" s="292"/>
      <c r="J909" s="292"/>
      <c r="K909" s="292"/>
      <c r="L909" s="292"/>
      <c r="M909" s="292"/>
      <c r="N909" s="292"/>
      <c r="O909" s="292"/>
      <c r="P909" s="292"/>
      <c r="Q909" s="292"/>
      <c r="R909" s="292"/>
      <c r="S909" s="292"/>
      <c r="T909" s="292"/>
      <c r="U909" s="292"/>
      <c r="V909" s="292"/>
      <c r="W909" s="292"/>
      <c r="X909" s="292"/>
      <c r="Y909" s="292"/>
      <c r="Z909" s="292"/>
      <c r="AA909" s="292"/>
      <c r="AB909" s="292"/>
    </row>
    <row r="910" spans="1:28" ht="15.75" customHeight="1" x14ac:dyDescent="0.2">
      <c r="A910" s="292"/>
      <c r="B910" s="221"/>
      <c r="C910" s="295"/>
      <c r="D910" s="296"/>
      <c r="E910" s="296"/>
      <c r="F910" s="296"/>
      <c r="G910" s="296"/>
      <c r="H910" s="296"/>
      <c r="I910" s="292"/>
      <c r="J910" s="292"/>
      <c r="K910" s="292"/>
      <c r="L910" s="292"/>
      <c r="M910" s="292"/>
      <c r="N910" s="292"/>
      <c r="O910" s="292"/>
      <c r="P910" s="292"/>
      <c r="Q910" s="292"/>
      <c r="R910" s="292"/>
      <c r="S910" s="292"/>
      <c r="T910" s="292"/>
      <c r="U910" s="292"/>
      <c r="V910" s="292"/>
      <c r="W910" s="292"/>
      <c r="X910" s="292"/>
      <c r="Y910" s="292"/>
      <c r="Z910" s="292"/>
      <c r="AA910" s="292"/>
      <c r="AB910" s="292"/>
    </row>
    <row r="911" spans="1:28" ht="15.75" customHeight="1" x14ac:dyDescent="0.2">
      <c r="A911" s="292"/>
      <c r="B911" s="221"/>
      <c r="C911" s="295"/>
      <c r="D911" s="296"/>
      <c r="E911" s="296"/>
      <c r="F911" s="296"/>
      <c r="G911" s="296"/>
      <c r="H911" s="296"/>
      <c r="I911" s="292"/>
      <c r="J911" s="292"/>
      <c r="K911" s="292"/>
      <c r="L911" s="292"/>
      <c r="M911" s="292"/>
      <c r="N911" s="292"/>
      <c r="O911" s="292"/>
      <c r="P911" s="292"/>
      <c r="Q911" s="292"/>
      <c r="R911" s="292"/>
      <c r="S911" s="292"/>
      <c r="T911" s="292"/>
      <c r="U911" s="292"/>
      <c r="V911" s="292"/>
      <c r="W911" s="292"/>
      <c r="X911" s="292"/>
      <c r="Y911" s="292"/>
      <c r="Z911" s="292"/>
      <c r="AA911" s="292"/>
      <c r="AB911" s="292"/>
    </row>
    <row r="912" spans="1:28" ht="15.75" customHeight="1" x14ac:dyDescent="0.2">
      <c r="A912" s="292"/>
      <c r="B912" s="221"/>
      <c r="C912" s="295"/>
      <c r="D912" s="296"/>
      <c r="E912" s="296"/>
      <c r="F912" s="296"/>
      <c r="G912" s="296"/>
      <c r="H912" s="296"/>
      <c r="I912" s="292"/>
      <c r="J912" s="292"/>
      <c r="K912" s="292"/>
      <c r="L912" s="292"/>
      <c r="M912" s="292"/>
      <c r="N912" s="292"/>
      <c r="O912" s="292"/>
      <c r="P912" s="292"/>
      <c r="Q912" s="292"/>
      <c r="R912" s="292"/>
      <c r="S912" s="292"/>
      <c r="T912" s="292"/>
      <c r="U912" s="292"/>
      <c r="V912" s="292"/>
      <c r="W912" s="292"/>
      <c r="X912" s="292"/>
      <c r="Y912" s="292"/>
      <c r="Z912" s="292"/>
      <c r="AA912" s="292"/>
      <c r="AB912" s="292"/>
    </row>
    <row r="913" spans="1:28" ht="15.75" customHeight="1" x14ac:dyDescent="0.2">
      <c r="A913" s="292"/>
      <c r="B913" s="221"/>
      <c r="C913" s="295"/>
      <c r="D913" s="296"/>
      <c r="E913" s="296"/>
      <c r="F913" s="296"/>
      <c r="G913" s="296"/>
      <c r="H913" s="296"/>
      <c r="I913" s="292"/>
      <c r="J913" s="292"/>
      <c r="K913" s="292"/>
      <c r="L913" s="292"/>
      <c r="M913" s="292"/>
      <c r="N913" s="292"/>
      <c r="O913" s="292"/>
      <c r="P913" s="292"/>
      <c r="Q913" s="292"/>
      <c r="R913" s="292"/>
      <c r="S913" s="292"/>
      <c r="T913" s="292"/>
      <c r="U913" s="292"/>
      <c r="V913" s="292"/>
      <c r="W913" s="292"/>
      <c r="X913" s="292"/>
      <c r="Y913" s="292"/>
      <c r="Z913" s="292"/>
      <c r="AA913" s="292"/>
      <c r="AB913" s="292"/>
    </row>
    <row r="914" spans="1:28" ht="15.75" customHeight="1" x14ac:dyDescent="0.2">
      <c r="A914" s="292"/>
      <c r="B914" s="221"/>
      <c r="C914" s="295"/>
      <c r="D914" s="296"/>
      <c r="E914" s="296"/>
      <c r="F914" s="296"/>
      <c r="G914" s="296"/>
      <c r="H914" s="296"/>
      <c r="I914" s="292"/>
      <c r="J914" s="292"/>
      <c r="K914" s="292"/>
      <c r="L914" s="292"/>
      <c r="M914" s="292"/>
      <c r="N914" s="292"/>
      <c r="O914" s="292"/>
      <c r="P914" s="292"/>
      <c r="Q914" s="292"/>
      <c r="R914" s="292"/>
      <c r="S914" s="292"/>
      <c r="T914" s="292"/>
      <c r="U914" s="292"/>
      <c r="V914" s="292"/>
      <c r="W914" s="292"/>
      <c r="X914" s="292"/>
      <c r="Y914" s="292"/>
      <c r="Z914" s="292"/>
      <c r="AA914" s="292"/>
      <c r="AB914" s="292"/>
    </row>
    <row r="915" spans="1:28" ht="15.75" customHeight="1" x14ac:dyDescent="0.2">
      <c r="A915" s="292"/>
      <c r="B915" s="221"/>
      <c r="C915" s="295"/>
      <c r="D915" s="296"/>
      <c r="E915" s="296"/>
      <c r="F915" s="296"/>
      <c r="G915" s="296"/>
      <c r="H915" s="296"/>
      <c r="I915" s="292"/>
      <c r="J915" s="292"/>
      <c r="K915" s="292"/>
      <c r="L915" s="292"/>
      <c r="M915" s="292"/>
      <c r="N915" s="292"/>
      <c r="O915" s="292"/>
      <c r="P915" s="292"/>
      <c r="Q915" s="292"/>
      <c r="R915" s="292"/>
      <c r="S915" s="292"/>
      <c r="T915" s="292"/>
      <c r="U915" s="292"/>
      <c r="V915" s="292"/>
      <c r="W915" s="292"/>
      <c r="X915" s="292"/>
      <c r="Y915" s="292"/>
      <c r="Z915" s="292"/>
      <c r="AA915" s="292"/>
      <c r="AB915" s="292"/>
    </row>
    <row r="916" spans="1:28" ht="15.75" customHeight="1" x14ac:dyDescent="0.2">
      <c r="A916" s="292"/>
      <c r="B916" s="221"/>
      <c r="C916" s="295"/>
      <c r="D916" s="296"/>
      <c r="E916" s="296"/>
      <c r="F916" s="296"/>
      <c r="G916" s="296"/>
      <c r="H916" s="296"/>
      <c r="I916" s="292"/>
      <c r="J916" s="292"/>
      <c r="K916" s="292"/>
      <c r="L916" s="292"/>
      <c r="M916" s="292"/>
      <c r="N916" s="292"/>
      <c r="O916" s="292"/>
      <c r="P916" s="292"/>
      <c r="Q916" s="292"/>
      <c r="R916" s="292"/>
      <c r="S916" s="292"/>
      <c r="T916" s="292"/>
      <c r="U916" s="292"/>
      <c r="V916" s="292"/>
      <c r="W916" s="292"/>
      <c r="X916" s="292"/>
      <c r="Y916" s="292"/>
      <c r="Z916" s="292"/>
      <c r="AA916" s="292"/>
      <c r="AB916" s="292"/>
    </row>
    <row r="917" spans="1:28" ht="15.75" customHeight="1" x14ac:dyDescent="0.2">
      <c r="A917" s="292"/>
      <c r="B917" s="221"/>
      <c r="C917" s="295"/>
      <c r="D917" s="296"/>
      <c r="E917" s="296"/>
      <c r="F917" s="296"/>
      <c r="G917" s="296"/>
      <c r="H917" s="296"/>
      <c r="I917" s="292"/>
      <c r="J917" s="292"/>
      <c r="K917" s="292"/>
      <c r="L917" s="292"/>
      <c r="M917" s="292"/>
      <c r="N917" s="292"/>
      <c r="O917" s="292"/>
      <c r="P917" s="292"/>
      <c r="Q917" s="292"/>
      <c r="R917" s="292"/>
      <c r="S917" s="292"/>
      <c r="T917" s="292"/>
      <c r="U917" s="292"/>
      <c r="V917" s="292"/>
      <c r="W917" s="292"/>
      <c r="X917" s="292"/>
      <c r="Y917" s="292"/>
      <c r="Z917" s="292"/>
      <c r="AA917" s="292"/>
      <c r="AB917" s="292"/>
    </row>
    <row r="918" spans="1:28" ht="15.75" customHeight="1" x14ac:dyDescent="0.2">
      <c r="A918" s="292"/>
      <c r="B918" s="221"/>
      <c r="C918" s="295"/>
      <c r="D918" s="296"/>
      <c r="E918" s="296"/>
      <c r="F918" s="296"/>
      <c r="G918" s="296"/>
      <c r="H918" s="296"/>
      <c r="I918" s="292"/>
      <c r="J918" s="292"/>
      <c r="K918" s="292"/>
      <c r="L918" s="292"/>
      <c r="M918" s="292"/>
      <c r="N918" s="292"/>
      <c r="O918" s="292"/>
      <c r="P918" s="292"/>
      <c r="Q918" s="292"/>
      <c r="R918" s="292"/>
      <c r="S918" s="292"/>
      <c r="T918" s="292"/>
      <c r="U918" s="292"/>
      <c r="V918" s="292"/>
      <c r="W918" s="292"/>
      <c r="X918" s="292"/>
      <c r="Y918" s="292"/>
      <c r="Z918" s="292"/>
      <c r="AA918" s="292"/>
      <c r="AB918" s="292"/>
    </row>
    <row r="919" spans="1:28" ht="15.75" customHeight="1" x14ac:dyDescent="0.2">
      <c r="A919" s="292"/>
      <c r="B919" s="221"/>
      <c r="C919" s="295"/>
      <c r="D919" s="296"/>
      <c r="E919" s="296"/>
      <c r="F919" s="296"/>
      <c r="G919" s="296"/>
      <c r="H919" s="296"/>
      <c r="I919" s="292"/>
      <c r="J919" s="292"/>
      <c r="K919" s="292"/>
      <c r="L919" s="292"/>
      <c r="M919" s="292"/>
      <c r="N919" s="292"/>
      <c r="O919" s="292"/>
      <c r="P919" s="292"/>
      <c r="Q919" s="292"/>
      <c r="R919" s="292"/>
      <c r="S919" s="292"/>
      <c r="T919" s="292"/>
      <c r="U919" s="292"/>
      <c r="V919" s="292"/>
      <c r="W919" s="292"/>
      <c r="X919" s="292"/>
      <c r="Y919" s="292"/>
      <c r="Z919" s="292"/>
      <c r="AA919" s="292"/>
      <c r="AB919" s="292"/>
    </row>
    <row r="920" spans="1:28" ht="15.75" customHeight="1" x14ac:dyDescent="0.2">
      <c r="A920" s="292"/>
      <c r="B920" s="221"/>
      <c r="C920" s="295"/>
      <c r="D920" s="296"/>
      <c r="E920" s="296"/>
      <c r="F920" s="296"/>
      <c r="G920" s="296"/>
      <c r="H920" s="296"/>
      <c r="I920" s="292"/>
      <c r="J920" s="292"/>
      <c r="K920" s="292"/>
      <c r="L920" s="292"/>
      <c r="M920" s="292"/>
      <c r="N920" s="292"/>
      <c r="O920" s="292"/>
      <c r="P920" s="292"/>
      <c r="Q920" s="292"/>
      <c r="R920" s="292"/>
      <c r="S920" s="292"/>
      <c r="T920" s="292"/>
      <c r="U920" s="292"/>
      <c r="V920" s="292"/>
      <c r="W920" s="292"/>
      <c r="X920" s="292"/>
      <c r="Y920" s="292"/>
      <c r="Z920" s="292"/>
      <c r="AA920" s="292"/>
      <c r="AB920" s="292"/>
    </row>
    <row r="921" spans="1:28" ht="15.75" customHeight="1" x14ac:dyDescent="0.2">
      <c r="A921" s="292"/>
      <c r="B921" s="221"/>
      <c r="C921" s="295"/>
      <c r="D921" s="296"/>
      <c r="E921" s="296"/>
      <c r="F921" s="296"/>
      <c r="G921" s="296"/>
      <c r="H921" s="296"/>
      <c r="I921" s="292"/>
      <c r="J921" s="292"/>
      <c r="K921" s="292"/>
      <c r="L921" s="292"/>
      <c r="M921" s="292"/>
      <c r="N921" s="292"/>
      <c r="O921" s="292"/>
      <c r="P921" s="292"/>
      <c r="Q921" s="292"/>
      <c r="R921" s="292"/>
      <c r="S921" s="292"/>
      <c r="T921" s="292"/>
      <c r="U921" s="292"/>
      <c r="V921" s="292"/>
      <c r="W921" s="292"/>
      <c r="X921" s="292"/>
      <c r="Y921" s="292"/>
      <c r="Z921" s="292"/>
      <c r="AA921" s="292"/>
      <c r="AB921" s="292"/>
    </row>
    <row r="922" spans="1:28" ht="15.75" customHeight="1" x14ac:dyDescent="0.2">
      <c r="A922" s="292"/>
      <c r="B922" s="221"/>
      <c r="C922" s="295"/>
      <c r="D922" s="296"/>
      <c r="E922" s="296"/>
      <c r="F922" s="296"/>
      <c r="G922" s="296"/>
      <c r="H922" s="296"/>
      <c r="I922" s="292"/>
      <c r="J922" s="292"/>
      <c r="K922" s="292"/>
      <c r="L922" s="292"/>
      <c r="M922" s="292"/>
      <c r="N922" s="292"/>
      <c r="O922" s="292"/>
      <c r="P922" s="292"/>
      <c r="Q922" s="292"/>
      <c r="R922" s="292"/>
      <c r="S922" s="292"/>
      <c r="T922" s="292"/>
      <c r="U922" s="292"/>
      <c r="V922" s="292"/>
      <c r="W922" s="292"/>
      <c r="X922" s="292"/>
      <c r="Y922" s="292"/>
      <c r="Z922" s="292"/>
      <c r="AA922" s="292"/>
      <c r="AB922" s="292"/>
    </row>
    <row r="923" spans="1:28" ht="15.75" customHeight="1" x14ac:dyDescent="0.2">
      <c r="A923" s="292"/>
      <c r="B923" s="221"/>
      <c r="C923" s="295"/>
      <c r="D923" s="296"/>
      <c r="E923" s="296"/>
      <c r="F923" s="296"/>
      <c r="G923" s="296"/>
      <c r="H923" s="296"/>
      <c r="I923" s="292"/>
      <c r="J923" s="292"/>
      <c r="K923" s="292"/>
      <c r="L923" s="292"/>
      <c r="M923" s="292"/>
      <c r="N923" s="292"/>
      <c r="O923" s="292"/>
      <c r="P923" s="292"/>
      <c r="Q923" s="292"/>
      <c r="R923" s="292"/>
      <c r="S923" s="292"/>
      <c r="T923" s="292"/>
      <c r="U923" s="292"/>
      <c r="V923" s="292"/>
      <c r="W923" s="292"/>
      <c r="X923" s="292"/>
      <c r="Y923" s="292"/>
      <c r="Z923" s="292"/>
      <c r="AA923" s="292"/>
      <c r="AB923" s="292"/>
    </row>
    <row r="924" spans="1:28" ht="15.75" customHeight="1" x14ac:dyDescent="0.2">
      <c r="A924" s="292"/>
      <c r="B924" s="221"/>
      <c r="C924" s="295"/>
      <c r="D924" s="296"/>
      <c r="E924" s="296"/>
      <c r="F924" s="296"/>
      <c r="G924" s="296"/>
      <c r="H924" s="296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2"/>
      <c r="Y924" s="292"/>
      <c r="Z924" s="292"/>
      <c r="AA924" s="292"/>
      <c r="AB924" s="292"/>
    </row>
    <row r="925" spans="1:28" ht="15.75" customHeight="1" x14ac:dyDescent="0.2">
      <c r="A925" s="292"/>
      <c r="B925" s="221"/>
      <c r="C925" s="295"/>
      <c r="D925" s="296"/>
      <c r="E925" s="296"/>
      <c r="F925" s="296"/>
      <c r="G925" s="296"/>
      <c r="H925" s="296"/>
      <c r="I925" s="292"/>
      <c r="J925" s="292"/>
      <c r="K925" s="292"/>
      <c r="L925" s="292"/>
      <c r="M925" s="292"/>
      <c r="N925" s="292"/>
      <c r="O925" s="292"/>
      <c r="P925" s="292"/>
      <c r="Q925" s="292"/>
      <c r="R925" s="292"/>
      <c r="S925" s="292"/>
      <c r="T925" s="292"/>
      <c r="U925" s="292"/>
      <c r="V925" s="292"/>
      <c r="W925" s="292"/>
      <c r="X925" s="292"/>
      <c r="Y925" s="292"/>
      <c r="Z925" s="292"/>
      <c r="AA925" s="292"/>
      <c r="AB925" s="292"/>
    </row>
    <row r="926" spans="1:28" ht="15.75" customHeight="1" x14ac:dyDescent="0.2">
      <c r="A926" s="292"/>
      <c r="B926" s="221"/>
      <c r="C926" s="295"/>
      <c r="D926" s="296"/>
      <c r="E926" s="296"/>
      <c r="F926" s="296"/>
      <c r="G926" s="296"/>
      <c r="H926" s="296"/>
      <c r="I926" s="292"/>
      <c r="J926" s="292"/>
      <c r="K926" s="292"/>
      <c r="L926" s="292"/>
      <c r="M926" s="292"/>
      <c r="N926" s="292"/>
      <c r="O926" s="292"/>
      <c r="P926" s="292"/>
      <c r="Q926" s="292"/>
      <c r="R926" s="292"/>
      <c r="S926" s="292"/>
      <c r="T926" s="292"/>
      <c r="U926" s="292"/>
      <c r="V926" s="292"/>
      <c r="W926" s="292"/>
      <c r="X926" s="292"/>
      <c r="Y926" s="292"/>
      <c r="Z926" s="292"/>
      <c r="AA926" s="292"/>
      <c r="AB926" s="292"/>
    </row>
    <row r="927" spans="1:28" ht="15.75" customHeight="1" x14ac:dyDescent="0.2">
      <c r="A927" s="292"/>
      <c r="B927" s="221"/>
      <c r="C927" s="295"/>
      <c r="D927" s="296"/>
      <c r="E927" s="296"/>
      <c r="F927" s="296"/>
      <c r="G927" s="296"/>
      <c r="H927" s="296"/>
      <c r="I927" s="292"/>
      <c r="J927" s="292"/>
      <c r="K927" s="292"/>
      <c r="L927" s="292"/>
      <c r="M927" s="292"/>
      <c r="N927" s="292"/>
      <c r="O927" s="292"/>
      <c r="P927" s="292"/>
      <c r="Q927" s="292"/>
      <c r="R927" s="292"/>
      <c r="S927" s="292"/>
      <c r="T927" s="292"/>
      <c r="U927" s="292"/>
      <c r="V927" s="292"/>
      <c r="W927" s="292"/>
      <c r="X927" s="292"/>
      <c r="Y927" s="292"/>
      <c r="Z927" s="292"/>
      <c r="AA927" s="292"/>
      <c r="AB927" s="292"/>
    </row>
    <row r="928" spans="1:28" ht="15.75" customHeight="1" x14ac:dyDescent="0.2">
      <c r="A928" s="292"/>
      <c r="B928" s="221"/>
      <c r="C928" s="295"/>
      <c r="D928" s="296"/>
      <c r="E928" s="296"/>
      <c r="F928" s="296"/>
      <c r="G928" s="296"/>
      <c r="H928" s="296"/>
      <c r="I928" s="292"/>
      <c r="J928" s="292"/>
      <c r="K928" s="292"/>
      <c r="L928" s="292"/>
      <c r="M928" s="292"/>
      <c r="N928" s="292"/>
      <c r="O928" s="292"/>
      <c r="P928" s="292"/>
      <c r="Q928" s="292"/>
      <c r="R928" s="292"/>
      <c r="S928" s="292"/>
      <c r="T928" s="292"/>
      <c r="U928" s="292"/>
      <c r="V928" s="292"/>
      <c r="W928" s="292"/>
      <c r="X928" s="292"/>
      <c r="Y928" s="292"/>
      <c r="Z928" s="292"/>
      <c r="AA928" s="292"/>
      <c r="AB928" s="292"/>
    </row>
    <row r="929" spans="1:28" ht="15.75" customHeight="1" x14ac:dyDescent="0.2">
      <c r="A929" s="292"/>
      <c r="B929" s="221"/>
      <c r="C929" s="295"/>
      <c r="D929" s="296"/>
      <c r="E929" s="296"/>
      <c r="F929" s="296"/>
      <c r="G929" s="296"/>
      <c r="H929" s="296"/>
      <c r="I929" s="292"/>
      <c r="J929" s="292"/>
      <c r="K929" s="292"/>
      <c r="L929" s="292"/>
      <c r="M929" s="292"/>
      <c r="N929" s="292"/>
      <c r="O929" s="292"/>
      <c r="P929" s="292"/>
      <c r="Q929" s="292"/>
      <c r="R929" s="292"/>
      <c r="S929" s="292"/>
      <c r="T929" s="292"/>
      <c r="U929" s="292"/>
      <c r="V929" s="292"/>
      <c r="W929" s="292"/>
      <c r="X929" s="292"/>
      <c r="Y929" s="292"/>
      <c r="Z929" s="292"/>
      <c r="AA929" s="292"/>
      <c r="AB929" s="292"/>
    </row>
    <row r="930" spans="1:28" ht="15.75" customHeight="1" x14ac:dyDescent="0.2">
      <c r="A930" s="292"/>
      <c r="B930" s="221"/>
      <c r="C930" s="295"/>
      <c r="D930" s="296"/>
      <c r="E930" s="296"/>
      <c r="F930" s="296"/>
      <c r="G930" s="296"/>
      <c r="H930" s="296"/>
      <c r="I930" s="292"/>
      <c r="J930" s="292"/>
      <c r="K930" s="292"/>
      <c r="L930" s="292"/>
      <c r="M930" s="292"/>
      <c r="N930" s="292"/>
      <c r="O930" s="292"/>
      <c r="P930" s="292"/>
      <c r="Q930" s="292"/>
      <c r="R930" s="292"/>
      <c r="S930" s="292"/>
      <c r="T930" s="292"/>
      <c r="U930" s="292"/>
      <c r="V930" s="292"/>
      <c r="W930" s="292"/>
      <c r="X930" s="292"/>
      <c r="Y930" s="292"/>
      <c r="Z930" s="292"/>
      <c r="AA930" s="292"/>
      <c r="AB930" s="292"/>
    </row>
    <row r="931" spans="1:28" ht="15.75" customHeight="1" x14ac:dyDescent="0.2">
      <c r="A931" s="292"/>
      <c r="B931" s="221"/>
      <c r="C931" s="295"/>
      <c r="D931" s="296"/>
      <c r="E931" s="296"/>
      <c r="F931" s="296"/>
      <c r="G931" s="296"/>
      <c r="H931" s="296"/>
      <c r="I931" s="292"/>
      <c r="J931" s="292"/>
      <c r="K931" s="292"/>
      <c r="L931" s="292"/>
      <c r="M931" s="292"/>
      <c r="N931" s="292"/>
      <c r="O931" s="292"/>
      <c r="P931" s="292"/>
      <c r="Q931" s="292"/>
      <c r="R931" s="292"/>
      <c r="S931" s="292"/>
      <c r="T931" s="292"/>
      <c r="U931" s="292"/>
      <c r="V931" s="292"/>
      <c r="W931" s="292"/>
      <c r="X931" s="292"/>
      <c r="Y931" s="292"/>
      <c r="Z931" s="292"/>
      <c r="AA931" s="292"/>
      <c r="AB931" s="292"/>
    </row>
    <row r="932" spans="1:28" ht="15.75" customHeight="1" x14ac:dyDescent="0.2">
      <c r="A932" s="292"/>
      <c r="B932" s="221"/>
      <c r="C932" s="295"/>
      <c r="D932" s="296"/>
      <c r="E932" s="296"/>
      <c r="F932" s="296"/>
      <c r="G932" s="296"/>
      <c r="H932" s="296"/>
      <c r="I932" s="292"/>
      <c r="J932" s="292"/>
      <c r="K932" s="292"/>
      <c r="L932" s="292"/>
      <c r="M932" s="292"/>
      <c r="N932" s="292"/>
      <c r="O932" s="292"/>
      <c r="P932" s="292"/>
      <c r="Q932" s="292"/>
      <c r="R932" s="292"/>
      <c r="S932" s="292"/>
      <c r="T932" s="292"/>
      <c r="U932" s="292"/>
      <c r="V932" s="292"/>
      <c r="W932" s="292"/>
      <c r="X932" s="292"/>
      <c r="Y932" s="292"/>
      <c r="Z932" s="292"/>
      <c r="AA932" s="292"/>
      <c r="AB932" s="292"/>
    </row>
    <row r="933" spans="1:28" ht="15.75" customHeight="1" x14ac:dyDescent="0.2">
      <c r="A933" s="292"/>
      <c r="B933" s="221"/>
      <c r="C933" s="295"/>
      <c r="D933" s="296"/>
      <c r="E933" s="296"/>
      <c r="F933" s="296"/>
      <c r="G933" s="296"/>
      <c r="H933" s="296"/>
      <c r="I933" s="292"/>
      <c r="J933" s="292"/>
      <c r="K933" s="292"/>
      <c r="L933" s="292"/>
      <c r="M933" s="292"/>
      <c r="N933" s="292"/>
      <c r="O933" s="292"/>
      <c r="P933" s="292"/>
      <c r="Q933" s="292"/>
      <c r="R933" s="292"/>
      <c r="S933" s="292"/>
      <c r="T933" s="292"/>
      <c r="U933" s="292"/>
      <c r="V933" s="292"/>
      <c r="W933" s="292"/>
      <c r="X933" s="292"/>
      <c r="Y933" s="292"/>
      <c r="Z933" s="292"/>
      <c r="AA933" s="292"/>
      <c r="AB933" s="292"/>
    </row>
    <row r="934" spans="1:28" ht="15.75" customHeight="1" x14ac:dyDescent="0.2">
      <c r="A934" s="292"/>
      <c r="B934" s="221"/>
      <c r="C934" s="295"/>
      <c r="D934" s="296"/>
      <c r="E934" s="296"/>
      <c r="F934" s="296"/>
      <c r="G934" s="296"/>
      <c r="H934" s="296"/>
      <c r="I934" s="292"/>
      <c r="J934" s="292"/>
      <c r="K934" s="292"/>
      <c r="L934" s="292"/>
      <c r="M934" s="292"/>
      <c r="N934" s="292"/>
      <c r="O934" s="292"/>
      <c r="P934" s="292"/>
      <c r="Q934" s="292"/>
      <c r="R934" s="292"/>
      <c r="S934" s="292"/>
      <c r="T934" s="292"/>
      <c r="U934" s="292"/>
      <c r="V934" s="292"/>
      <c r="W934" s="292"/>
      <c r="X934" s="292"/>
      <c r="Y934" s="292"/>
      <c r="Z934" s="292"/>
      <c r="AA934" s="292"/>
      <c r="AB934" s="292"/>
    </row>
    <row r="935" spans="1:28" ht="15.75" customHeight="1" x14ac:dyDescent="0.2">
      <c r="A935" s="292"/>
      <c r="B935" s="221"/>
      <c r="C935" s="295"/>
      <c r="D935" s="296"/>
      <c r="E935" s="296"/>
      <c r="F935" s="296"/>
      <c r="G935" s="296"/>
      <c r="H935" s="296"/>
      <c r="I935" s="292"/>
      <c r="J935" s="292"/>
      <c r="K935" s="292"/>
      <c r="L935" s="292"/>
      <c r="M935" s="292"/>
      <c r="N935" s="292"/>
      <c r="O935" s="292"/>
      <c r="P935" s="292"/>
      <c r="Q935" s="292"/>
      <c r="R935" s="292"/>
      <c r="S935" s="292"/>
      <c r="T935" s="292"/>
      <c r="U935" s="292"/>
      <c r="V935" s="292"/>
      <c r="W935" s="292"/>
      <c r="X935" s="292"/>
      <c r="Y935" s="292"/>
      <c r="Z935" s="292"/>
      <c r="AA935" s="292"/>
      <c r="AB935" s="292"/>
    </row>
    <row r="936" spans="1:28" ht="15.75" customHeight="1" x14ac:dyDescent="0.2">
      <c r="A936" s="292"/>
      <c r="B936" s="221"/>
      <c r="C936" s="295"/>
      <c r="D936" s="296"/>
      <c r="E936" s="296"/>
      <c r="F936" s="296"/>
      <c r="G936" s="296"/>
      <c r="H936" s="296"/>
      <c r="I936" s="292"/>
      <c r="J936" s="292"/>
      <c r="K936" s="292"/>
      <c r="L936" s="292"/>
      <c r="M936" s="292"/>
      <c r="N936" s="292"/>
      <c r="O936" s="292"/>
      <c r="P936" s="292"/>
      <c r="Q936" s="292"/>
      <c r="R936" s="292"/>
      <c r="S936" s="292"/>
      <c r="T936" s="292"/>
      <c r="U936" s="292"/>
      <c r="V936" s="292"/>
      <c r="W936" s="292"/>
      <c r="X936" s="292"/>
      <c r="Y936" s="292"/>
      <c r="Z936" s="292"/>
      <c r="AA936" s="292"/>
      <c r="AB936" s="292"/>
    </row>
    <row r="937" spans="1:28" ht="15.75" customHeight="1" x14ac:dyDescent="0.2">
      <c r="A937" s="292"/>
      <c r="B937" s="221"/>
      <c r="C937" s="295"/>
      <c r="D937" s="296"/>
      <c r="E937" s="296"/>
      <c r="F937" s="296"/>
      <c r="G937" s="296"/>
      <c r="H937" s="296"/>
      <c r="I937" s="292"/>
      <c r="J937" s="292"/>
      <c r="K937" s="292"/>
      <c r="L937" s="292"/>
      <c r="M937" s="292"/>
      <c r="N937" s="292"/>
      <c r="O937" s="292"/>
      <c r="P937" s="292"/>
      <c r="Q937" s="292"/>
      <c r="R937" s="292"/>
      <c r="S937" s="292"/>
      <c r="T937" s="292"/>
      <c r="U937" s="292"/>
      <c r="V937" s="292"/>
      <c r="W937" s="292"/>
      <c r="X937" s="292"/>
      <c r="Y937" s="292"/>
      <c r="Z937" s="292"/>
      <c r="AA937" s="292"/>
      <c r="AB937" s="292"/>
    </row>
    <row r="938" spans="1:28" ht="15.75" customHeight="1" x14ac:dyDescent="0.2">
      <c r="A938" s="292"/>
      <c r="B938" s="221"/>
      <c r="C938" s="295"/>
      <c r="D938" s="296"/>
      <c r="E938" s="296"/>
      <c r="F938" s="296"/>
      <c r="G938" s="296"/>
      <c r="H938" s="296"/>
      <c r="I938" s="292"/>
      <c r="J938" s="292"/>
      <c r="K938" s="292"/>
      <c r="L938" s="292"/>
      <c r="M938" s="292"/>
      <c r="N938" s="292"/>
      <c r="O938" s="292"/>
      <c r="P938" s="292"/>
      <c r="Q938" s="292"/>
      <c r="R938" s="292"/>
      <c r="S938" s="292"/>
      <c r="T938" s="292"/>
      <c r="U938" s="292"/>
      <c r="V938" s="292"/>
      <c r="W938" s="292"/>
      <c r="X938" s="292"/>
      <c r="Y938" s="292"/>
      <c r="Z938" s="292"/>
      <c r="AA938" s="292"/>
      <c r="AB938" s="292"/>
    </row>
    <row r="939" spans="1:28" ht="15.75" customHeight="1" x14ac:dyDescent="0.2">
      <c r="A939" s="292"/>
      <c r="B939" s="221"/>
      <c r="C939" s="295"/>
      <c r="D939" s="296"/>
      <c r="E939" s="296"/>
      <c r="F939" s="296"/>
      <c r="G939" s="296"/>
      <c r="H939" s="296"/>
      <c r="I939" s="292"/>
      <c r="J939" s="292"/>
      <c r="K939" s="292"/>
      <c r="L939" s="292"/>
      <c r="M939" s="292"/>
      <c r="N939" s="292"/>
      <c r="O939" s="292"/>
      <c r="P939" s="292"/>
      <c r="Q939" s="292"/>
      <c r="R939" s="292"/>
      <c r="S939" s="292"/>
      <c r="T939" s="292"/>
      <c r="U939" s="292"/>
      <c r="V939" s="292"/>
      <c r="W939" s="292"/>
      <c r="X939" s="292"/>
      <c r="Y939" s="292"/>
      <c r="Z939" s="292"/>
      <c r="AA939" s="292"/>
      <c r="AB939" s="292"/>
    </row>
    <row r="940" spans="1:28" ht="15.75" customHeight="1" x14ac:dyDescent="0.2">
      <c r="A940" s="292"/>
      <c r="B940" s="221"/>
      <c r="C940" s="295"/>
      <c r="D940" s="296"/>
      <c r="E940" s="296"/>
      <c r="F940" s="296"/>
      <c r="G940" s="296"/>
      <c r="H940" s="296"/>
      <c r="I940" s="292"/>
      <c r="J940" s="292"/>
      <c r="K940" s="292"/>
      <c r="L940" s="292"/>
      <c r="M940" s="292"/>
      <c r="N940" s="292"/>
      <c r="O940" s="292"/>
      <c r="P940" s="292"/>
      <c r="Q940" s="292"/>
      <c r="R940" s="292"/>
      <c r="S940" s="292"/>
      <c r="T940" s="292"/>
      <c r="U940" s="292"/>
      <c r="V940" s="292"/>
      <c r="W940" s="292"/>
      <c r="X940" s="292"/>
      <c r="Y940" s="292"/>
      <c r="Z940" s="292"/>
      <c r="AA940" s="292"/>
      <c r="AB940" s="292"/>
    </row>
    <row r="941" spans="1:28" ht="15.75" customHeight="1" x14ac:dyDescent="0.2">
      <c r="A941" s="292"/>
      <c r="B941" s="221"/>
      <c r="C941" s="295"/>
      <c r="D941" s="296"/>
      <c r="E941" s="296"/>
      <c r="F941" s="296"/>
      <c r="G941" s="296"/>
      <c r="H941" s="296"/>
      <c r="I941" s="292"/>
      <c r="J941" s="292"/>
      <c r="K941" s="292"/>
      <c r="L941" s="292"/>
      <c r="M941" s="292"/>
      <c r="N941" s="292"/>
      <c r="O941" s="292"/>
      <c r="P941" s="292"/>
      <c r="Q941" s="292"/>
      <c r="R941" s="292"/>
      <c r="S941" s="292"/>
      <c r="T941" s="292"/>
      <c r="U941" s="292"/>
      <c r="V941" s="292"/>
      <c r="W941" s="292"/>
      <c r="X941" s="292"/>
      <c r="Y941" s="292"/>
      <c r="Z941" s="292"/>
      <c r="AA941" s="292"/>
      <c r="AB941" s="292"/>
    </row>
    <row r="942" spans="1:28" ht="15.75" customHeight="1" x14ac:dyDescent="0.2">
      <c r="A942" s="292"/>
      <c r="B942" s="221"/>
      <c r="C942" s="295"/>
      <c r="D942" s="296"/>
      <c r="E942" s="296"/>
      <c r="F942" s="296"/>
      <c r="G942" s="296"/>
      <c r="H942" s="296"/>
      <c r="I942" s="292"/>
      <c r="J942" s="292"/>
      <c r="K942" s="292"/>
      <c r="L942" s="292"/>
      <c r="M942" s="292"/>
      <c r="N942" s="292"/>
      <c r="O942" s="292"/>
      <c r="P942" s="292"/>
      <c r="Q942" s="292"/>
      <c r="R942" s="292"/>
      <c r="S942" s="292"/>
      <c r="T942" s="292"/>
      <c r="U942" s="292"/>
      <c r="V942" s="292"/>
      <c r="W942" s="292"/>
      <c r="X942" s="292"/>
      <c r="Y942" s="292"/>
      <c r="Z942" s="292"/>
      <c r="AA942" s="292"/>
      <c r="AB942" s="292"/>
    </row>
    <row r="943" spans="1:28" ht="15.75" customHeight="1" x14ac:dyDescent="0.2">
      <c r="A943" s="292"/>
      <c r="B943" s="221"/>
      <c r="C943" s="295"/>
      <c r="D943" s="296"/>
      <c r="E943" s="296"/>
      <c r="F943" s="296"/>
      <c r="G943" s="296"/>
      <c r="H943" s="296"/>
      <c r="I943" s="292"/>
      <c r="J943" s="292"/>
      <c r="K943" s="292"/>
      <c r="L943" s="292"/>
      <c r="M943" s="292"/>
      <c r="N943" s="292"/>
      <c r="O943" s="292"/>
      <c r="P943" s="292"/>
      <c r="Q943" s="292"/>
      <c r="R943" s="292"/>
      <c r="S943" s="292"/>
      <c r="T943" s="292"/>
      <c r="U943" s="292"/>
      <c r="V943" s="292"/>
      <c r="W943" s="292"/>
      <c r="X943" s="292"/>
      <c r="Y943" s="292"/>
      <c r="Z943" s="292"/>
      <c r="AA943" s="292"/>
      <c r="AB943" s="292"/>
    </row>
    <row r="944" spans="1:28" ht="15.75" customHeight="1" x14ac:dyDescent="0.2">
      <c r="A944" s="292"/>
      <c r="B944" s="221"/>
      <c r="C944" s="295"/>
      <c r="D944" s="296"/>
      <c r="E944" s="296"/>
      <c r="F944" s="296"/>
      <c r="G944" s="296"/>
      <c r="H944" s="296"/>
      <c r="I944" s="292"/>
      <c r="J944" s="292"/>
      <c r="K944" s="292"/>
      <c r="L944" s="292"/>
      <c r="M944" s="292"/>
      <c r="N944" s="292"/>
      <c r="O944" s="292"/>
      <c r="P944" s="292"/>
      <c r="Q944" s="292"/>
      <c r="R944" s="292"/>
      <c r="S944" s="292"/>
      <c r="T944" s="292"/>
      <c r="U944" s="292"/>
      <c r="V944" s="292"/>
      <c r="W944" s="292"/>
      <c r="X944" s="292"/>
      <c r="Y944" s="292"/>
      <c r="Z944" s="292"/>
      <c r="AA944" s="292"/>
      <c r="AB944" s="292"/>
    </row>
    <row r="945" spans="1:28" ht="15.75" customHeight="1" x14ac:dyDescent="0.2">
      <c r="A945" s="292"/>
      <c r="B945" s="221"/>
      <c r="C945" s="295"/>
      <c r="D945" s="296"/>
      <c r="E945" s="296"/>
      <c r="F945" s="296"/>
      <c r="G945" s="296"/>
      <c r="H945" s="296"/>
      <c r="I945" s="292"/>
      <c r="J945" s="292"/>
      <c r="K945" s="292"/>
      <c r="L945" s="292"/>
      <c r="M945" s="292"/>
      <c r="N945" s="292"/>
      <c r="O945" s="292"/>
      <c r="P945" s="292"/>
      <c r="Q945" s="292"/>
      <c r="R945" s="292"/>
      <c r="S945" s="292"/>
      <c r="T945" s="292"/>
      <c r="U945" s="292"/>
      <c r="V945" s="292"/>
      <c r="W945" s="292"/>
      <c r="X945" s="292"/>
      <c r="Y945" s="292"/>
      <c r="Z945" s="292"/>
      <c r="AA945" s="292"/>
      <c r="AB945" s="292"/>
    </row>
    <row r="946" spans="1:28" ht="15.75" customHeight="1" x14ac:dyDescent="0.2">
      <c r="A946" s="292"/>
      <c r="B946" s="221"/>
      <c r="C946" s="295"/>
      <c r="D946" s="296"/>
      <c r="E946" s="296"/>
      <c r="F946" s="296"/>
      <c r="G946" s="296"/>
      <c r="H946" s="296"/>
      <c r="I946" s="292"/>
      <c r="J946" s="292"/>
      <c r="K946" s="292"/>
      <c r="L946" s="292"/>
      <c r="M946" s="292"/>
      <c r="N946" s="292"/>
      <c r="O946" s="292"/>
      <c r="P946" s="292"/>
      <c r="Q946" s="292"/>
      <c r="R946" s="292"/>
      <c r="S946" s="292"/>
      <c r="T946" s="292"/>
      <c r="U946" s="292"/>
      <c r="V946" s="292"/>
      <c r="W946" s="292"/>
      <c r="X946" s="292"/>
      <c r="Y946" s="292"/>
      <c r="Z946" s="292"/>
      <c r="AA946" s="292"/>
      <c r="AB946" s="292"/>
    </row>
    <row r="947" spans="1:28" ht="15.75" customHeight="1" x14ac:dyDescent="0.2">
      <c r="A947" s="292"/>
      <c r="B947" s="221"/>
      <c r="C947" s="295"/>
      <c r="D947" s="296"/>
      <c r="E947" s="296"/>
      <c r="F947" s="296"/>
      <c r="G947" s="296"/>
      <c r="H947" s="296"/>
      <c r="I947" s="292"/>
      <c r="J947" s="292"/>
      <c r="K947" s="292"/>
      <c r="L947" s="292"/>
      <c r="M947" s="292"/>
      <c r="N947" s="292"/>
      <c r="O947" s="292"/>
      <c r="P947" s="292"/>
      <c r="Q947" s="292"/>
      <c r="R947" s="292"/>
      <c r="S947" s="292"/>
      <c r="T947" s="292"/>
      <c r="U947" s="292"/>
      <c r="V947" s="292"/>
      <c r="W947" s="292"/>
      <c r="X947" s="292"/>
      <c r="Y947" s="292"/>
      <c r="Z947" s="292"/>
      <c r="AA947" s="292"/>
      <c r="AB947" s="292"/>
    </row>
    <row r="948" spans="1:28" ht="15.75" customHeight="1" x14ac:dyDescent="0.2">
      <c r="A948" s="292"/>
      <c r="B948" s="221"/>
      <c r="C948" s="295"/>
      <c r="D948" s="296"/>
      <c r="E948" s="296"/>
      <c r="F948" s="296"/>
      <c r="G948" s="296"/>
      <c r="H948" s="296"/>
      <c r="I948" s="292"/>
      <c r="J948" s="292"/>
      <c r="K948" s="292"/>
      <c r="L948" s="292"/>
      <c r="M948" s="292"/>
      <c r="N948" s="292"/>
      <c r="O948" s="292"/>
      <c r="P948" s="292"/>
      <c r="Q948" s="292"/>
      <c r="R948" s="292"/>
      <c r="S948" s="292"/>
      <c r="T948" s="292"/>
      <c r="U948" s="292"/>
      <c r="V948" s="292"/>
      <c r="W948" s="292"/>
      <c r="X948" s="292"/>
      <c r="Y948" s="292"/>
      <c r="Z948" s="292"/>
      <c r="AA948" s="292"/>
      <c r="AB948" s="292"/>
    </row>
    <row r="949" spans="1:28" ht="15.75" customHeight="1" x14ac:dyDescent="0.2">
      <c r="A949" s="292"/>
      <c r="B949" s="221"/>
      <c r="C949" s="295"/>
      <c r="D949" s="296"/>
      <c r="E949" s="296"/>
      <c r="F949" s="296"/>
      <c r="G949" s="296"/>
      <c r="H949" s="296"/>
      <c r="I949" s="292"/>
      <c r="J949" s="292"/>
      <c r="K949" s="292"/>
      <c r="L949" s="292"/>
      <c r="M949" s="292"/>
      <c r="N949" s="292"/>
      <c r="O949" s="292"/>
      <c r="P949" s="292"/>
      <c r="Q949" s="292"/>
      <c r="R949" s="292"/>
      <c r="S949" s="292"/>
      <c r="T949" s="292"/>
      <c r="U949" s="292"/>
      <c r="V949" s="292"/>
      <c r="W949" s="292"/>
      <c r="X949" s="292"/>
      <c r="Y949" s="292"/>
      <c r="Z949" s="292"/>
      <c r="AA949" s="292"/>
      <c r="AB949" s="292"/>
    </row>
    <row r="950" spans="1:28" ht="15.75" customHeight="1" x14ac:dyDescent="0.2">
      <c r="A950" s="292"/>
      <c r="B950" s="221"/>
      <c r="C950" s="295"/>
      <c r="D950" s="296"/>
      <c r="E950" s="296"/>
      <c r="F950" s="296"/>
      <c r="G950" s="296"/>
      <c r="H950" s="296"/>
      <c r="I950" s="292"/>
      <c r="J950" s="292"/>
      <c r="K950" s="292"/>
      <c r="L950" s="292"/>
      <c r="M950" s="292"/>
      <c r="N950" s="292"/>
      <c r="O950" s="292"/>
      <c r="P950" s="292"/>
      <c r="Q950" s="292"/>
      <c r="R950" s="292"/>
      <c r="S950" s="292"/>
      <c r="T950" s="292"/>
      <c r="U950" s="292"/>
      <c r="V950" s="292"/>
      <c r="W950" s="292"/>
      <c r="X950" s="292"/>
      <c r="Y950" s="292"/>
      <c r="Z950" s="292"/>
      <c r="AA950" s="292"/>
      <c r="AB950" s="292"/>
    </row>
    <row r="951" spans="1:28" ht="15.75" customHeight="1" x14ac:dyDescent="0.2">
      <c r="A951" s="292"/>
      <c r="B951" s="221"/>
      <c r="C951" s="295"/>
      <c r="D951" s="296"/>
      <c r="E951" s="296"/>
      <c r="F951" s="296"/>
      <c r="G951" s="296"/>
      <c r="H951" s="296"/>
      <c r="I951" s="292"/>
      <c r="J951" s="292"/>
      <c r="K951" s="292"/>
      <c r="L951" s="292"/>
      <c r="M951" s="292"/>
      <c r="N951" s="292"/>
      <c r="O951" s="292"/>
      <c r="P951" s="292"/>
      <c r="Q951" s="292"/>
      <c r="R951" s="292"/>
      <c r="S951" s="292"/>
      <c r="T951" s="292"/>
      <c r="U951" s="292"/>
      <c r="V951" s="292"/>
      <c r="W951" s="292"/>
      <c r="X951" s="292"/>
      <c r="Y951" s="292"/>
      <c r="Z951" s="292"/>
      <c r="AA951" s="292"/>
      <c r="AB951" s="292"/>
    </row>
    <row r="952" spans="1:28" ht="15.75" customHeight="1" x14ac:dyDescent="0.2">
      <c r="A952" s="292"/>
      <c r="B952" s="221"/>
      <c r="C952" s="295"/>
      <c r="D952" s="296"/>
      <c r="E952" s="296"/>
      <c r="F952" s="296"/>
      <c r="G952" s="296"/>
      <c r="H952" s="296"/>
      <c r="I952" s="292"/>
      <c r="J952" s="292"/>
      <c r="K952" s="292"/>
      <c r="L952" s="292"/>
      <c r="M952" s="292"/>
      <c r="N952" s="292"/>
      <c r="O952" s="292"/>
      <c r="P952" s="292"/>
      <c r="Q952" s="292"/>
      <c r="R952" s="292"/>
      <c r="S952" s="292"/>
      <c r="T952" s="292"/>
      <c r="U952" s="292"/>
      <c r="V952" s="292"/>
      <c r="W952" s="292"/>
      <c r="X952" s="292"/>
      <c r="Y952" s="292"/>
      <c r="Z952" s="292"/>
      <c r="AA952" s="292"/>
      <c r="AB952" s="292"/>
    </row>
    <row r="953" spans="1:28" ht="15.75" customHeight="1" x14ac:dyDescent="0.2">
      <c r="A953" s="292"/>
      <c r="B953" s="221"/>
      <c r="C953" s="295"/>
      <c r="D953" s="296"/>
      <c r="E953" s="296"/>
      <c r="F953" s="296"/>
      <c r="G953" s="296"/>
      <c r="H953" s="296"/>
      <c r="I953" s="292"/>
      <c r="J953" s="292"/>
      <c r="K953" s="292"/>
      <c r="L953" s="292"/>
      <c r="M953" s="292"/>
      <c r="N953" s="292"/>
      <c r="O953" s="292"/>
      <c r="P953" s="292"/>
      <c r="Q953" s="292"/>
      <c r="R953" s="292"/>
      <c r="S953" s="292"/>
      <c r="T953" s="292"/>
      <c r="U953" s="292"/>
      <c r="V953" s="292"/>
      <c r="W953" s="292"/>
      <c r="X953" s="292"/>
      <c r="Y953" s="292"/>
      <c r="Z953" s="292"/>
      <c r="AA953" s="292"/>
      <c r="AB953" s="292"/>
    </row>
    <row r="954" spans="1:28" ht="15.75" customHeight="1" x14ac:dyDescent="0.2">
      <c r="A954" s="292"/>
      <c r="B954" s="221"/>
      <c r="C954" s="295"/>
      <c r="D954" s="296"/>
      <c r="E954" s="296"/>
      <c r="F954" s="296"/>
      <c r="G954" s="296"/>
      <c r="H954" s="296"/>
      <c r="I954" s="292"/>
      <c r="J954" s="292"/>
      <c r="K954" s="292"/>
      <c r="L954" s="292"/>
      <c r="M954" s="292"/>
      <c r="N954" s="292"/>
      <c r="O954" s="292"/>
      <c r="P954" s="292"/>
      <c r="Q954" s="292"/>
      <c r="R954" s="292"/>
      <c r="S954" s="292"/>
      <c r="T954" s="292"/>
      <c r="U954" s="292"/>
      <c r="V954" s="292"/>
      <c r="W954" s="292"/>
      <c r="X954" s="292"/>
      <c r="Y954" s="292"/>
      <c r="Z954" s="292"/>
      <c r="AA954" s="292"/>
      <c r="AB954" s="292"/>
    </row>
    <row r="955" spans="1:28" ht="15.75" customHeight="1" x14ac:dyDescent="0.2">
      <c r="A955" s="292"/>
      <c r="B955" s="221"/>
      <c r="C955" s="295"/>
      <c r="D955" s="296"/>
      <c r="E955" s="296"/>
      <c r="F955" s="296"/>
      <c r="G955" s="296"/>
      <c r="H955" s="296"/>
      <c r="I955" s="292"/>
      <c r="J955" s="292"/>
      <c r="K955" s="292"/>
      <c r="L955" s="292"/>
      <c r="M955" s="292"/>
      <c r="N955" s="292"/>
      <c r="O955" s="292"/>
      <c r="P955" s="292"/>
      <c r="Q955" s="292"/>
      <c r="R955" s="292"/>
      <c r="S955" s="292"/>
      <c r="T955" s="292"/>
      <c r="U955" s="292"/>
      <c r="V955" s="292"/>
      <c r="W955" s="292"/>
      <c r="X955" s="292"/>
      <c r="Y955" s="292"/>
      <c r="Z955" s="292"/>
      <c r="AA955" s="292"/>
      <c r="AB955" s="292"/>
    </row>
    <row r="956" spans="1:28" ht="15.75" customHeight="1" x14ac:dyDescent="0.2">
      <c r="A956" s="292"/>
      <c r="B956" s="221"/>
      <c r="C956" s="295"/>
      <c r="D956" s="296"/>
      <c r="E956" s="296"/>
      <c r="F956" s="296"/>
      <c r="G956" s="296"/>
      <c r="H956" s="296"/>
      <c r="I956" s="292"/>
      <c r="J956" s="292"/>
      <c r="K956" s="292"/>
      <c r="L956" s="292"/>
      <c r="M956" s="292"/>
      <c r="N956" s="292"/>
      <c r="O956" s="292"/>
      <c r="P956" s="292"/>
      <c r="Q956" s="292"/>
      <c r="R956" s="292"/>
      <c r="S956" s="292"/>
      <c r="T956" s="292"/>
      <c r="U956" s="292"/>
      <c r="V956" s="292"/>
      <c r="W956" s="292"/>
      <c r="X956" s="292"/>
      <c r="Y956" s="292"/>
      <c r="Z956" s="292"/>
      <c r="AA956" s="292"/>
      <c r="AB956" s="292"/>
    </row>
    <row r="957" spans="1:28" ht="15.75" customHeight="1" x14ac:dyDescent="0.2">
      <c r="A957" s="292"/>
      <c r="B957" s="221"/>
      <c r="C957" s="295"/>
      <c r="D957" s="296"/>
      <c r="E957" s="296"/>
      <c r="F957" s="296"/>
      <c r="G957" s="296"/>
      <c r="H957" s="296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2"/>
      <c r="Y957" s="292"/>
      <c r="Z957" s="292"/>
      <c r="AA957" s="292"/>
      <c r="AB957" s="292"/>
    </row>
    <row r="958" spans="1:28" ht="15.75" customHeight="1" x14ac:dyDescent="0.2">
      <c r="A958" s="292"/>
      <c r="B958" s="221"/>
      <c r="C958" s="295"/>
      <c r="D958" s="296"/>
      <c r="E958" s="296"/>
      <c r="F958" s="296"/>
      <c r="G958" s="296"/>
      <c r="H958" s="296"/>
      <c r="I958" s="292"/>
      <c r="J958" s="292"/>
      <c r="K958" s="292"/>
      <c r="L958" s="292"/>
      <c r="M958" s="292"/>
      <c r="N958" s="292"/>
      <c r="O958" s="292"/>
      <c r="P958" s="292"/>
      <c r="Q958" s="292"/>
      <c r="R958" s="292"/>
      <c r="S958" s="292"/>
      <c r="T958" s="292"/>
      <c r="U958" s="292"/>
      <c r="V958" s="292"/>
      <c r="W958" s="292"/>
      <c r="X958" s="292"/>
      <c r="Y958" s="292"/>
      <c r="Z958" s="292"/>
      <c r="AA958" s="292"/>
      <c r="AB958" s="292"/>
    </row>
    <row r="959" spans="1:28" ht="15.75" customHeight="1" x14ac:dyDescent="0.2">
      <c r="A959" s="292"/>
      <c r="B959" s="221"/>
      <c r="C959" s="295"/>
      <c r="D959" s="296"/>
      <c r="E959" s="296"/>
      <c r="F959" s="296"/>
      <c r="G959" s="296"/>
      <c r="H959" s="296"/>
      <c r="I959" s="292"/>
      <c r="J959" s="292"/>
      <c r="K959" s="292"/>
      <c r="L959" s="292"/>
      <c r="M959" s="292"/>
      <c r="N959" s="292"/>
      <c r="O959" s="292"/>
      <c r="P959" s="292"/>
      <c r="Q959" s="292"/>
      <c r="R959" s="292"/>
      <c r="S959" s="292"/>
      <c r="T959" s="292"/>
      <c r="U959" s="292"/>
      <c r="V959" s="292"/>
      <c r="W959" s="292"/>
      <c r="X959" s="292"/>
      <c r="Y959" s="292"/>
      <c r="Z959" s="292"/>
      <c r="AA959" s="292"/>
      <c r="AB959" s="292"/>
    </row>
    <row r="960" spans="1:28" ht="15.75" customHeight="1" x14ac:dyDescent="0.2">
      <c r="A960" s="292"/>
      <c r="B960" s="221"/>
      <c r="C960" s="295"/>
      <c r="D960" s="296"/>
      <c r="E960" s="296"/>
      <c r="F960" s="296"/>
      <c r="G960" s="296"/>
      <c r="H960" s="296"/>
      <c r="I960" s="292"/>
      <c r="J960" s="292"/>
      <c r="K960" s="292"/>
      <c r="L960" s="292"/>
      <c r="M960" s="292"/>
      <c r="N960" s="292"/>
      <c r="O960" s="292"/>
      <c r="P960" s="292"/>
      <c r="Q960" s="292"/>
      <c r="R960" s="292"/>
      <c r="S960" s="292"/>
      <c r="T960" s="292"/>
      <c r="U960" s="292"/>
      <c r="V960" s="292"/>
      <c r="W960" s="292"/>
      <c r="X960" s="292"/>
      <c r="Y960" s="292"/>
      <c r="Z960" s="292"/>
      <c r="AA960" s="292"/>
      <c r="AB960" s="292"/>
    </row>
    <row r="961" spans="1:28" ht="15.75" customHeight="1" x14ac:dyDescent="0.2">
      <c r="A961" s="292"/>
      <c r="B961" s="221"/>
      <c r="C961" s="295"/>
      <c r="D961" s="296"/>
      <c r="E961" s="296"/>
      <c r="F961" s="296"/>
      <c r="G961" s="296"/>
      <c r="H961" s="296"/>
      <c r="I961" s="292"/>
      <c r="J961" s="292"/>
      <c r="K961" s="292"/>
      <c r="L961" s="292"/>
      <c r="M961" s="292"/>
      <c r="N961" s="292"/>
      <c r="O961" s="292"/>
      <c r="P961" s="292"/>
      <c r="Q961" s="292"/>
      <c r="R961" s="292"/>
      <c r="S961" s="292"/>
      <c r="T961" s="292"/>
      <c r="U961" s="292"/>
      <c r="V961" s="292"/>
      <c r="W961" s="292"/>
      <c r="X961" s="292"/>
      <c r="Y961" s="292"/>
      <c r="Z961" s="292"/>
      <c r="AA961" s="292"/>
      <c r="AB961" s="292"/>
    </row>
    <row r="962" spans="1:28" ht="15.75" customHeight="1" x14ac:dyDescent="0.2">
      <c r="A962" s="292"/>
      <c r="B962" s="221"/>
      <c r="C962" s="295"/>
      <c r="D962" s="296"/>
      <c r="E962" s="296"/>
      <c r="F962" s="296"/>
      <c r="G962" s="296"/>
      <c r="H962" s="296"/>
      <c r="I962" s="292"/>
      <c r="J962" s="292"/>
      <c r="K962" s="292"/>
      <c r="L962" s="292"/>
      <c r="M962" s="292"/>
      <c r="N962" s="292"/>
      <c r="O962" s="292"/>
      <c r="P962" s="292"/>
      <c r="Q962" s="292"/>
      <c r="R962" s="292"/>
      <c r="S962" s="292"/>
      <c r="T962" s="292"/>
      <c r="U962" s="292"/>
      <c r="V962" s="292"/>
      <c r="W962" s="292"/>
      <c r="X962" s="292"/>
      <c r="Y962" s="292"/>
      <c r="Z962" s="292"/>
      <c r="AA962" s="292"/>
      <c r="AB962" s="292"/>
    </row>
    <row r="963" spans="1:28" ht="15.75" customHeight="1" x14ac:dyDescent="0.2">
      <c r="A963" s="292"/>
      <c r="B963" s="221"/>
      <c r="C963" s="295"/>
      <c r="D963" s="296"/>
      <c r="E963" s="296"/>
      <c r="F963" s="296"/>
      <c r="G963" s="296"/>
      <c r="H963" s="296"/>
      <c r="I963" s="292"/>
      <c r="J963" s="292"/>
      <c r="K963" s="292"/>
      <c r="L963" s="292"/>
      <c r="M963" s="292"/>
      <c r="N963" s="292"/>
      <c r="O963" s="292"/>
      <c r="P963" s="292"/>
      <c r="Q963" s="292"/>
      <c r="R963" s="292"/>
      <c r="S963" s="292"/>
      <c r="T963" s="292"/>
      <c r="U963" s="292"/>
      <c r="V963" s="292"/>
      <c r="W963" s="292"/>
      <c r="X963" s="292"/>
      <c r="Y963" s="292"/>
      <c r="Z963" s="292"/>
      <c r="AA963" s="292"/>
      <c r="AB963" s="292"/>
    </row>
    <row r="964" spans="1:28" ht="15.75" customHeight="1" x14ac:dyDescent="0.2">
      <c r="A964" s="292"/>
      <c r="B964" s="221"/>
      <c r="C964" s="295"/>
      <c r="D964" s="296"/>
      <c r="E964" s="296"/>
      <c r="F964" s="296"/>
      <c r="G964" s="296"/>
      <c r="H964" s="296"/>
      <c r="I964" s="292"/>
      <c r="J964" s="292"/>
      <c r="K964" s="292"/>
      <c r="L964" s="292"/>
      <c r="M964" s="292"/>
      <c r="N964" s="292"/>
      <c r="O964" s="292"/>
      <c r="P964" s="292"/>
      <c r="Q964" s="292"/>
      <c r="R964" s="292"/>
      <c r="S964" s="292"/>
      <c r="T964" s="292"/>
      <c r="U964" s="292"/>
      <c r="V964" s="292"/>
      <c r="W964" s="292"/>
      <c r="X964" s="292"/>
      <c r="Y964" s="292"/>
      <c r="Z964" s="292"/>
      <c r="AA964" s="292"/>
      <c r="AB964" s="292"/>
    </row>
    <row r="965" spans="1:28" ht="15.75" customHeight="1" x14ac:dyDescent="0.2">
      <c r="A965" s="292"/>
      <c r="B965" s="221"/>
      <c r="C965" s="295"/>
      <c r="D965" s="296"/>
      <c r="E965" s="296"/>
      <c r="F965" s="296"/>
      <c r="G965" s="296"/>
      <c r="H965" s="296"/>
      <c r="I965" s="292"/>
      <c r="J965" s="292"/>
      <c r="K965" s="292"/>
      <c r="L965" s="292"/>
      <c r="M965" s="292"/>
      <c r="N965" s="292"/>
      <c r="O965" s="292"/>
      <c r="P965" s="292"/>
      <c r="Q965" s="292"/>
      <c r="R965" s="292"/>
      <c r="S965" s="292"/>
      <c r="T965" s="292"/>
      <c r="U965" s="292"/>
      <c r="V965" s="292"/>
      <c r="W965" s="292"/>
      <c r="X965" s="292"/>
      <c r="Y965" s="292"/>
      <c r="Z965" s="292"/>
      <c r="AA965" s="292"/>
      <c r="AB965" s="292"/>
    </row>
    <row r="966" spans="1:28" ht="15.75" customHeight="1" x14ac:dyDescent="0.2">
      <c r="A966" s="292"/>
      <c r="B966" s="221"/>
      <c r="C966" s="295"/>
      <c r="D966" s="296"/>
      <c r="E966" s="296"/>
      <c r="F966" s="296"/>
      <c r="G966" s="296"/>
      <c r="H966" s="296"/>
      <c r="I966" s="292"/>
      <c r="J966" s="292"/>
      <c r="K966" s="292"/>
      <c r="L966" s="292"/>
      <c r="M966" s="292"/>
      <c r="N966" s="292"/>
      <c r="O966" s="292"/>
      <c r="P966" s="292"/>
      <c r="Q966" s="292"/>
      <c r="R966" s="292"/>
      <c r="S966" s="292"/>
      <c r="T966" s="292"/>
      <c r="U966" s="292"/>
      <c r="V966" s="292"/>
      <c r="W966" s="292"/>
      <c r="X966" s="292"/>
      <c r="Y966" s="292"/>
      <c r="Z966" s="292"/>
      <c r="AA966" s="292"/>
      <c r="AB966" s="292"/>
    </row>
    <row r="967" spans="1:28" ht="15.75" customHeight="1" x14ac:dyDescent="0.2">
      <c r="A967" s="292"/>
      <c r="B967" s="221"/>
      <c r="C967" s="295"/>
      <c r="D967" s="296"/>
      <c r="E967" s="296"/>
      <c r="F967" s="296"/>
      <c r="G967" s="296"/>
      <c r="H967" s="296"/>
      <c r="I967" s="292"/>
      <c r="J967" s="292"/>
      <c r="K967" s="292"/>
      <c r="L967" s="292"/>
      <c r="M967" s="292"/>
      <c r="N967" s="292"/>
      <c r="O967" s="292"/>
      <c r="P967" s="292"/>
      <c r="Q967" s="292"/>
      <c r="R967" s="292"/>
      <c r="S967" s="292"/>
      <c r="T967" s="292"/>
      <c r="U967" s="292"/>
      <c r="V967" s="292"/>
      <c r="W967" s="292"/>
      <c r="X967" s="292"/>
      <c r="Y967" s="292"/>
      <c r="Z967" s="292"/>
      <c r="AA967" s="292"/>
      <c r="AB967" s="292"/>
    </row>
    <row r="968" spans="1:28" ht="15.75" customHeight="1" x14ac:dyDescent="0.2">
      <c r="A968" s="292"/>
      <c r="B968" s="221"/>
      <c r="C968" s="295"/>
      <c r="D968" s="296"/>
      <c r="E968" s="296"/>
      <c r="F968" s="296"/>
      <c r="G968" s="296"/>
      <c r="H968" s="296"/>
      <c r="I968" s="292"/>
      <c r="J968" s="292"/>
      <c r="K968" s="292"/>
      <c r="L968" s="292"/>
      <c r="M968" s="292"/>
      <c r="N968" s="292"/>
      <c r="O968" s="292"/>
      <c r="P968" s="292"/>
      <c r="Q968" s="292"/>
      <c r="R968" s="292"/>
      <c r="S968" s="292"/>
      <c r="T968" s="292"/>
      <c r="U968" s="292"/>
      <c r="V968" s="292"/>
      <c r="W968" s="292"/>
      <c r="X968" s="292"/>
      <c r="Y968" s="292"/>
      <c r="Z968" s="292"/>
      <c r="AA968" s="292"/>
      <c r="AB968" s="292"/>
    </row>
    <row r="969" spans="1:28" ht="15.75" customHeight="1" x14ac:dyDescent="0.2">
      <c r="A969" s="292"/>
      <c r="B969" s="221"/>
      <c r="C969" s="295"/>
      <c r="D969" s="296"/>
      <c r="E969" s="296"/>
      <c r="F969" s="296"/>
      <c r="G969" s="296"/>
      <c r="H969" s="296"/>
      <c r="I969" s="292"/>
      <c r="J969" s="292"/>
      <c r="K969" s="292"/>
      <c r="L969" s="292"/>
      <c r="M969" s="292"/>
      <c r="N969" s="292"/>
      <c r="O969" s="292"/>
      <c r="P969" s="292"/>
      <c r="Q969" s="292"/>
      <c r="R969" s="292"/>
      <c r="S969" s="292"/>
      <c r="T969" s="292"/>
      <c r="U969" s="292"/>
      <c r="V969" s="292"/>
      <c r="W969" s="292"/>
      <c r="X969" s="292"/>
      <c r="Y969" s="292"/>
      <c r="Z969" s="292"/>
      <c r="AA969" s="292"/>
      <c r="AB969" s="292"/>
    </row>
    <row r="970" spans="1:28" ht="15.75" customHeight="1" x14ac:dyDescent="0.2">
      <c r="A970" s="292"/>
      <c r="B970" s="221"/>
      <c r="C970" s="295"/>
      <c r="D970" s="296"/>
      <c r="E970" s="296"/>
      <c r="F970" s="296"/>
      <c r="G970" s="296"/>
      <c r="H970" s="296"/>
      <c r="I970" s="292"/>
      <c r="J970" s="292"/>
      <c r="K970" s="292"/>
      <c r="L970" s="292"/>
      <c r="M970" s="292"/>
      <c r="N970" s="292"/>
      <c r="O970" s="292"/>
      <c r="P970" s="292"/>
      <c r="Q970" s="292"/>
      <c r="R970" s="292"/>
      <c r="S970" s="292"/>
      <c r="T970" s="292"/>
      <c r="U970" s="292"/>
      <c r="V970" s="292"/>
      <c r="W970" s="292"/>
      <c r="X970" s="292"/>
      <c r="Y970" s="292"/>
      <c r="Z970" s="292"/>
      <c r="AA970" s="292"/>
      <c r="AB970" s="292"/>
    </row>
    <row r="971" spans="1:28" ht="15.75" customHeight="1" x14ac:dyDescent="0.2">
      <c r="A971" s="292"/>
      <c r="B971" s="221"/>
      <c r="C971" s="295"/>
      <c r="D971" s="296"/>
      <c r="E971" s="296"/>
      <c r="F971" s="296"/>
      <c r="G971" s="296"/>
      <c r="H971" s="296"/>
      <c r="I971" s="292"/>
      <c r="J971" s="292"/>
      <c r="K971" s="292"/>
      <c r="L971" s="292"/>
      <c r="M971" s="292"/>
      <c r="N971" s="292"/>
      <c r="O971" s="292"/>
      <c r="P971" s="292"/>
      <c r="Q971" s="292"/>
      <c r="R971" s="292"/>
      <c r="S971" s="292"/>
      <c r="T971" s="292"/>
      <c r="U971" s="292"/>
      <c r="V971" s="292"/>
      <c r="W971" s="292"/>
      <c r="X971" s="292"/>
      <c r="Y971" s="292"/>
      <c r="Z971" s="292"/>
      <c r="AA971" s="292"/>
      <c r="AB971" s="292"/>
    </row>
    <row r="972" spans="1:28" ht="15.75" customHeight="1" x14ac:dyDescent="0.2">
      <c r="A972" s="292"/>
      <c r="B972" s="221"/>
      <c r="C972" s="295"/>
      <c r="D972" s="296"/>
      <c r="E972" s="296"/>
      <c r="F972" s="296"/>
      <c r="G972" s="296"/>
      <c r="H972" s="296"/>
      <c r="I972" s="292"/>
      <c r="J972" s="292"/>
      <c r="K972" s="292"/>
      <c r="L972" s="292"/>
      <c r="M972" s="292"/>
      <c r="N972" s="292"/>
      <c r="O972" s="292"/>
      <c r="P972" s="292"/>
      <c r="Q972" s="292"/>
      <c r="R972" s="292"/>
      <c r="S972" s="292"/>
      <c r="T972" s="292"/>
      <c r="U972" s="292"/>
      <c r="V972" s="292"/>
      <c r="W972" s="292"/>
      <c r="X972" s="292"/>
      <c r="Y972" s="292"/>
      <c r="Z972" s="292"/>
      <c r="AA972" s="292"/>
      <c r="AB972" s="292"/>
    </row>
    <row r="973" spans="1:28" ht="15.75" customHeight="1" x14ac:dyDescent="0.2">
      <c r="A973" s="292"/>
      <c r="B973" s="221"/>
      <c r="C973" s="295"/>
      <c r="D973" s="296"/>
      <c r="E973" s="296"/>
      <c r="F973" s="296"/>
      <c r="G973" s="296"/>
      <c r="H973" s="296"/>
      <c r="I973" s="292"/>
      <c r="J973" s="292"/>
      <c r="K973" s="292"/>
      <c r="L973" s="292"/>
      <c r="M973" s="292"/>
      <c r="N973" s="292"/>
      <c r="O973" s="292"/>
      <c r="P973" s="292"/>
      <c r="Q973" s="292"/>
      <c r="R973" s="292"/>
      <c r="S973" s="292"/>
      <c r="T973" s="292"/>
      <c r="U973" s="292"/>
      <c r="V973" s="292"/>
      <c r="W973" s="292"/>
      <c r="X973" s="292"/>
      <c r="Y973" s="292"/>
      <c r="Z973" s="292"/>
      <c r="AA973" s="292"/>
      <c r="AB973" s="292"/>
    </row>
    <row r="974" spans="1:28" ht="15.75" customHeight="1" x14ac:dyDescent="0.2">
      <c r="A974" s="292"/>
      <c r="B974" s="221"/>
      <c r="C974" s="295"/>
      <c r="D974" s="296"/>
      <c r="E974" s="296"/>
      <c r="F974" s="296"/>
      <c r="G974" s="296"/>
      <c r="H974" s="296"/>
      <c r="I974" s="292"/>
      <c r="J974" s="292"/>
      <c r="K974" s="292"/>
      <c r="L974" s="292"/>
      <c r="M974" s="292"/>
      <c r="N974" s="292"/>
      <c r="O974" s="292"/>
      <c r="P974" s="292"/>
      <c r="Q974" s="292"/>
      <c r="R974" s="292"/>
      <c r="S974" s="292"/>
      <c r="T974" s="292"/>
      <c r="U974" s="292"/>
      <c r="V974" s="292"/>
      <c r="W974" s="292"/>
      <c r="X974" s="292"/>
      <c r="Y974" s="292"/>
      <c r="Z974" s="292"/>
      <c r="AA974" s="292"/>
      <c r="AB974" s="292"/>
    </row>
    <row r="975" spans="1:28" ht="15.75" customHeight="1" x14ac:dyDescent="0.2">
      <c r="A975" s="292"/>
      <c r="B975" s="221"/>
      <c r="C975" s="295"/>
      <c r="D975" s="296"/>
      <c r="E975" s="296"/>
      <c r="F975" s="296"/>
      <c r="G975" s="296"/>
      <c r="H975" s="296"/>
      <c r="I975" s="292"/>
      <c r="J975" s="292"/>
      <c r="K975" s="292"/>
      <c r="L975" s="292"/>
      <c r="M975" s="292"/>
      <c r="N975" s="292"/>
      <c r="O975" s="292"/>
      <c r="P975" s="292"/>
      <c r="Q975" s="292"/>
      <c r="R975" s="292"/>
      <c r="S975" s="292"/>
      <c r="T975" s="292"/>
      <c r="U975" s="292"/>
      <c r="V975" s="292"/>
      <c r="W975" s="292"/>
      <c r="X975" s="292"/>
      <c r="Y975" s="292"/>
      <c r="Z975" s="292"/>
      <c r="AA975" s="292"/>
      <c r="AB975" s="292"/>
    </row>
    <row r="976" spans="1:28" ht="15.75" customHeight="1" x14ac:dyDescent="0.2">
      <c r="A976" s="292"/>
      <c r="B976" s="221"/>
      <c r="C976" s="295"/>
      <c r="D976" s="296"/>
      <c r="E976" s="296"/>
      <c r="F976" s="296"/>
      <c r="G976" s="296"/>
      <c r="H976" s="296"/>
      <c r="I976" s="292"/>
      <c r="J976" s="292"/>
      <c r="K976" s="292"/>
      <c r="L976" s="292"/>
      <c r="M976" s="292"/>
      <c r="N976" s="292"/>
      <c r="O976" s="292"/>
      <c r="P976" s="292"/>
      <c r="Q976" s="292"/>
      <c r="R976" s="292"/>
      <c r="S976" s="292"/>
      <c r="T976" s="292"/>
      <c r="U976" s="292"/>
      <c r="V976" s="292"/>
      <c r="W976" s="292"/>
      <c r="X976" s="292"/>
      <c r="Y976" s="292"/>
      <c r="Z976" s="292"/>
      <c r="AA976" s="292"/>
      <c r="AB976" s="292"/>
    </row>
    <row r="977" spans="1:28" ht="15.75" customHeight="1" x14ac:dyDescent="0.2">
      <c r="A977" s="292"/>
      <c r="B977" s="221"/>
      <c r="C977" s="295"/>
      <c r="D977" s="296"/>
      <c r="E977" s="296"/>
      <c r="F977" s="296"/>
      <c r="G977" s="296"/>
      <c r="H977" s="296"/>
      <c r="I977" s="292"/>
      <c r="J977" s="292"/>
      <c r="K977" s="292"/>
      <c r="L977" s="292"/>
      <c r="M977" s="292"/>
      <c r="N977" s="292"/>
      <c r="O977" s="292"/>
      <c r="P977" s="292"/>
      <c r="Q977" s="292"/>
      <c r="R977" s="292"/>
      <c r="S977" s="292"/>
      <c r="T977" s="292"/>
      <c r="U977" s="292"/>
      <c r="V977" s="292"/>
      <c r="W977" s="292"/>
      <c r="X977" s="292"/>
      <c r="Y977" s="292"/>
      <c r="Z977" s="292"/>
      <c r="AA977" s="292"/>
      <c r="AB977" s="292"/>
    </row>
    <row r="978" spans="1:28" ht="15.75" customHeight="1" x14ac:dyDescent="0.2">
      <c r="A978" s="292"/>
      <c r="B978" s="221"/>
      <c r="C978" s="295"/>
      <c r="D978" s="296"/>
      <c r="E978" s="296"/>
      <c r="F978" s="296"/>
      <c r="G978" s="296"/>
      <c r="H978" s="296"/>
      <c r="I978" s="292"/>
      <c r="J978" s="292"/>
      <c r="K978" s="292"/>
      <c r="L978" s="292"/>
      <c r="M978" s="292"/>
      <c r="N978" s="292"/>
      <c r="O978" s="292"/>
      <c r="P978" s="292"/>
      <c r="Q978" s="292"/>
      <c r="R978" s="292"/>
      <c r="S978" s="292"/>
      <c r="T978" s="292"/>
      <c r="U978" s="292"/>
      <c r="V978" s="292"/>
      <c r="W978" s="292"/>
      <c r="X978" s="292"/>
      <c r="Y978" s="292"/>
      <c r="Z978" s="292"/>
      <c r="AA978" s="292"/>
      <c r="AB978" s="292"/>
    </row>
    <row r="979" spans="1:28" ht="15.75" customHeight="1" x14ac:dyDescent="0.2">
      <c r="A979" s="292"/>
      <c r="B979" s="221"/>
      <c r="C979" s="295"/>
      <c r="D979" s="296"/>
      <c r="E979" s="296"/>
      <c r="F979" s="296"/>
      <c r="G979" s="296"/>
      <c r="H979" s="296"/>
      <c r="I979" s="292"/>
      <c r="J979" s="292"/>
      <c r="K979" s="292"/>
      <c r="L979" s="292"/>
      <c r="M979" s="292"/>
      <c r="N979" s="292"/>
      <c r="O979" s="292"/>
      <c r="P979" s="292"/>
      <c r="Q979" s="292"/>
      <c r="R979" s="292"/>
      <c r="S979" s="292"/>
      <c r="T979" s="292"/>
      <c r="U979" s="292"/>
      <c r="V979" s="292"/>
      <c r="W979" s="292"/>
      <c r="X979" s="292"/>
      <c r="Y979" s="292"/>
      <c r="Z979" s="292"/>
      <c r="AA979" s="292"/>
      <c r="AB979" s="292"/>
    </row>
    <row r="980" spans="1:28" ht="15.75" customHeight="1" x14ac:dyDescent="0.2">
      <c r="A980" s="292"/>
      <c r="B980" s="221"/>
      <c r="C980" s="295"/>
      <c r="D980" s="296"/>
      <c r="E980" s="296"/>
      <c r="F980" s="296"/>
      <c r="G980" s="296"/>
      <c r="H980" s="296"/>
      <c r="I980" s="292"/>
      <c r="J980" s="292"/>
      <c r="K980" s="292"/>
      <c r="L980" s="292"/>
      <c r="M980" s="292"/>
      <c r="N980" s="292"/>
      <c r="O980" s="292"/>
      <c r="P980" s="292"/>
      <c r="Q980" s="292"/>
      <c r="R980" s="292"/>
      <c r="S980" s="292"/>
      <c r="T980" s="292"/>
      <c r="U980" s="292"/>
      <c r="V980" s="292"/>
      <c r="W980" s="292"/>
      <c r="X980" s="292"/>
      <c r="Y980" s="292"/>
      <c r="Z980" s="292"/>
      <c r="AA980" s="292"/>
      <c r="AB980" s="292"/>
    </row>
    <row r="981" spans="1:28" ht="15.75" customHeight="1" x14ac:dyDescent="0.2">
      <c r="A981" s="292"/>
      <c r="B981" s="221"/>
      <c r="C981" s="295"/>
      <c r="D981" s="296"/>
      <c r="E981" s="296"/>
      <c r="F981" s="296"/>
      <c r="G981" s="296"/>
      <c r="H981" s="296"/>
      <c r="I981" s="292"/>
      <c r="J981" s="292"/>
      <c r="K981" s="292"/>
      <c r="L981" s="292"/>
      <c r="M981" s="292"/>
      <c r="N981" s="292"/>
      <c r="O981" s="292"/>
      <c r="P981" s="292"/>
      <c r="Q981" s="292"/>
      <c r="R981" s="292"/>
      <c r="S981" s="292"/>
      <c r="T981" s="292"/>
      <c r="U981" s="292"/>
      <c r="V981" s="292"/>
      <c r="W981" s="292"/>
      <c r="X981" s="292"/>
      <c r="Y981" s="292"/>
      <c r="Z981" s="292"/>
      <c r="AA981" s="292"/>
      <c r="AB981" s="292"/>
    </row>
    <row r="982" spans="1:28" ht="15.75" customHeight="1" x14ac:dyDescent="0.2">
      <c r="A982" s="292"/>
      <c r="B982" s="221"/>
      <c r="C982" s="295"/>
      <c r="D982" s="296"/>
      <c r="E982" s="296"/>
      <c r="F982" s="296"/>
      <c r="G982" s="296"/>
      <c r="H982" s="296"/>
      <c r="I982" s="292"/>
      <c r="J982" s="292"/>
      <c r="K982" s="292"/>
      <c r="L982" s="292"/>
      <c r="M982" s="292"/>
      <c r="N982" s="292"/>
      <c r="O982" s="292"/>
      <c r="P982" s="292"/>
      <c r="Q982" s="292"/>
      <c r="R982" s="292"/>
      <c r="S982" s="292"/>
      <c r="T982" s="292"/>
      <c r="U982" s="292"/>
      <c r="V982" s="292"/>
      <c r="W982" s="292"/>
      <c r="X982" s="292"/>
      <c r="Y982" s="292"/>
      <c r="Z982" s="292"/>
      <c r="AA982" s="292"/>
      <c r="AB982" s="292"/>
    </row>
    <row r="983" spans="1:28" ht="15.75" customHeight="1" x14ac:dyDescent="0.2">
      <c r="A983" s="292"/>
      <c r="B983" s="221"/>
      <c r="C983" s="295"/>
      <c r="D983" s="296"/>
      <c r="E983" s="296"/>
      <c r="F983" s="296"/>
      <c r="G983" s="296"/>
      <c r="H983" s="296"/>
      <c r="I983" s="292"/>
      <c r="J983" s="292"/>
      <c r="K983" s="292"/>
      <c r="L983" s="292"/>
      <c r="M983" s="292"/>
      <c r="N983" s="292"/>
      <c r="O983" s="292"/>
      <c r="P983" s="292"/>
      <c r="Q983" s="292"/>
      <c r="R983" s="292"/>
      <c r="S983" s="292"/>
      <c r="T983" s="292"/>
      <c r="U983" s="292"/>
      <c r="V983" s="292"/>
      <c r="W983" s="292"/>
      <c r="X983" s="292"/>
      <c r="Y983" s="292"/>
      <c r="Z983" s="292"/>
      <c r="AA983" s="292"/>
      <c r="AB983" s="292"/>
    </row>
    <row r="984" spans="1:28" ht="15.75" customHeight="1" x14ac:dyDescent="0.2">
      <c r="A984" s="292"/>
      <c r="B984" s="221"/>
      <c r="C984" s="295"/>
      <c r="D984" s="296"/>
      <c r="E984" s="296"/>
      <c r="F984" s="296"/>
      <c r="G984" s="296"/>
      <c r="H984" s="296"/>
      <c r="I984" s="292"/>
      <c r="J984" s="292"/>
      <c r="K984" s="292"/>
      <c r="L984" s="292"/>
      <c r="M984" s="292"/>
      <c r="N984" s="292"/>
      <c r="O984" s="292"/>
      <c r="P984" s="292"/>
      <c r="Q984" s="292"/>
      <c r="R984" s="292"/>
      <c r="S984" s="292"/>
      <c r="T984" s="292"/>
      <c r="U984" s="292"/>
      <c r="V984" s="292"/>
      <c r="W984" s="292"/>
      <c r="X984" s="292"/>
      <c r="Y984" s="292"/>
      <c r="Z984" s="292"/>
      <c r="AA984" s="292"/>
      <c r="AB984" s="292"/>
    </row>
    <row r="985" spans="1:28" ht="15.75" customHeight="1" x14ac:dyDescent="0.2">
      <c r="A985" s="292"/>
      <c r="B985" s="221"/>
      <c r="C985" s="295"/>
      <c r="D985" s="296"/>
      <c r="E985" s="296"/>
      <c r="F985" s="296"/>
      <c r="G985" s="296"/>
      <c r="H985" s="296"/>
      <c r="I985" s="292"/>
      <c r="J985" s="292"/>
      <c r="K985" s="292"/>
      <c r="L985" s="292"/>
      <c r="M985" s="292"/>
      <c r="N985" s="292"/>
      <c r="O985" s="292"/>
      <c r="P985" s="292"/>
      <c r="Q985" s="292"/>
      <c r="R985" s="292"/>
      <c r="S985" s="292"/>
      <c r="T985" s="292"/>
      <c r="U985" s="292"/>
      <c r="V985" s="292"/>
      <c r="W985" s="292"/>
      <c r="X985" s="292"/>
      <c r="Y985" s="292"/>
      <c r="Z985" s="292"/>
      <c r="AA985" s="292"/>
      <c r="AB985" s="292"/>
    </row>
    <row r="986" spans="1:28" ht="15.75" customHeight="1" x14ac:dyDescent="0.2">
      <c r="A986" s="292"/>
      <c r="B986" s="221"/>
      <c r="C986" s="295"/>
      <c r="D986" s="296"/>
      <c r="E986" s="296"/>
      <c r="F986" s="296"/>
      <c r="G986" s="296"/>
      <c r="H986" s="296"/>
      <c r="I986" s="292"/>
      <c r="J986" s="292"/>
      <c r="K986" s="292"/>
      <c r="L986" s="292"/>
      <c r="M986" s="292"/>
      <c r="N986" s="292"/>
      <c r="O986" s="292"/>
      <c r="P986" s="292"/>
      <c r="Q986" s="292"/>
      <c r="R986" s="292"/>
      <c r="S986" s="292"/>
      <c r="T986" s="292"/>
      <c r="U986" s="292"/>
      <c r="V986" s="292"/>
      <c r="W986" s="292"/>
      <c r="X986" s="292"/>
      <c r="Y986" s="292"/>
      <c r="Z986" s="292"/>
      <c r="AA986" s="292"/>
      <c r="AB986" s="292"/>
    </row>
    <row r="987" spans="1:28" ht="15.75" customHeight="1" x14ac:dyDescent="0.2">
      <c r="A987" s="292"/>
      <c r="B987" s="221"/>
      <c r="C987" s="295"/>
      <c r="D987" s="296"/>
      <c r="E987" s="296"/>
      <c r="F987" s="296"/>
      <c r="G987" s="296"/>
      <c r="H987" s="296"/>
      <c r="I987" s="292"/>
      <c r="J987" s="292"/>
      <c r="K987" s="292"/>
      <c r="L987" s="292"/>
      <c r="M987" s="292"/>
      <c r="N987" s="292"/>
      <c r="O987" s="292"/>
      <c r="P987" s="292"/>
      <c r="Q987" s="292"/>
      <c r="R987" s="292"/>
      <c r="S987" s="292"/>
      <c r="T987" s="292"/>
      <c r="U987" s="292"/>
      <c r="V987" s="292"/>
      <c r="W987" s="292"/>
      <c r="X987" s="292"/>
      <c r="Y987" s="292"/>
      <c r="Z987" s="292"/>
      <c r="AA987" s="292"/>
      <c r="AB987" s="292"/>
    </row>
    <row r="988" spans="1:28" ht="15.75" customHeight="1" x14ac:dyDescent="0.2">
      <c r="A988" s="292"/>
      <c r="B988" s="221"/>
      <c r="C988" s="295"/>
      <c r="D988" s="296"/>
      <c r="E988" s="296"/>
      <c r="F988" s="296"/>
      <c r="G988" s="296"/>
      <c r="H988" s="296"/>
      <c r="I988" s="292"/>
      <c r="J988" s="292"/>
      <c r="K988" s="292"/>
      <c r="L988" s="292"/>
      <c r="M988" s="292"/>
      <c r="N988" s="292"/>
      <c r="O988" s="292"/>
      <c r="P988" s="292"/>
      <c r="Q988" s="292"/>
      <c r="R988" s="292"/>
      <c r="S988" s="292"/>
      <c r="T988" s="292"/>
      <c r="U988" s="292"/>
      <c r="V988" s="292"/>
      <c r="W988" s="292"/>
      <c r="X988" s="292"/>
      <c r="Y988" s="292"/>
      <c r="Z988" s="292"/>
      <c r="AA988" s="292"/>
      <c r="AB988" s="292"/>
    </row>
    <row r="989" spans="1:28" ht="15.75" customHeight="1" x14ac:dyDescent="0.2">
      <c r="A989" s="292"/>
      <c r="B989" s="221"/>
      <c r="C989" s="295"/>
      <c r="D989" s="296"/>
      <c r="E989" s="296"/>
      <c r="F989" s="296"/>
      <c r="G989" s="296"/>
      <c r="H989" s="296"/>
      <c r="I989" s="292"/>
      <c r="J989" s="292"/>
      <c r="K989" s="292"/>
      <c r="L989" s="292"/>
      <c r="M989" s="292"/>
      <c r="N989" s="292"/>
      <c r="O989" s="292"/>
      <c r="P989" s="292"/>
      <c r="Q989" s="292"/>
      <c r="R989" s="292"/>
      <c r="S989" s="292"/>
      <c r="T989" s="292"/>
      <c r="U989" s="292"/>
      <c r="V989" s="292"/>
      <c r="W989" s="292"/>
      <c r="X989" s="292"/>
      <c r="Y989" s="292"/>
      <c r="Z989" s="292"/>
      <c r="AA989" s="292"/>
      <c r="AB989" s="292"/>
    </row>
    <row r="990" spans="1:28" ht="15.75" customHeight="1" x14ac:dyDescent="0.2">
      <c r="A990" s="292"/>
      <c r="B990" s="221"/>
      <c r="C990" s="295"/>
      <c r="D990" s="296"/>
      <c r="E990" s="296"/>
      <c r="F990" s="296"/>
      <c r="G990" s="296"/>
      <c r="H990" s="296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2"/>
      <c r="Y990" s="292"/>
      <c r="Z990" s="292"/>
      <c r="AA990" s="292"/>
      <c r="AB990" s="292"/>
    </row>
    <row r="991" spans="1:28" ht="15.75" customHeight="1" x14ac:dyDescent="0.2">
      <c r="A991" s="292"/>
      <c r="B991" s="221"/>
      <c r="C991" s="295"/>
      <c r="D991" s="296"/>
      <c r="E991" s="296"/>
      <c r="F991" s="296"/>
      <c r="G991" s="296"/>
      <c r="H991" s="296"/>
      <c r="I991" s="292"/>
      <c r="J991" s="292"/>
      <c r="K991" s="292"/>
      <c r="L991" s="292"/>
      <c r="M991" s="292"/>
      <c r="N991" s="292"/>
      <c r="O991" s="292"/>
      <c r="P991" s="292"/>
      <c r="Q991" s="292"/>
      <c r="R991" s="292"/>
      <c r="S991" s="292"/>
      <c r="T991" s="292"/>
      <c r="U991" s="292"/>
      <c r="V991" s="292"/>
      <c r="W991" s="292"/>
      <c r="X991" s="292"/>
      <c r="Y991" s="292"/>
      <c r="Z991" s="292"/>
      <c r="AA991" s="292"/>
      <c r="AB991" s="292"/>
    </row>
    <row r="992" spans="1:28" ht="15.75" customHeight="1" x14ac:dyDescent="0.2">
      <c r="A992" s="292"/>
      <c r="B992" s="221"/>
      <c r="C992" s="295"/>
      <c r="D992" s="296"/>
      <c r="E992" s="296"/>
      <c r="F992" s="296"/>
      <c r="G992" s="296"/>
      <c r="H992" s="296"/>
      <c r="I992" s="292"/>
      <c r="J992" s="292"/>
      <c r="K992" s="292"/>
      <c r="L992" s="292"/>
      <c r="M992" s="292"/>
      <c r="N992" s="292"/>
      <c r="O992" s="292"/>
      <c r="P992" s="292"/>
      <c r="Q992" s="292"/>
      <c r="R992" s="292"/>
      <c r="S992" s="292"/>
      <c r="T992" s="292"/>
      <c r="U992" s="292"/>
      <c r="V992" s="292"/>
      <c r="W992" s="292"/>
      <c r="X992" s="292"/>
      <c r="Y992" s="292"/>
      <c r="Z992" s="292"/>
      <c r="AA992" s="292"/>
      <c r="AB992" s="292"/>
    </row>
    <row r="993" spans="1:28" ht="15.75" customHeight="1" x14ac:dyDescent="0.2">
      <c r="A993" s="292"/>
      <c r="B993" s="221"/>
      <c r="C993" s="295"/>
      <c r="D993" s="296"/>
      <c r="E993" s="296"/>
      <c r="F993" s="296"/>
      <c r="G993" s="296"/>
      <c r="H993" s="296"/>
      <c r="I993" s="292"/>
      <c r="J993" s="292"/>
      <c r="K993" s="292"/>
      <c r="L993" s="292"/>
      <c r="M993" s="292"/>
      <c r="N993" s="292"/>
      <c r="O993" s="292"/>
      <c r="P993" s="292"/>
      <c r="Q993" s="292"/>
      <c r="R993" s="292"/>
      <c r="S993" s="292"/>
      <c r="T993" s="292"/>
      <c r="U993" s="292"/>
      <c r="V993" s="292"/>
      <c r="W993" s="292"/>
      <c r="X993" s="292"/>
      <c r="Y993" s="292"/>
      <c r="Z993" s="292"/>
      <c r="AA993" s="292"/>
      <c r="AB993" s="292"/>
    </row>
    <row r="994" spans="1:28" ht="15.75" customHeight="1" x14ac:dyDescent="0.2">
      <c r="A994" s="292"/>
      <c r="B994" s="221"/>
      <c r="C994" s="295"/>
      <c r="D994" s="296"/>
      <c r="E994" s="296"/>
      <c r="F994" s="296"/>
      <c r="G994" s="296"/>
      <c r="H994" s="296"/>
      <c r="I994" s="292"/>
      <c r="J994" s="292"/>
      <c r="K994" s="292"/>
      <c r="L994" s="292"/>
      <c r="M994" s="292"/>
      <c r="N994" s="292"/>
      <c r="O994" s="292"/>
      <c r="P994" s="292"/>
      <c r="Q994" s="292"/>
      <c r="R994" s="292"/>
      <c r="S994" s="292"/>
      <c r="T994" s="292"/>
      <c r="U994" s="292"/>
      <c r="V994" s="292"/>
      <c r="W994" s="292"/>
      <c r="X994" s="292"/>
      <c r="Y994" s="292"/>
      <c r="Z994" s="292"/>
      <c r="AA994" s="292"/>
      <c r="AB994" s="292"/>
    </row>
    <row r="995" spans="1:28" ht="15.75" customHeight="1" x14ac:dyDescent="0.2">
      <c r="A995" s="292"/>
      <c r="B995" s="221"/>
      <c r="C995" s="295"/>
      <c r="D995" s="296"/>
      <c r="E995" s="296"/>
      <c r="F995" s="296"/>
      <c r="G995" s="296"/>
      <c r="H995" s="296"/>
      <c r="I995" s="292"/>
      <c r="J995" s="292"/>
      <c r="K995" s="292"/>
      <c r="L995" s="292"/>
      <c r="M995" s="292"/>
      <c r="N995" s="292"/>
      <c r="O995" s="292"/>
      <c r="P995" s="292"/>
      <c r="Q995" s="292"/>
      <c r="R995" s="292"/>
      <c r="S995" s="292"/>
      <c r="T995" s="292"/>
      <c r="U995" s="292"/>
      <c r="V995" s="292"/>
      <c r="W995" s="292"/>
      <c r="X995" s="292"/>
      <c r="Y995" s="292"/>
      <c r="Z995" s="292"/>
      <c r="AA995" s="292"/>
      <c r="AB995" s="292"/>
    </row>
    <row r="996" spans="1:28" ht="15.75" customHeight="1" x14ac:dyDescent="0.2">
      <c r="A996" s="292"/>
      <c r="B996" s="221"/>
      <c r="C996" s="295"/>
      <c r="D996" s="296"/>
      <c r="E996" s="296"/>
      <c r="F996" s="296"/>
      <c r="G996" s="296"/>
      <c r="H996" s="296"/>
      <c r="I996" s="292"/>
      <c r="J996" s="292"/>
      <c r="K996" s="292"/>
      <c r="L996" s="292"/>
      <c r="M996" s="292"/>
      <c r="N996" s="292"/>
      <c r="O996" s="292"/>
      <c r="P996" s="292"/>
      <c r="Q996" s="292"/>
      <c r="R996" s="292"/>
      <c r="S996" s="292"/>
      <c r="T996" s="292"/>
      <c r="U996" s="292"/>
      <c r="V996" s="292"/>
      <c r="W996" s="292"/>
      <c r="X996" s="292"/>
      <c r="Y996" s="292"/>
      <c r="Z996" s="292"/>
      <c r="AA996" s="292"/>
      <c r="AB996" s="292"/>
    </row>
    <row r="997" spans="1:28" ht="15.75" customHeight="1" x14ac:dyDescent="0.2">
      <c r="A997" s="292"/>
      <c r="B997" s="221"/>
      <c r="C997" s="295"/>
      <c r="D997" s="296"/>
      <c r="E997" s="296"/>
      <c r="F997" s="296"/>
      <c r="G997" s="296"/>
      <c r="H997" s="296"/>
      <c r="I997" s="292"/>
      <c r="J997" s="292"/>
      <c r="K997" s="292"/>
      <c r="L997" s="292"/>
      <c r="M997" s="292"/>
      <c r="N997" s="292"/>
      <c r="O997" s="292"/>
      <c r="P997" s="292"/>
      <c r="Q997" s="292"/>
      <c r="R997" s="292"/>
      <c r="S997" s="292"/>
      <c r="T997" s="292"/>
      <c r="U997" s="292"/>
      <c r="V997" s="292"/>
      <c r="W997" s="292"/>
      <c r="X997" s="292"/>
      <c r="Y997" s="292"/>
      <c r="Z997" s="292"/>
      <c r="AA997" s="292"/>
      <c r="AB997" s="292"/>
    </row>
    <row r="998" spans="1:28" ht="15.75" customHeight="1" x14ac:dyDescent="0.2">
      <c r="A998" s="292"/>
      <c r="B998" s="221"/>
      <c r="C998" s="295"/>
      <c r="D998" s="296"/>
      <c r="E998" s="296"/>
      <c r="F998" s="296"/>
      <c r="G998" s="296"/>
      <c r="H998" s="296"/>
      <c r="I998" s="292"/>
      <c r="J998" s="292"/>
      <c r="K998" s="292"/>
      <c r="L998" s="292"/>
      <c r="M998" s="292"/>
      <c r="N998" s="292"/>
      <c r="O998" s="292"/>
      <c r="P998" s="292"/>
      <c r="Q998" s="292"/>
      <c r="R998" s="292"/>
      <c r="S998" s="292"/>
      <c r="T998" s="292"/>
      <c r="U998" s="292"/>
      <c r="V998" s="292"/>
      <c r="W998" s="292"/>
      <c r="X998" s="292"/>
      <c r="Y998" s="292"/>
      <c r="Z998" s="292"/>
      <c r="AA998" s="292"/>
      <c r="AB998" s="292"/>
    </row>
    <row r="999" spans="1:28" ht="15.75" customHeight="1" x14ac:dyDescent="0.2">
      <c r="A999" s="292"/>
      <c r="B999" s="221"/>
      <c r="C999" s="295"/>
      <c r="D999" s="296"/>
      <c r="E999" s="296"/>
      <c r="F999" s="296"/>
      <c r="G999" s="296"/>
      <c r="H999" s="296"/>
      <c r="I999" s="292"/>
      <c r="J999" s="292"/>
      <c r="K999" s="292"/>
      <c r="L999" s="292"/>
      <c r="M999" s="292"/>
      <c r="N999" s="292"/>
      <c r="O999" s="292"/>
      <c r="P999" s="292"/>
      <c r="Q999" s="292"/>
      <c r="R999" s="292"/>
      <c r="S999" s="292"/>
      <c r="T999" s="292"/>
      <c r="U999" s="292"/>
      <c r="V999" s="292"/>
      <c r="W999" s="292"/>
      <c r="X999" s="292"/>
      <c r="Y999" s="292"/>
      <c r="Z999" s="292"/>
      <c r="AA999" s="292"/>
      <c r="AB999" s="292"/>
    </row>
    <row r="1000" spans="1:28" ht="15.75" customHeight="1" x14ac:dyDescent="0.2">
      <c r="A1000" s="292"/>
      <c r="B1000" s="221"/>
      <c r="C1000" s="295"/>
      <c r="D1000" s="296"/>
      <c r="E1000" s="296"/>
      <c r="F1000" s="296"/>
      <c r="G1000" s="296"/>
      <c r="H1000" s="296"/>
      <c r="I1000" s="292"/>
      <c r="J1000" s="292"/>
      <c r="K1000" s="292"/>
      <c r="L1000" s="292"/>
      <c r="M1000" s="292"/>
      <c r="N1000" s="292"/>
      <c r="O1000" s="292"/>
      <c r="P1000" s="292"/>
      <c r="Q1000" s="292"/>
      <c r="R1000" s="292"/>
      <c r="S1000" s="292"/>
      <c r="T1000" s="292"/>
      <c r="U1000" s="292"/>
      <c r="V1000" s="292"/>
      <c r="W1000" s="292"/>
      <c r="X1000" s="292"/>
      <c r="Y1000" s="292"/>
      <c r="Z1000" s="292"/>
      <c r="AA1000" s="292"/>
      <c r="AB1000" s="292"/>
    </row>
  </sheetData>
  <sortState xmlns:xlrd2="http://schemas.microsoft.com/office/spreadsheetml/2017/richdata2" ref="B7:I13">
    <sortCondition ref="B7:B13"/>
  </sortState>
  <mergeCells count="3">
    <mergeCell ref="B2:I2"/>
    <mergeCell ref="B3:I3"/>
    <mergeCell ref="B4:I4"/>
  </mergeCells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36</vt:i4>
      </vt:variant>
    </vt:vector>
  </HeadingPairs>
  <TitlesOfParts>
    <vt:vector size="54" baseType="lpstr">
      <vt:lpstr>PWS</vt:lpstr>
      <vt:lpstr>CTAS_PAGOS</vt:lpstr>
      <vt:lpstr>CATEGORIAS</vt:lpstr>
      <vt:lpstr>PRESUPUESTO</vt:lpstr>
      <vt:lpstr>DIARIO_2023</vt:lpstr>
      <vt:lpstr>RESUMEN</vt:lpstr>
      <vt:lpstr>DDD</vt:lpstr>
      <vt:lpstr>CXP</vt:lpstr>
      <vt:lpstr>DOC</vt:lpstr>
      <vt:lpstr>EXP_VIC</vt:lpstr>
      <vt:lpstr>CTRL-PESO</vt:lpstr>
      <vt:lpstr>GYM</vt:lpstr>
      <vt:lpstr>EXP_AUTO</vt:lpstr>
      <vt:lpstr>ACTIVER</vt:lpstr>
      <vt:lpstr>TERTIUS</vt:lpstr>
      <vt:lpstr>VACACIONES</vt:lpstr>
      <vt:lpstr>CAPTURA</vt:lpstr>
      <vt:lpstr>AFORE</vt:lpstr>
      <vt:lpstr>DDD!Área_de_impresión</vt:lpstr>
      <vt:lpstr>AUTOMOVIL</vt:lpstr>
      <vt:lpstr>ACTIVER!BANCOS</vt:lpstr>
      <vt:lpstr>AFORE!BANCOS</vt:lpstr>
      <vt:lpstr>CTAS_PAGOS!BANCOS</vt:lpstr>
      <vt:lpstr>'CTRL-PESO'!BANCOS</vt:lpstr>
      <vt:lpstr>DOC!BANCOS</vt:lpstr>
      <vt:lpstr>EXP_AUTO!BANCOS</vt:lpstr>
      <vt:lpstr>EXP_VIC!BANCOS</vt:lpstr>
      <vt:lpstr>GYM!BANCOS</vt:lpstr>
      <vt:lpstr>PWS!BANCOS</vt:lpstr>
      <vt:lpstr>TERTIUS!BANCOS</vt:lpstr>
      <vt:lpstr>VACACIONES!BANCOS</vt:lpstr>
      <vt:lpstr>BANCOS</vt:lpstr>
      <vt:lpstr>CAPACITACION</vt:lpstr>
      <vt:lpstr>CASA</vt:lpstr>
      <vt:lpstr>ACTIVER!CATEGORIA</vt:lpstr>
      <vt:lpstr>AFORE!CATEGORIA</vt:lpstr>
      <vt:lpstr>CTAS_PAGOS!CATEGORIA</vt:lpstr>
      <vt:lpstr>'CTRL-PESO'!CATEGORIA</vt:lpstr>
      <vt:lpstr>DDD!CATEGORIA</vt:lpstr>
      <vt:lpstr>DOC!CATEGORIA</vt:lpstr>
      <vt:lpstr>EXP_AUTO!CATEGORIA</vt:lpstr>
      <vt:lpstr>EXP_VIC!CATEGORIA</vt:lpstr>
      <vt:lpstr>GYM!CATEGORIA</vt:lpstr>
      <vt:lpstr>PWS!CATEGORIA</vt:lpstr>
      <vt:lpstr>TERTIUS!CATEGORIA</vt:lpstr>
      <vt:lpstr>VACACIONES!CATEGORIA</vt:lpstr>
      <vt:lpstr>CATEGORIA</vt:lpstr>
      <vt:lpstr>CUE_CON</vt:lpstr>
      <vt:lpstr>EXTRAS</vt:lpstr>
      <vt:lpstr>INGRESOS</vt:lpstr>
      <vt:lpstr>OCIO</vt:lpstr>
      <vt:lpstr>PERSONALES</vt:lpstr>
      <vt:lpstr>SEMANAL</vt:lpstr>
      <vt:lpstr>SERVICIOS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Cueva R</dc:creator>
  <cp:lastModifiedBy>Vicente Cueva</cp:lastModifiedBy>
  <cp:lastPrinted>2023-10-31T01:42:52Z</cp:lastPrinted>
  <dcterms:created xsi:type="dcterms:W3CDTF">2021-12-21T01:18:21Z</dcterms:created>
  <dcterms:modified xsi:type="dcterms:W3CDTF">2023-11-01T00:21:18Z</dcterms:modified>
</cp:coreProperties>
</file>