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vi/Documents/Git/annalect_probset/aged_care_viz/aged_care_viz/"/>
    </mc:Choice>
  </mc:AlternateContent>
  <xr:revisionPtr revIDLastSave="0" documentId="8_{7D4CD53E-FE55-9A45-90AA-B283A9E9910F}" xr6:coauthVersionLast="34" xr6:coauthVersionMax="34" xr10:uidLastSave="{00000000-0000-0000-0000-000000000000}"/>
  <bookViews>
    <workbookView xWindow="380" yWindow="460" windowWidth="28040" windowHeight="15940" xr2:uid="{4DAA498D-2EA3-0846-81DF-AA3941F71052}"/>
  </bookViews>
  <sheets>
    <sheet name="Sheet1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7" i="1" l="1"/>
  <c r="R16" i="1"/>
  <c r="R15" i="1"/>
  <c r="R14" i="1"/>
  <c r="R13" i="1"/>
  <c r="R12" i="1"/>
  <c r="R18" i="1"/>
  <c r="O19" i="1"/>
  <c r="P19" i="1"/>
  <c r="Q19" i="1"/>
  <c r="P12" i="1"/>
  <c r="Q12" i="1"/>
  <c r="P18" i="1"/>
  <c r="Q18" i="1"/>
  <c r="P17" i="1"/>
  <c r="Q17" i="1"/>
  <c r="P13" i="1"/>
  <c r="Q13" i="1"/>
  <c r="P14" i="1"/>
  <c r="Q14" i="1"/>
  <c r="P15" i="1"/>
  <c r="Q15" i="1"/>
  <c r="P16" i="1"/>
  <c r="Q16" i="1"/>
  <c r="Q20" i="1"/>
  <c r="O13" i="1"/>
  <c r="O14" i="1"/>
  <c r="O15" i="1"/>
  <c r="O16" i="1"/>
  <c r="O17" i="1"/>
  <c r="O18" i="1"/>
  <c r="O12" i="1"/>
  <c r="N12" i="1"/>
  <c r="Q2" i="1"/>
  <c r="N13" i="1"/>
  <c r="N14" i="1"/>
  <c r="N15" i="1"/>
  <c r="N16" i="1"/>
  <c r="N17" i="1"/>
  <c r="N18" i="1"/>
  <c r="N19" i="1"/>
  <c r="N2" i="1"/>
  <c r="N9" i="1"/>
  <c r="O9" i="1"/>
  <c r="P9" i="1"/>
  <c r="O2" i="1"/>
  <c r="P2" i="1"/>
  <c r="O3" i="1"/>
  <c r="P3" i="1"/>
  <c r="Q3" i="1"/>
  <c r="O4" i="1"/>
  <c r="P4" i="1"/>
  <c r="Q4" i="1"/>
  <c r="O5" i="1"/>
  <c r="P5" i="1"/>
  <c r="Q5" i="1"/>
  <c r="O6" i="1"/>
  <c r="P6" i="1"/>
  <c r="Q6" i="1"/>
  <c r="O7" i="1"/>
  <c r="P7" i="1"/>
  <c r="Q7" i="1"/>
  <c r="O8" i="1"/>
  <c r="P8" i="1"/>
  <c r="Q8" i="1"/>
  <c r="Q9" i="1"/>
  <c r="Q10" i="1"/>
  <c r="N3" i="1"/>
  <c r="N4" i="1"/>
  <c r="N5" i="1"/>
  <c r="N6" i="1"/>
  <c r="N7" i="1"/>
  <c r="N8" i="1"/>
</calcChain>
</file>

<file path=xl/sharedStrings.xml><?xml version="1.0" encoding="utf-8"?>
<sst xmlns="http://schemas.openxmlformats.org/spreadsheetml/2006/main" count="49" uniqueCount="28">
  <si>
    <t>NSW</t>
  </si>
  <si>
    <t>VIC</t>
  </si>
  <si>
    <t>QLD</t>
  </si>
  <si>
    <t>WA</t>
  </si>
  <si>
    <t>SA</t>
  </si>
  <si>
    <t>TAS</t>
  </si>
  <si>
    <t>ACT</t>
  </si>
  <si>
    <t>NT</t>
  </si>
  <si>
    <t>State</t>
  </si>
  <si>
    <t>ACU Count</t>
  </si>
  <si>
    <t>Home Care Places</t>
  </si>
  <si>
    <t>Residential Places</t>
  </si>
  <si>
    <t>Restorative Care Places</t>
  </si>
  <si>
    <t>Total ACU Capacity</t>
  </si>
  <si>
    <t>Total Population</t>
  </si>
  <si>
    <t>%HCP</t>
  </si>
  <si>
    <t>%RP</t>
  </si>
  <si>
    <t>%RCP</t>
  </si>
  <si>
    <t>%Total ACU Capacity</t>
  </si>
  <si>
    <t>%Popn Distribution</t>
  </si>
  <si>
    <t>Ratio</t>
  </si>
  <si>
    <t>Intended # of ACU Capacities</t>
  </si>
  <si>
    <t>Population/ACU</t>
  </si>
  <si>
    <t>ACU/Population</t>
  </si>
  <si>
    <t>X in a 1000 has access to ACU</t>
  </si>
  <si>
    <t>PROPOSED_ACU_CAPACITY = (NUM_IN_1K * POPULATION) - (1K * ACU)/1K</t>
  </si>
  <si>
    <t>(PROPOSED_ACU_CAPACITY + CURRENT_ACU_CAPACITY)/POPULATION = NUM_IN_1K / 1K</t>
  </si>
  <si>
    <t>Improvement in %s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</si>
</sst>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4"/>
      <color rgb="FF333333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0" fontId="1" fillId="0" borderId="0" xfId="0" applyNumberFormat="1" applyFont="1"/>
    <xf numFmtId="0" fontId="0" fillId="0" borderId="0" xfId="0" applyAlignment="1">
      <alignment vertical="center" wrapText="1"/>
    </xf>
    <xf numFmtId="0" fontId="0" fillId="0" borderId="0" xfId="0" quotePrefix="1"/>
    <xf numFmtId="0" fontId="0" fillId="2" borderId="0" xfId="0" applyFill="1" applyAlignment="1">
      <alignment vertical="center" wrapText="1"/>
    </xf>
    <xf numFmtId="0" fontId="0" fillId="2" borderId="0" xfId="0" applyFill="1"/>
    <xf numFmtId="0" fontId="1" fillId="2" borderId="0" xfId="0" applyFont="1" applyFill="1"/>
    <xf numFmtId="10" fontId="1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546100</xdr:colOff>
      <xdr:row>21</xdr:row>
      <xdr:rowOff>190500</xdr:rowOff>
    </xdr:from>
    <xdr:to>
      <xdr:col>19</xdr:col>
      <xdr:colOff>800100</xdr:colOff>
      <xdr:row>42</xdr:row>
      <xdr:rowOff>149762</xdr:rowOff>
    </xdr:to>
    <xdr:pic>
      <xdr:nvPicPr>
        <xdr:cNvPr id="2" name="Content Placeholder 10">
          <a:extLst>
            <a:ext uri="{FF2B5EF4-FFF2-40B4-BE49-F238E27FC236}">
              <a16:creationId xmlns:a16="http://schemas.microsoft.com/office/drawing/2014/main" id="{274BBA36-68D2-BD43-9E5F-80FA8269C2C0}"/>
            </a:ext>
          </a:extLst>
        </xdr:cNvPr>
        <xdr:cNvPicPr>
          <a:picLocks noGrp="1"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24600" y="5270500"/>
          <a:ext cx="10515600" cy="42264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18EE4-67A7-4441-8E9E-815DE0767058}">
  <dimension ref="A1:S23"/>
  <sheetViews>
    <sheetView tabSelected="1" topLeftCell="A8" workbookViewId="0">
      <selection activeCell="H14" sqref="H14"/>
    </sheetView>
  </sheetViews>
  <sheetFormatPr baseColWidth="10" defaultRowHeight="16" x14ac:dyDescent="0.2"/>
  <cols>
    <col min="15" max="15" width="15.5" customWidth="1"/>
  </cols>
  <sheetData>
    <row r="1" spans="1:19" s="3" customFormat="1" ht="32" x14ac:dyDescent="0.2">
      <c r="A1" s="3" t="s">
        <v>8</v>
      </c>
      <c r="B1" s="3" t="s">
        <v>9</v>
      </c>
      <c r="C1" s="3" t="s">
        <v>10</v>
      </c>
      <c r="D1" s="3" t="s">
        <v>11</v>
      </c>
      <c r="E1" s="3" t="s">
        <v>12</v>
      </c>
      <c r="F1" s="3" t="s">
        <v>13</v>
      </c>
      <c r="G1" s="3" t="s">
        <v>14</v>
      </c>
      <c r="H1" s="3" t="s">
        <v>15</v>
      </c>
      <c r="I1" s="3" t="s">
        <v>16</v>
      </c>
      <c r="J1" s="3" t="s">
        <v>17</v>
      </c>
      <c r="K1" s="3" t="s">
        <v>18</v>
      </c>
      <c r="L1" s="3" t="s">
        <v>19</v>
      </c>
      <c r="M1" s="3" t="s">
        <v>20</v>
      </c>
      <c r="N1" s="3" t="s">
        <v>22</v>
      </c>
      <c r="O1" s="3" t="s">
        <v>21</v>
      </c>
      <c r="P1" s="3">
        <v>35</v>
      </c>
      <c r="Q1" s="3">
        <v>90</v>
      </c>
    </row>
    <row r="2" spans="1:19" ht="18" x14ac:dyDescent="0.2">
      <c r="A2" s="1" t="s">
        <v>0</v>
      </c>
      <c r="B2" s="1">
        <v>1825</v>
      </c>
      <c r="C2" s="1">
        <v>138</v>
      </c>
      <c r="D2" s="1">
        <v>72560</v>
      </c>
      <c r="E2" s="1">
        <v>1581</v>
      </c>
      <c r="F2" s="1">
        <v>74279</v>
      </c>
      <c r="G2" s="1">
        <v>2695373</v>
      </c>
      <c r="H2" s="2">
        <v>0.12670000000000001</v>
      </c>
      <c r="I2" s="2">
        <v>0.33429999999999999</v>
      </c>
      <c r="J2" s="2">
        <v>0.3236</v>
      </c>
      <c r="K2" s="2">
        <v>0.33300000000000002</v>
      </c>
      <c r="L2" s="2">
        <v>0.32350000000000001</v>
      </c>
      <c r="M2" s="1">
        <v>0.97</v>
      </c>
      <c r="N2">
        <f>G2/F2</f>
        <v>36.287147107527026</v>
      </c>
      <c r="O2">
        <f>(G2/$P$1)-F2</f>
        <v>2731.6571428571478</v>
      </c>
      <c r="P2">
        <f>O2/$Q$1</f>
        <v>30.351746031746089</v>
      </c>
      <c r="Q2">
        <f>ROUNDUP(IF(P2&lt;0, 0, P2), 0.1)</f>
        <v>31</v>
      </c>
    </row>
    <row r="3" spans="1:19" ht="18" x14ac:dyDescent="0.2">
      <c r="A3" s="1" t="s">
        <v>1</v>
      </c>
      <c r="B3" s="1">
        <v>1533</v>
      </c>
      <c r="C3" s="1">
        <v>88</v>
      </c>
      <c r="D3" s="1">
        <v>57162</v>
      </c>
      <c r="E3" s="1">
        <v>1206</v>
      </c>
      <c r="F3" s="1">
        <v>58456</v>
      </c>
      <c r="G3" s="1">
        <v>2096751</v>
      </c>
      <c r="H3" s="2">
        <v>8.0799999999999997E-2</v>
      </c>
      <c r="I3" s="2">
        <v>0.26329999999999998</v>
      </c>
      <c r="J3" s="2">
        <v>0.24690000000000001</v>
      </c>
      <c r="K3" s="2">
        <v>0.2621</v>
      </c>
      <c r="L3" s="2">
        <v>0.25159999999999999</v>
      </c>
      <c r="M3" s="1">
        <v>0.96</v>
      </c>
      <c r="N3">
        <f t="shared" ref="N3:N9" si="0">G3/F3</f>
        <v>35.868875735596006</v>
      </c>
      <c r="O3">
        <f t="shared" ref="O3:O9" si="1">(G3/$P$1)-F3</f>
        <v>1451.1714285714261</v>
      </c>
      <c r="P3">
        <f t="shared" ref="P3:P9" si="2">O3/$Q$1</f>
        <v>16.124126984126956</v>
      </c>
      <c r="Q3">
        <f t="shared" ref="Q3:Q9" si="3">ROUNDUP(IF(P3&lt;0, 0, P3), 0.1)</f>
        <v>17</v>
      </c>
    </row>
    <row r="4" spans="1:19" ht="18" x14ac:dyDescent="0.2">
      <c r="A4" s="1" t="s">
        <v>2</v>
      </c>
      <c r="B4" s="1">
        <v>1121</v>
      </c>
      <c r="C4" s="1">
        <v>159</v>
      </c>
      <c r="D4" s="1">
        <v>41416</v>
      </c>
      <c r="E4" s="1">
        <v>927</v>
      </c>
      <c r="F4" s="1">
        <v>42502</v>
      </c>
      <c r="G4" s="1">
        <v>1662089</v>
      </c>
      <c r="H4" s="2">
        <v>0.14599999999999999</v>
      </c>
      <c r="I4" s="2">
        <v>0.1908</v>
      </c>
      <c r="J4" s="2">
        <v>0.1898</v>
      </c>
      <c r="K4" s="2">
        <v>0.19059999999999999</v>
      </c>
      <c r="L4" s="2">
        <v>0.19950000000000001</v>
      </c>
      <c r="M4" s="1">
        <v>1.05</v>
      </c>
      <c r="N4">
        <f t="shared" si="0"/>
        <v>39.106136181826734</v>
      </c>
      <c r="O4">
        <f t="shared" si="1"/>
        <v>4986.2571428571464</v>
      </c>
      <c r="P4">
        <f t="shared" si="2"/>
        <v>55.402857142857179</v>
      </c>
      <c r="Q4">
        <f t="shared" si="3"/>
        <v>56</v>
      </c>
    </row>
    <row r="5" spans="1:19" ht="18" x14ac:dyDescent="0.2">
      <c r="A5" s="1" t="s">
        <v>3</v>
      </c>
      <c r="B5" s="1">
        <v>535</v>
      </c>
      <c r="C5" s="1">
        <v>212</v>
      </c>
      <c r="D5" s="1">
        <v>18345</v>
      </c>
      <c r="E5" s="1">
        <v>524</v>
      </c>
      <c r="F5" s="1">
        <v>19081</v>
      </c>
      <c r="G5" s="1">
        <v>834753</v>
      </c>
      <c r="H5" s="2">
        <v>0.19470000000000001</v>
      </c>
      <c r="I5" s="2">
        <v>8.4500000000000006E-2</v>
      </c>
      <c r="J5" s="2">
        <v>0.10730000000000001</v>
      </c>
      <c r="K5" s="2">
        <v>8.5500000000000007E-2</v>
      </c>
      <c r="L5" s="2">
        <v>0.1002</v>
      </c>
      <c r="M5" s="1">
        <v>1.17</v>
      </c>
      <c r="N5">
        <f t="shared" si="0"/>
        <v>43.747864367695612</v>
      </c>
      <c r="O5">
        <f t="shared" si="1"/>
        <v>4769.085714285713</v>
      </c>
      <c r="P5">
        <f t="shared" si="2"/>
        <v>52.989841269841257</v>
      </c>
      <c r="Q5">
        <f t="shared" si="3"/>
        <v>53</v>
      </c>
    </row>
    <row r="6" spans="1:19" ht="18" x14ac:dyDescent="0.2">
      <c r="A6" s="1" t="s">
        <v>4</v>
      </c>
      <c r="B6" s="1">
        <v>444</v>
      </c>
      <c r="C6" s="1">
        <v>111</v>
      </c>
      <c r="D6" s="1">
        <v>19087</v>
      </c>
      <c r="E6" s="1">
        <v>394</v>
      </c>
      <c r="F6" s="1">
        <v>19592</v>
      </c>
      <c r="G6" s="1">
        <v>649483</v>
      </c>
      <c r="H6" s="2">
        <v>0.1019</v>
      </c>
      <c r="I6" s="2">
        <v>8.7900000000000006E-2</v>
      </c>
      <c r="J6" s="2">
        <v>8.0699999999999994E-2</v>
      </c>
      <c r="K6" s="2">
        <v>8.7800000000000003E-2</v>
      </c>
      <c r="L6" s="2">
        <v>7.7899999999999997E-2</v>
      </c>
      <c r="M6" s="1">
        <v>0.89</v>
      </c>
      <c r="N6">
        <f t="shared" si="0"/>
        <v>33.150418538178847</v>
      </c>
      <c r="O6">
        <f t="shared" si="1"/>
        <v>-1035.3428571428558</v>
      </c>
      <c r="P6">
        <f t="shared" si="2"/>
        <v>-11.503809523809508</v>
      </c>
      <c r="Q6">
        <f t="shared" si="3"/>
        <v>0</v>
      </c>
    </row>
    <row r="7" spans="1:19" ht="18" x14ac:dyDescent="0.2">
      <c r="A7" s="1" t="s">
        <v>5</v>
      </c>
      <c r="B7" s="1">
        <v>176</v>
      </c>
      <c r="C7" s="1">
        <v>74</v>
      </c>
      <c r="D7" s="1">
        <v>5193</v>
      </c>
      <c r="E7" s="1">
        <v>129</v>
      </c>
      <c r="F7" s="1">
        <v>5396</v>
      </c>
      <c r="G7" s="1">
        <v>211885</v>
      </c>
      <c r="H7" s="2">
        <v>6.8000000000000005E-2</v>
      </c>
      <c r="I7" s="2">
        <v>2.3900000000000001E-2</v>
      </c>
      <c r="J7" s="2">
        <v>2.64E-2</v>
      </c>
      <c r="K7" s="2">
        <v>2.4199999999999999E-2</v>
      </c>
      <c r="L7" s="2">
        <v>2.5399999999999999E-2</v>
      </c>
      <c r="M7" s="1">
        <v>1.05</v>
      </c>
      <c r="N7">
        <f t="shared" si="0"/>
        <v>39.267049666419567</v>
      </c>
      <c r="O7">
        <f t="shared" si="1"/>
        <v>657.85714285714312</v>
      </c>
      <c r="P7">
        <f t="shared" si="2"/>
        <v>7.309523809523812</v>
      </c>
      <c r="Q7">
        <f t="shared" si="3"/>
        <v>8</v>
      </c>
    </row>
    <row r="8" spans="1:19" ht="18" x14ac:dyDescent="0.2">
      <c r="A8" s="1" t="s">
        <v>6</v>
      </c>
      <c r="B8" s="1">
        <v>72</v>
      </c>
      <c r="C8" s="1">
        <v>0</v>
      </c>
      <c r="D8" s="1">
        <v>2585</v>
      </c>
      <c r="E8" s="1">
        <v>78</v>
      </c>
      <c r="F8" s="1">
        <v>2663</v>
      </c>
      <c r="G8" s="1">
        <v>120857</v>
      </c>
      <c r="H8" s="2">
        <v>0</v>
      </c>
      <c r="I8" s="2">
        <v>1.1900000000000001E-2</v>
      </c>
      <c r="J8" s="2">
        <v>1.6E-2</v>
      </c>
      <c r="K8" s="2">
        <v>1.1900000000000001E-2</v>
      </c>
      <c r="L8" s="2">
        <v>1.4500000000000001E-2</v>
      </c>
      <c r="M8" s="1">
        <v>1.21</v>
      </c>
      <c r="N8">
        <f t="shared" si="0"/>
        <v>45.383777694329702</v>
      </c>
      <c r="O8">
        <f t="shared" si="1"/>
        <v>790.05714285714294</v>
      </c>
      <c r="P8">
        <f t="shared" si="2"/>
        <v>8.7784126984126996</v>
      </c>
      <c r="Q8">
        <f t="shared" si="3"/>
        <v>9</v>
      </c>
    </row>
    <row r="9" spans="1:19" ht="18" x14ac:dyDescent="0.2">
      <c r="A9" s="1" t="s">
        <v>7</v>
      </c>
      <c r="B9" s="1">
        <v>88</v>
      </c>
      <c r="C9" s="1">
        <v>307</v>
      </c>
      <c r="D9" s="1">
        <v>719</v>
      </c>
      <c r="E9" s="1">
        <v>46</v>
      </c>
      <c r="F9" s="1">
        <v>1072</v>
      </c>
      <c r="G9" s="1">
        <v>59423</v>
      </c>
      <c r="H9" s="2">
        <v>0.28189999999999998</v>
      </c>
      <c r="I9" s="2">
        <v>3.3E-3</v>
      </c>
      <c r="J9" s="2">
        <v>9.4000000000000004E-3</v>
      </c>
      <c r="K9" s="2">
        <v>4.7999999999999996E-3</v>
      </c>
      <c r="L9" s="2">
        <v>7.1000000000000004E-3</v>
      </c>
      <c r="M9" s="1">
        <v>1.48</v>
      </c>
      <c r="N9">
        <f>G9/F9</f>
        <v>55.431902985074629</v>
      </c>
      <c r="O9">
        <f>(G9/$P$1)-F9</f>
        <v>625.79999999999995</v>
      </c>
      <c r="P9">
        <f>O9/$Q$1</f>
        <v>6.9533333333333331</v>
      </c>
      <c r="Q9">
        <f t="shared" si="3"/>
        <v>7</v>
      </c>
    </row>
    <row r="10" spans="1:19" x14ac:dyDescent="0.2">
      <c r="Q10">
        <f>SUM(Q2:Q9)</f>
        <v>181</v>
      </c>
    </row>
    <row r="11" spans="1:19" s="6" customFormat="1" ht="32" x14ac:dyDescent="0.2">
      <c r="A11" s="5" t="s">
        <v>8</v>
      </c>
      <c r="B11" s="5" t="s">
        <v>9</v>
      </c>
      <c r="C11" s="5" t="s">
        <v>10</v>
      </c>
      <c r="D11" s="5" t="s">
        <v>11</v>
      </c>
      <c r="E11" s="5" t="s">
        <v>12</v>
      </c>
      <c r="F11" s="5" t="s">
        <v>13</v>
      </c>
      <c r="G11" s="5" t="s">
        <v>14</v>
      </c>
      <c r="H11" s="5" t="s">
        <v>15</v>
      </c>
      <c r="I11" s="5" t="s">
        <v>16</v>
      </c>
      <c r="J11" s="5" t="s">
        <v>17</v>
      </c>
      <c r="K11" s="5" t="s">
        <v>18</v>
      </c>
      <c r="L11" s="5" t="s">
        <v>19</v>
      </c>
      <c r="M11" s="5" t="s">
        <v>20</v>
      </c>
      <c r="N11" s="5" t="s">
        <v>23</v>
      </c>
      <c r="O11" s="5" t="s">
        <v>24</v>
      </c>
      <c r="P11" s="5">
        <v>20</v>
      </c>
      <c r="R11" s="6">
        <v>1000</v>
      </c>
      <c r="S11" s="6" t="s">
        <v>27</v>
      </c>
    </row>
    <row r="12" spans="1:19" s="6" customFormat="1" ht="18" x14ac:dyDescent="0.2">
      <c r="A12" s="7" t="s">
        <v>0</v>
      </c>
      <c r="B12" s="7">
        <v>1825</v>
      </c>
      <c r="C12" s="7">
        <v>138</v>
      </c>
      <c r="D12" s="7">
        <v>72560</v>
      </c>
      <c r="E12" s="7">
        <v>1581</v>
      </c>
      <c r="F12" s="7">
        <v>74279</v>
      </c>
      <c r="G12" s="7">
        <v>2695373</v>
      </c>
      <c r="H12" s="8">
        <v>0.12670000000000001</v>
      </c>
      <c r="I12" s="8">
        <v>0.33429999999999999</v>
      </c>
      <c r="J12" s="8">
        <v>0.3236</v>
      </c>
      <c r="K12" s="8">
        <v>0.33300000000000002</v>
      </c>
      <c r="L12" s="8">
        <v>0.32350000000000001</v>
      </c>
      <c r="M12" s="7">
        <v>0.97</v>
      </c>
      <c r="N12" s="6">
        <f>F12/G12</f>
        <v>2.7557966930736488E-2</v>
      </c>
      <c r="O12" s="6">
        <f>N12*$R$11</f>
        <v>27.557966930736487</v>
      </c>
      <c r="P12" s="6">
        <f>((R12*G12)-($R$11*F12))/$R$11</f>
        <v>24.258356999993325</v>
      </c>
      <c r="Q12" s="6">
        <f>ROUNDUP(IF(P12&lt;0, 0, P12), 0.1)</f>
        <v>25</v>
      </c>
      <c r="R12" s="6">
        <f t="shared" ref="R12:R17" si="4">O12+S12</f>
        <v>27.566966930736488</v>
      </c>
      <c r="S12" s="6">
        <v>8.9999999999999993E-3</v>
      </c>
    </row>
    <row r="13" spans="1:19" s="6" customFormat="1" ht="18" x14ac:dyDescent="0.2">
      <c r="A13" s="7" t="s">
        <v>1</v>
      </c>
      <c r="B13" s="7">
        <v>1533</v>
      </c>
      <c r="C13" s="7">
        <v>88</v>
      </c>
      <c r="D13" s="7">
        <v>57162</v>
      </c>
      <c r="E13" s="7">
        <v>1206</v>
      </c>
      <c r="F13" s="7">
        <v>58456</v>
      </c>
      <c r="G13" s="7">
        <v>2096751</v>
      </c>
      <c r="H13" s="8">
        <v>8.0799999999999997E-2</v>
      </c>
      <c r="I13" s="8">
        <v>0.26329999999999998</v>
      </c>
      <c r="J13" s="8">
        <v>0.24690000000000001</v>
      </c>
      <c r="K13" s="8">
        <v>0.2621</v>
      </c>
      <c r="L13" s="8">
        <v>0.25159999999999999</v>
      </c>
      <c r="M13" s="7">
        <v>0.96</v>
      </c>
      <c r="N13" s="6">
        <f t="shared" ref="N13:N19" si="5">F13/G13</f>
        <v>2.7879323772827581E-2</v>
      </c>
      <c r="O13" s="6">
        <f t="shared" ref="O13:O19" si="6">N13*$R$11</f>
        <v>27.879323772827579</v>
      </c>
      <c r="P13" s="6">
        <f t="shared" ref="P13:P19" si="7">((R13*G13)-($R$11*F13))/$R$11</f>
        <v>18.870759000003339</v>
      </c>
      <c r="Q13" s="6">
        <f t="shared" ref="Q13:Q19" si="8">ROUNDUP(IF(P13&lt;0, 0, P13), 0.1)</f>
        <v>19</v>
      </c>
      <c r="R13" s="6">
        <f t="shared" si="4"/>
        <v>27.888323772827579</v>
      </c>
      <c r="S13" s="6">
        <v>8.9999999999999993E-3</v>
      </c>
    </row>
    <row r="14" spans="1:19" s="6" customFormat="1" ht="18" x14ac:dyDescent="0.2">
      <c r="A14" s="7" t="s">
        <v>2</v>
      </c>
      <c r="B14" s="7">
        <v>1121</v>
      </c>
      <c r="C14" s="7">
        <v>159</v>
      </c>
      <c r="D14" s="7">
        <v>41416</v>
      </c>
      <c r="E14" s="7">
        <v>927</v>
      </c>
      <c r="F14" s="7">
        <v>42502</v>
      </c>
      <c r="G14" s="7">
        <v>1662089</v>
      </c>
      <c r="H14" s="8">
        <v>0.14599999999999999</v>
      </c>
      <c r="I14" s="8">
        <v>0.1908</v>
      </c>
      <c r="J14" s="8">
        <v>0.1898</v>
      </c>
      <c r="K14" s="8">
        <v>0.19059999999999999</v>
      </c>
      <c r="L14" s="8">
        <v>0.19950000000000001</v>
      </c>
      <c r="M14" s="7">
        <v>1.05</v>
      </c>
      <c r="N14" s="6">
        <f t="shared" si="5"/>
        <v>2.5571434502003203E-2</v>
      </c>
      <c r="O14" s="6">
        <f t="shared" si="6"/>
        <v>25.571434502003203</v>
      </c>
      <c r="P14" s="6">
        <f t="shared" si="7"/>
        <v>14.958801000006497</v>
      </c>
      <c r="Q14" s="6">
        <f t="shared" si="8"/>
        <v>15</v>
      </c>
      <c r="R14" s="6">
        <f t="shared" si="4"/>
        <v>25.580434502003204</v>
      </c>
      <c r="S14" s="6">
        <v>8.9999999999999993E-3</v>
      </c>
    </row>
    <row r="15" spans="1:19" s="6" customFormat="1" ht="18" x14ac:dyDescent="0.2">
      <c r="A15" s="7" t="s">
        <v>3</v>
      </c>
      <c r="B15" s="7">
        <v>535</v>
      </c>
      <c r="C15" s="7">
        <v>212</v>
      </c>
      <c r="D15" s="7">
        <v>18345</v>
      </c>
      <c r="E15" s="7">
        <v>524</v>
      </c>
      <c r="F15" s="7">
        <v>19081</v>
      </c>
      <c r="G15" s="7">
        <v>834753</v>
      </c>
      <c r="H15" s="8">
        <v>0.19470000000000001</v>
      </c>
      <c r="I15" s="8">
        <v>8.4500000000000006E-2</v>
      </c>
      <c r="J15" s="8">
        <v>0.10730000000000001</v>
      </c>
      <c r="K15" s="8">
        <v>8.5500000000000007E-2</v>
      </c>
      <c r="L15" s="8">
        <v>0.1002</v>
      </c>
      <c r="M15" s="7">
        <v>1.17</v>
      </c>
      <c r="N15" s="6">
        <f t="shared" si="5"/>
        <v>2.2858258670528889E-2</v>
      </c>
      <c r="O15" s="6">
        <f t="shared" si="6"/>
        <v>22.85825867052889</v>
      </c>
      <c r="P15" s="6">
        <f t="shared" si="7"/>
        <v>54.258945000004026</v>
      </c>
      <c r="Q15" s="6">
        <f t="shared" si="8"/>
        <v>55</v>
      </c>
      <c r="R15" s="6">
        <f t="shared" si="4"/>
        <v>22.923258670528892</v>
      </c>
      <c r="S15" s="6">
        <v>6.5000000000000002E-2</v>
      </c>
    </row>
    <row r="16" spans="1:19" s="6" customFormat="1" ht="18" x14ac:dyDescent="0.2">
      <c r="A16" s="7" t="s">
        <v>4</v>
      </c>
      <c r="B16" s="7">
        <v>444</v>
      </c>
      <c r="C16" s="7">
        <v>111</v>
      </c>
      <c r="D16" s="7">
        <v>19087</v>
      </c>
      <c r="E16" s="7">
        <v>394</v>
      </c>
      <c r="F16" s="7">
        <v>19592</v>
      </c>
      <c r="G16" s="7">
        <v>649483</v>
      </c>
      <c r="H16" s="8">
        <v>0.1019</v>
      </c>
      <c r="I16" s="8">
        <v>8.7900000000000006E-2</v>
      </c>
      <c r="J16" s="8">
        <v>8.0699999999999994E-2</v>
      </c>
      <c r="K16" s="8">
        <v>8.7800000000000003E-2</v>
      </c>
      <c r="L16" s="8">
        <v>7.7899999999999997E-2</v>
      </c>
      <c r="M16" s="7">
        <v>0.89</v>
      </c>
      <c r="N16" s="6">
        <f t="shared" si="5"/>
        <v>3.0165531661336786E-2</v>
      </c>
      <c r="O16" s="6">
        <f t="shared" si="6"/>
        <v>30.165531661336786</v>
      </c>
      <c r="P16" s="6">
        <f t="shared" si="7"/>
        <v>5.8453469999991361</v>
      </c>
      <c r="Q16" s="6">
        <f t="shared" si="8"/>
        <v>6</v>
      </c>
      <c r="R16" s="6">
        <f t="shared" si="4"/>
        <v>30.174531661336786</v>
      </c>
      <c r="S16" s="6">
        <v>8.9999999999999993E-3</v>
      </c>
    </row>
    <row r="17" spans="1:19" s="6" customFormat="1" ht="18" x14ac:dyDescent="0.2">
      <c r="A17" s="7" t="s">
        <v>5</v>
      </c>
      <c r="B17" s="7">
        <v>176</v>
      </c>
      <c r="C17" s="7">
        <v>74</v>
      </c>
      <c r="D17" s="7">
        <v>5193</v>
      </c>
      <c r="E17" s="7">
        <v>129</v>
      </c>
      <c r="F17" s="7">
        <v>5396</v>
      </c>
      <c r="G17" s="7">
        <v>211885</v>
      </c>
      <c r="H17" s="8">
        <v>6.8000000000000005E-2</v>
      </c>
      <c r="I17" s="8">
        <v>2.3900000000000001E-2</v>
      </c>
      <c r="J17" s="8">
        <v>2.64E-2</v>
      </c>
      <c r="K17" s="8">
        <v>2.4199999999999999E-2</v>
      </c>
      <c r="L17" s="8">
        <v>2.5399999999999999E-2</v>
      </c>
      <c r="M17" s="7">
        <v>1.05</v>
      </c>
      <c r="N17" s="6">
        <f t="shared" si="5"/>
        <v>2.5466644642140785E-2</v>
      </c>
      <c r="O17" s="6">
        <f t="shared" si="6"/>
        <v>25.466644642140785</v>
      </c>
      <c r="P17" s="6">
        <f t="shared" si="7"/>
        <v>15.891375</v>
      </c>
      <c r="Q17" s="6">
        <f t="shared" si="8"/>
        <v>16</v>
      </c>
      <c r="R17" s="6">
        <f t="shared" si="4"/>
        <v>25.541644642140785</v>
      </c>
      <c r="S17" s="6">
        <v>7.4999999999999997E-2</v>
      </c>
    </row>
    <row r="18" spans="1:19" s="6" customFormat="1" ht="18" x14ac:dyDescent="0.2">
      <c r="A18" s="7" t="s">
        <v>6</v>
      </c>
      <c r="B18" s="7">
        <v>72</v>
      </c>
      <c r="C18" s="7">
        <v>0</v>
      </c>
      <c r="D18" s="7">
        <v>2585</v>
      </c>
      <c r="E18" s="7">
        <v>78</v>
      </c>
      <c r="F18" s="7">
        <v>2663</v>
      </c>
      <c r="G18" s="7">
        <v>120857</v>
      </c>
      <c r="H18" s="8">
        <v>0</v>
      </c>
      <c r="I18" s="8">
        <v>1.1900000000000001E-2</v>
      </c>
      <c r="J18" s="8">
        <v>1.6E-2</v>
      </c>
      <c r="K18" s="8">
        <v>1.1900000000000001E-2</v>
      </c>
      <c r="L18" s="8">
        <v>1.4500000000000001E-2</v>
      </c>
      <c r="M18" s="7">
        <v>1.21</v>
      </c>
      <c r="N18" s="6">
        <f t="shared" si="5"/>
        <v>2.2034305005088659E-2</v>
      </c>
      <c r="O18" s="6">
        <f t="shared" si="6"/>
        <v>22.034305005088658</v>
      </c>
      <c r="P18" s="6">
        <f t="shared" si="7"/>
        <v>1.2085700000002981</v>
      </c>
      <c r="Q18" s="6">
        <f t="shared" si="8"/>
        <v>2</v>
      </c>
      <c r="R18" s="6">
        <f>O18+S18</f>
        <v>22.04430500508866</v>
      </c>
      <c r="S18" s="6">
        <v>0.01</v>
      </c>
    </row>
    <row r="19" spans="1:19" s="6" customFormat="1" ht="18" x14ac:dyDescent="0.2">
      <c r="A19" s="7" t="s">
        <v>7</v>
      </c>
      <c r="B19" s="7">
        <v>88</v>
      </c>
      <c r="C19" s="7">
        <v>307</v>
      </c>
      <c r="D19" s="7">
        <v>719</v>
      </c>
      <c r="E19" s="7">
        <v>46</v>
      </c>
      <c r="F19" s="7">
        <v>1072</v>
      </c>
      <c r="G19" s="7">
        <v>59423</v>
      </c>
      <c r="H19" s="8">
        <v>0.28189999999999998</v>
      </c>
      <c r="I19" s="8">
        <v>3.3E-3</v>
      </c>
      <c r="J19" s="8">
        <v>9.4000000000000004E-3</v>
      </c>
      <c r="K19" s="8">
        <v>4.7999999999999996E-3</v>
      </c>
      <c r="L19" s="8">
        <v>7.1000000000000004E-3</v>
      </c>
      <c r="M19" s="7">
        <v>1.48</v>
      </c>
      <c r="N19" s="6">
        <f t="shared" si="5"/>
        <v>1.8040152802786799E-2</v>
      </c>
      <c r="O19" s="6">
        <f t="shared" si="6"/>
        <v>18.0401528027868</v>
      </c>
      <c r="P19" s="6">
        <f t="shared" si="7"/>
        <v>57.036999999999999</v>
      </c>
      <c r="Q19" s="6">
        <f t="shared" si="8"/>
        <v>58</v>
      </c>
      <c r="R19" s="6">
        <v>19</v>
      </c>
      <c r="S19" s="6">
        <v>0.95</v>
      </c>
    </row>
    <row r="20" spans="1:19" s="6" customFormat="1" x14ac:dyDescent="0.2">
      <c r="Q20" s="6">
        <f>SUM(Q12:Q19)</f>
        <v>196</v>
      </c>
    </row>
    <row r="22" spans="1:19" x14ac:dyDescent="0.2">
      <c r="B22" s="4" t="s">
        <v>25</v>
      </c>
    </row>
    <row r="23" spans="1:19" x14ac:dyDescent="0.2">
      <c r="B23" s="4" t="s">
        <v>26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2020-02-18T13:35:49Z</dcterms:created>
  <dcterms:modified xsi:type="dcterms:W3CDTF">2020-02-18T15:25:38Z</dcterms:modified>
</cp:coreProperties>
</file>