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ctordituro/Desktop/PREWORK_VJD/Module-2/"/>
    </mc:Choice>
  </mc:AlternateContent>
  <xr:revisionPtr revIDLastSave="0" documentId="13_ncr:1_{DEF758D7-0903-D447-A3B3-488AD0303350}" xr6:coauthVersionLast="43" xr6:coauthVersionMax="43" xr10:uidLastSave="{00000000-0000-0000-0000-000000000000}"/>
  <bookViews>
    <workbookView xWindow="40" yWindow="480" windowWidth="32260" windowHeight="18540" xr2:uid="{00000000-000D-0000-FFFF-FFFF00000000}"/>
  </bookViews>
  <sheets>
    <sheet name="Data" sheetId="1" r:id="rId1"/>
    <sheet name="Category" sheetId="2" r:id="rId2"/>
    <sheet name="Sub-Category" sheetId="3" r:id="rId3"/>
    <sheet name="Bonus" sheetId="4" r:id="rId4"/>
  </sheets>
  <definedNames>
    <definedName name="_xlnm._FilterDatabase" localSheetId="0" hidden="1">Data!$A$1:$U$4115</definedName>
  </definedNames>
  <calcPr calcId="191029"/>
  <pivotCaches>
    <pivotCache cacheId="0" r:id="rId5"/>
    <pivotCache cacheId="1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E3" i="4"/>
  <c r="E4" i="4"/>
  <c r="E5" i="4"/>
  <c r="E6" i="4"/>
  <c r="E7" i="4"/>
  <c r="E8" i="4"/>
  <c r="E9" i="4"/>
  <c r="E10" i="4"/>
  <c r="E11" i="4"/>
  <c r="E12" i="4"/>
  <c r="E13" i="4"/>
  <c r="E2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T2" i="1" l="1"/>
  <c r="U2" i="1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1683" i="1"/>
</calcChain>
</file>

<file path=xl/sharedStrings.xml><?xml version="1.0" encoding="utf-8"?>
<sst xmlns="http://schemas.openxmlformats.org/spreadsheetml/2006/main" count="24797" uniqueCount="8394">
  <si>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</si>
  <si>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</si>
  <si>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</si>
  <si>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</si>
  <si>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</si>
  <si>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</si>
  <si>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</si>
  <si>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</si>
  <si>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</si>
  <si>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</si>
  <si>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</si>
  <si>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</si>
  <si>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</si>
  <si>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</si>
  <si>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</si>
  <si>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</si>
  <si>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</si>
  <si>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</si>
  <si>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</si>
  <si>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</si>
  <si>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</si>
  <si>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</si>
  <si>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</si>
  <si>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</si>
  <si>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</si>
  <si>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</si>
  <si>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</si>
  <si>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</si>
  <si>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</si>
  <si>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</si>
  <si>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</si>
  <si>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</si>
  <si>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</si>
  <si>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</si>
  <si>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</si>
  <si>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</si>
  <si>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</si>
  <si>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</si>
  <si>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</si>
  <si>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</si>
  <si>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</si>
  <si>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</si>
  <si>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</si>
  <si>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</si>
  <si>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</si>
  <si>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</si>
  <si>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</si>
  <si>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</si>
  <si>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</si>
  <si>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</si>
  <si>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</si>
  <si>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</si>
  <si>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</si>
  <si>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</si>
  <si>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</si>
  <si>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</si>
  <si>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</si>
  <si>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</si>
  <si>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</si>
  <si>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</si>
  <si>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</si>
  <si>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</si>
  <si>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</si>
  <si>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</si>
  <si>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</si>
  <si>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</si>
  <si>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</si>
  <si>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</si>
  <si>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</si>
  <si>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</si>
  <si>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</si>
  <si>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</si>
  <si>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</si>
  <si>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</si>
  <si>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</si>
  <si>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</si>
  <si>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</si>
  <si>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</si>
  <si>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</si>
  <si>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</si>
  <si>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</si>
  <si>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</si>
  <si>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</si>
  <si>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</si>
  <si>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</si>
  <si>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</si>
  <si>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</si>
  <si>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</si>
  <si>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</si>
  <si>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</si>
  <si>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</si>
  <si>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</si>
  <si>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</si>
  <si>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</si>
  <si>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</si>
  <si>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</si>
  <si>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</si>
  <si>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</si>
  <si>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</si>
  <si>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</si>
  <si>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</si>
  <si>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</si>
  <si>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</si>
  <si>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</si>
  <si>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</si>
  <si>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</si>
  <si>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</si>
  <si>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</si>
  <si>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</si>
  <si>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</si>
  <si>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</si>
  <si>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</si>
  <si>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</si>
  <si>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</si>
  <si>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</si>
  <si>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</si>
  <si>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</si>
  <si>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</si>
  <si>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</si>
  <si>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</si>
  <si>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</si>
  <si>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</si>
  <si>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</si>
  <si>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</si>
  <si>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</si>
  <si>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</si>
  <si>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</si>
  <si>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</si>
  <si>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</si>
  <si>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</si>
  <si>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</si>
  <si>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</si>
  <si>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</si>
  <si>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</si>
  <si>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</si>
  <si>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</si>
  <si>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</si>
  <si>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</si>
  <si>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</si>
  <si>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</si>
  <si>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</si>
  <si>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</si>
  <si>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</si>
  <si>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</si>
  <si>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</si>
  <si>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</si>
  <si>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</si>
  <si>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</si>
  <si>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</si>
  <si>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</si>
  <si>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</si>
  <si>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</si>
  <si>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</si>
  <si>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</si>
  <si>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</si>
  <si>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</si>
  <si>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</si>
  <si>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</si>
  <si>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</si>
  <si>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</si>
  <si>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</si>
  <si>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</si>
  <si>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</si>
  <si>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</si>
  <si>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</si>
  <si>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</si>
  <si>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</si>
  <si>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</si>
  <si>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</si>
  <si>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</si>
  <si>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</si>
  <si>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</si>
  <si>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</si>
  <si>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</si>
  <si>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</si>
  <si>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</si>
  <si>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</si>
  <si>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</si>
  <si>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</si>
  <si>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</si>
  <si>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</si>
  <si>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</si>
  <si>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</si>
  <si>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</si>
  <si>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</si>
  <si>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</si>
  <si>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</si>
  <si>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</si>
  <si>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</si>
  <si>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</si>
  <si>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</si>
  <si>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</si>
  <si>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</si>
  <si>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</si>
  <si>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</si>
  <si>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</si>
  <si>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</si>
  <si>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</si>
  <si>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</si>
  <si>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</si>
  <si>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</si>
  <si>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</si>
  <si>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</si>
  <si>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</si>
  <si>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</si>
  <si>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</si>
  <si>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</si>
  <si>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</si>
  <si>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</si>
  <si>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</si>
  <si>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</si>
  <si>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</si>
  <si>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</si>
  <si>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</si>
  <si>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</si>
  <si>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</si>
  <si>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</si>
  <si>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</si>
  <si>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</si>
  <si>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</si>
  <si>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</si>
  <si>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</si>
  <si>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</si>
  <si>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</si>
  <si>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</si>
  <si>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</si>
  <si>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</si>
  <si>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</si>
  <si>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</si>
  <si>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</si>
  <si>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</si>
  <si>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</si>
  <si>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</si>
  <si>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</si>
  <si>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</si>
  <si>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</si>
  <si>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</si>
  <si>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</si>
  <si>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</si>
  <si>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</si>
  <si>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</si>
  <si>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</si>
  <si>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</si>
  <si>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</si>
  <si>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</si>
  <si>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</si>
  <si>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</si>
  <si>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</si>
  <si>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</si>
  <si>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</si>
  <si>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</si>
  <si>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</si>
  <si>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</si>
  <si>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</si>
  <si>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</si>
  <si>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</si>
  <si>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</si>
  <si>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</si>
  <si>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</si>
  <si>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</si>
  <si>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</si>
  <si>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</si>
  <si>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</si>
  <si>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</si>
  <si>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</si>
  <si>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</si>
  <si>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</si>
  <si>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</si>
  <si>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</si>
  <si>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</si>
  <si>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</si>
  <si>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</si>
  <si>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</si>
  <si>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</si>
  <si>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</si>
  <si>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</si>
  <si>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</si>
  <si>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</si>
  <si>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</si>
  <si>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</si>
  <si>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</si>
  <si>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</si>
  <si>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</si>
  <si>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</si>
  <si>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</si>
  <si>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</si>
  <si>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</si>
  <si>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</si>
  <si>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</si>
  <si>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</si>
  <si>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</si>
  <si>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</si>
  <si>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</si>
  <si>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</si>
  <si>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</si>
  <si>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</si>
  <si>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</si>
  <si>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</si>
  <si>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</si>
  <si>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</si>
  <si>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</si>
  <si>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</si>
  <si>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</si>
  <si>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</si>
  <si>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</si>
  <si>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</si>
  <si>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</si>
  <si>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</si>
  <si>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</si>
  <si>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</si>
  <si>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</si>
  <si>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</si>
  <si>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</si>
  <si>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</si>
  <si>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</si>
  <si>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</si>
  <si>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</si>
  <si>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</si>
  <si>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</si>
  <si>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</si>
  <si>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</si>
  <si>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</si>
  <si>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</si>
  <si>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</si>
  <si>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</si>
  <si>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</si>
  <si>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</si>
  <si>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</si>
  <si>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</si>
  <si>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</si>
  <si>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</si>
  <si>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</si>
  <si>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</si>
  <si>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</si>
  <si>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</si>
  <si>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</si>
  <si>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</si>
  <si>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</si>
  <si>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</si>
  <si>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</si>
  <si>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</si>
  <si>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</si>
  <si>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</si>
  <si>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</si>
  <si>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</si>
  <si>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</si>
  <si>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</si>
  <si>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</si>
  <si>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</si>
  <si>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</si>
  <si>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</si>
  <si>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</si>
  <si>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</si>
  <si>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</si>
  <si>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</si>
  <si>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</si>
  <si>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</si>
  <si>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</si>
  <si>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</si>
  <si>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</si>
  <si>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</si>
  <si>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</si>
  <si>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</si>
  <si>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</si>
  <si>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</si>
  <si>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</si>
  <si>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</si>
  <si>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</si>
  <si>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</si>
  <si>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</si>
  <si>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</si>
  <si>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</si>
  <si>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</si>
  <si>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</si>
  <si>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</si>
  <si>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</si>
  <si>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</si>
  <si>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</si>
  <si>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</si>
  <si>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</si>
  <si>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</si>
  <si>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</si>
  <si>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</si>
  <si>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</si>
  <si>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</si>
  <si>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</si>
  <si>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</si>
  <si>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</si>
  <si>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</si>
  <si>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</si>
  <si>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</si>
  <si>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</si>
  <si>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</si>
  <si>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</si>
  <si>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</si>
  <si>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</si>
  <si>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</si>
  <si>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</si>
  <si>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</si>
  <si>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</si>
  <si>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</si>
  <si>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</si>
  <si>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</si>
  <si>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</si>
  <si>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</si>
  <si>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</si>
  <si>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</si>
  <si>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</si>
  <si>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</si>
  <si>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</si>
  <si>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</si>
  <si>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</si>
  <si>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</si>
  <si>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</si>
  <si>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</si>
  <si>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</si>
  <si>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</si>
  <si>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</si>
  <si>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</si>
  <si>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</si>
  <si>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</si>
  <si>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</si>
  <si>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</si>
  <si>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</si>
  <si>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</si>
  <si>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</si>
  <si>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</si>
  <si>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</si>
  <si>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</si>
  <si>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</si>
  <si>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</si>
  <si>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</si>
  <si>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</si>
  <si>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</si>
  <si>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</si>
  <si>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</si>
  <si>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</si>
  <si>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</si>
  <si>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</si>
  <si>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</si>
  <si>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</si>
  <si>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</si>
  <si>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</si>
  <si>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</si>
  <si>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</si>
  <si>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</si>
  <si>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</si>
  <si>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</si>
  <si>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</si>
  <si>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</si>
  <si>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</si>
  <si>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</si>
  <si>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</si>
  <si>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</si>
  <si>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</si>
  <si>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</si>
  <si>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</si>
  <si>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</si>
  <si>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</si>
  <si>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</si>
  <si>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</si>
  <si>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</si>
  <si>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</si>
  <si>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</si>
  <si>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</si>
  <si>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</si>
  <si>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</si>
  <si>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</si>
  <si>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</si>
  <si>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</si>
  <si>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</si>
  <si>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</si>
  <si>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</si>
  <si>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</si>
  <si>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</si>
  <si>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</si>
  <si>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</si>
  <si>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</si>
  <si>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</si>
  <si>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</si>
  <si>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</si>
  <si>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</si>
  <si>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</si>
  <si>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</si>
  <si>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</si>
  <si>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</si>
  <si>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</si>
  <si>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</si>
  <si>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</si>
  <si>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</si>
  <si>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</si>
  <si>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</si>
  <si>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</si>
  <si>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</si>
  <si>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</si>
  <si>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</si>
  <si>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</si>
  <si>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</si>
  <si>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</si>
  <si>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</si>
  <si>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</si>
  <si>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</si>
  <si>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</si>
  <si>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</si>
  <si>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</si>
  <si>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</si>
  <si>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</si>
  <si>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</si>
  <si>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</si>
  <si>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</si>
  <si>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</si>
  <si>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</si>
  <si>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</si>
  <si>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</si>
  <si>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</si>
  <si>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</si>
  <si>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</si>
  <si>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</si>
  <si>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</si>
  <si>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</si>
  <si>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</si>
  <si>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</si>
  <si>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</si>
  <si>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</si>
  <si>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</si>
  <si>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</si>
  <si>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</si>
  <si>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</si>
  <si>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</si>
  <si>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</si>
  <si>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</si>
  <si>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</si>
  <si>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</si>
  <si>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</si>
  <si>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</si>
  <si>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</si>
  <si>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</si>
  <si>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</si>
  <si>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</si>
  <si>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</si>
  <si>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</si>
  <si>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</si>
  <si>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</si>
  <si>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</si>
  <si>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</si>
  <si>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</si>
  <si>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</si>
  <si>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</si>
  <si>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</si>
  <si>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</si>
  <si>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</si>
  <si>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</si>
  <si>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</si>
  <si>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</si>
  <si>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</si>
  <si>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</si>
  <si>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</si>
  <si>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</si>
  <si>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</si>
  <si>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</si>
  <si>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</si>
  <si>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</si>
  <si>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</si>
  <si>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</si>
  <si>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</si>
  <si>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</si>
  <si>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</si>
  <si>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</si>
  <si>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</si>
  <si>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</si>
  <si>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</si>
  <si>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</si>
  <si>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</si>
  <si>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</si>
  <si>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</si>
  <si>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</si>
  <si>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</si>
  <si>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</si>
  <si>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</si>
  <si>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</si>
  <si>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</si>
  <si>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</si>
  <si>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</si>
  <si>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</si>
  <si>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</si>
  <si>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</si>
  <si>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</si>
  <si>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</si>
  <si>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</si>
  <si>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</si>
  <si>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</si>
  <si>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</si>
  <si>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</si>
  <si>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</si>
  <si>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</si>
  <si>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</si>
  <si>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</si>
  <si>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</si>
  <si>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</si>
  <si>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</si>
  <si>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</si>
  <si>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</si>
  <si>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</si>
  <si>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</si>
  <si>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</si>
  <si>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</si>
  <si>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</si>
  <si>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</si>
  <si>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</si>
  <si>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</si>
  <si>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</si>
  <si>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</si>
  <si>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</si>
  <si>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</si>
  <si>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</si>
  <si>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</si>
  <si>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</si>
  <si>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</si>
  <si>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</si>
  <si>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</si>
  <si>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</si>
  <si>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</si>
  <si>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</si>
  <si>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</si>
  <si>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</si>
  <si>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</si>
  <si>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</si>
  <si>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</si>
  <si>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</si>
  <si>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</si>
  <si>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</si>
  <si>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</si>
  <si>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</si>
  <si>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</si>
  <si>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</si>
  <si>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</si>
  <si>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</si>
  <si>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</si>
  <si>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</si>
  <si>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</si>
  <si>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</si>
  <si>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</si>
  <si>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</si>
  <si>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</si>
  <si>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</si>
  <si>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</si>
  <si>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</si>
  <si>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</si>
  <si>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</si>
  <si>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</si>
  <si>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</si>
  <si>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</si>
  <si>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</si>
  <si>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</si>
  <si>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</si>
  <si>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</si>
  <si>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</si>
  <si>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</si>
  <si>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</si>
  <si>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</si>
  <si>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</si>
  <si>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</si>
  <si>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</si>
  <si>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</si>
  <si>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</si>
  <si>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</si>
  <si>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</si>
  <si>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</si>
  <si>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</si>
  <si>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</si>
  <si>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</si>
  <si>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</si>
  <si>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</si>
  <si>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</si>
  <si>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</si>
  <si>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</si>
  <si>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</si>
  <si>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</si>
  <si>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</si>
  <si>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</si>
  <si>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</si>
  <si>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</si>
  <si>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</si>
  <si>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</si>
  <si>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</si>
  <si>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</si>
  <si>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</si>
  <si>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</si>
  <si>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</si>
  <si>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</si>
  <si>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</si>
  <si>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</si>
  <si>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</si>
  <si>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</si>
  <si>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</si>
  <si>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</si>
  <si>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</si>
  <si>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</si>
  <si>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</si>
  <si>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</si>
  <si>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</si>
  <si>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</si>
  <si>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</si>
  <si>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</si>
  <si>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</si>
  <si>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</si>
  <si>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</si>
  <si>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</si>
  <si>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</si>
  <si>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</si>
  <si>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</si>
  <si>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</si>
  <si>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</si>
  <si>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</si>
  <si>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</si>
  <si>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</si>
  <si>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</si>
  <si>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</si>
  <si>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</si>
  <si>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</si>
  <si>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</si>
  <si>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</si>
  <si>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</si>
  <si>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</si>
  <si>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</si>
  <si>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</si>
  <si>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</si>
  <si>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</si>
  <si>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</si>
  <si>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</si>
  <si>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</si>
  <si>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</si>
  <si>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</si>
  <si>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</si>
  <si>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</si>
  <si>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</si>
  <si>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</si>
  <si>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</si>
  <si>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</si>
  <si>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</si>
  <si>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</si>
  <si>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</si>
  <si>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</si>
  <si>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</si>
  <si>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</si>
  <si>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</si>
  <si>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</si>
  <si>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</si>
  <si>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</si>
  <si>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</si>
  <si>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</si>
  <si>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</si>
  <si>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</si>
  <si>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</si>
  <si>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</si>
  <si>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</si>
  <si>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</si>
  <si>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</si>
  <si>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</si>
  <si>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</si>
  <si>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</si>
  <si>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</si>
  <si>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</si>
  <si>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</si>
  <si>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</si>
  <si>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</si>
  <si>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</si>
  <si>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</si>
  <si>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</si>
  <si>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</si>
  <si>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</si>
  <si>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</si>
  <si>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</si>
  <si>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</si>
  <si>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</si>
  <si>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</si>
  <si>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</si>
  <si>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</si>
  <si>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</si>
  <si>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</si>
  <si>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</si>
  <si>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</si>
  <si>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</si>
  <si>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</si>
  <si>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</si>
  <si>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</si>
  <si>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</si>
  <si>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</si>
  <si>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</si>
  <si>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</si>
  <si>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</si>
  <si>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</si>
  <si>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</si>
  <si>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</si>
  <si>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</si>
  <si>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</si>
  <si>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</si>
  <si>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</si>
  <si>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</si>
  <si>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</si>
  <si>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</si>
  <si>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</si>
  <si>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</si>
  <si>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</si>
  <si>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</si>
  <si>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</si>
  <si>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</si>
  <si>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</si>
  <si>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</si>
  <si>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</si>
  <si>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</si>
  <si>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</si>
  <si>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</si>
  <si>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</si>
  <si>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</si>
  <si>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</si>
  <si>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</si>
  <si>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</si>
  <si>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</si>
  <si>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</si>
  <si>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</si>
  <si>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</si>
  <si>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</si>
  <si>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</si>
  <si>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</si>
  <si>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</si>
  <si>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</si>
  <si>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</si>
  <si>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</si>
  <si>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</si>
  <si>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</si>
  <si>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</si>
  <si>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</si>
  <si>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</si>
  <si>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</si>
  <si>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</si>
  <si>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</si>
  <si>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</si>
  <si>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</si>
  <si>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</si>
  <si>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</si>
  <si>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</si>
  <si>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</si>
  <si>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</si>
  <si>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</si>
  <si>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</si>
  <si>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</si>
  <si>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</si>
  <si>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</si>
  <si>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</si>
  <si>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</si>
  <si>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</si>
  <si>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</si>
  <si>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</si>
  <si>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</si>
  <si>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</si>
  <si>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</si>
  <si>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</si>
  <si>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</si>
  <si>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</si>
  <si>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</si>
  <si>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</si>
  <si>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</si>
  <si>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</si>
  <si>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</si>
  <si>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</si>
  <si>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</si>
  <si>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</si>
  <si>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</si>
  <si>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</si>
  <si>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</si>
  <si>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</si>
  <si>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</si>
  <si>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</si>
  <si>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</si>
  <si>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</si>
  <si>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</si>
  <si>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</si>
  <si>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</si>
  <si>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</si>
  <si>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</si>
  <si>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</si>
  <si>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</si>
  <si>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</si>
  <si>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</si>
  <si>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</si>
  <si>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</si>
  <si>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</si>
  <si>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</si>
  <si>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</si>
  <si>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</si>
  <si>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</si>
  <si>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</si>
  <si>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</si>
  <si>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</si>
  <si>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</si>
  <si>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</si>
  <si>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</si>
  <si>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</si>
  <si>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</si>
  <si>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</si>
  <si>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</si>
  <si>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</si>
  <si>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</si>
  <si>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</si>
  <si>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</si>
  <si>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</si>
  <si>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</si>
  <si>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</si>
  <si>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</si>
  <si>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</si>
  <si>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</si>
  <si>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</si>
  <si>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</si>
  <si>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</si>
  <si>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</si>
  <si>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</si>
  <si>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</si>
  <si>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</si>
  <si>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</si>
  <si>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</si>
  <si>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</si>
  <si>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</si>
  <si>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</si>
  <si>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</si>
  <si>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</si>
  <si>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</si>
  <si>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</si>
  <si>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</si>
  <si>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</si>
  <si>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</si>
  <si>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</si>
  <si>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</si>
  <si>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</si>
  <si>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</si>
  <si>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</si>
  <si>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</si>
  <si>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</si>
  <si>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</si>
  <si>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</si>
  <si>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</si>
  <si>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</si>
  <si>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</si>
  <si>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</si>
  <si>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</si>
  <si>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</si>
  <si>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</si>
  <si>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</si>
  <si>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</si>
  <si>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</si>
  <si>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</si>
  <si>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</si>
  <si>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</si>
  <si>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</si>
  <si>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</si>
  <si>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</si>
  <si>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</si>
  <si>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</si>
  <si>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</si>
  <si>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</si>
  <si>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</si>
  <si>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</si>
  <si>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</si>
  <si>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</si>
  <si>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</si>
  <si>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</si>
  <si>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</si>
  <si>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</si>
  <si>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</si>
  <si>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</si>
  <si>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</si>
  <si>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</si>
  <si>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</si>
  <si>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</si>
  <si>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</si>
  <si>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</si>
  <si>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</si>
  <si>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</si>
  <si>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</si>
  <si>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</si>
  <si>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</si>
  <si>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</si>
  <si>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</si>
  <si>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</si>
  <si>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</si>
  <si>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</si>
  <si>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</si>
  <si>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</si>
  <si>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</si>
  <si>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</si>
  <si>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</si>
  <si>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</si>
  <si>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</si>
  <si>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</si>
  <si>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</si>
  <si>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</si>
  <si>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</si>
  <si>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</si>
  <si>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</si>
  <si>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</si>
  <si>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</si>
  <si>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</si>
  <si>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</si>
  <si>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</si>
  <si>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</si>
  <si>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</si>
  <si>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</si>
  <si>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</si>
  <si>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</si>
  <si>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</si>
  <si>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</si>
  <si>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</si>
  <si>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</si>
  <si>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</si>
  <si>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</si>
  <si>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</si>
  <si>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</si>
  <si>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</si>
  <si>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</si>
  <si>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</si>
  <si>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</si>
  <si>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</si>
  <si>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</si>
  <si>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</si>
  <si>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</si>
  <si>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</si>
  <si>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</si>
  <si>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</si>
  <si>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</si>
  <si>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</si>
  <si>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</si>
  <si>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</si>
  <si>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</si>
  <si>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</si>
  <si>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</si>
  <si>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</si>
  <si>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</si>
  <si>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</si>
  <si>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</si>
  <si>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</si>
  <si>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</si>
  <si>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</si>
  <si>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</si>
  <si>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</si>
  <si>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</si>
  <si>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</si>
  <si>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</si>
  <si>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</si>
  <si>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</si>
  <si>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</si>
  <si>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</si>
  <si>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</si>
  <si>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</si>
  <si>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</si>
  <si>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</si>
  <si>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</si>
  <si>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</si>
  <si>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</si>
  <si>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</si>
  <si>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</si>
  <si>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</si>
  <si>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</si>
  <si>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</si>
  <si>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</si>
  <si>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</si>
  <si>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</si>
  <si>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</si>
  <si>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</si>
  <si>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</si>
  <si>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</si>
  <si>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</si>
  <si>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</si>
  <si>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</si>
  <si>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</si>
  <si>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</si>
  <si>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</si>
  <si>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</si>
  <si>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</si>
  <si>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</si>
  <si>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</si>
  <si>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</si>
  <si>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</si>
  <si>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</si>
  <si>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</si>
  <si>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</si>
  <si>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</si>
  <si>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</si>
  <si>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</si>
  <si>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</si>
  <si>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</si>
  <si>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</si>
  <si>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</si>
  <si>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</si>
  <si>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</si>
  <si>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</si>
  <si>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</si>
  <si>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</si>
  <si>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</si>
  <si>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</si>
  <si>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</si>
  <si>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</si>
  <si>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</si>
  <si>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</si>
  <si>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</si>
  <si>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</si>
  <si>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</si>
  <si>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</si>
  <si>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</si>
  <si>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</si>
  <si>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</si>
  <si>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</si>
  <si>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</si>
  <si>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</si>
  <si>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</si>
  <si>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</si>
  <si>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</si>
  <si>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</si>
  <si>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</si>
  <si>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</si>
  <si>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</si>
  <si>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</si>
  <si>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</si>
  <si>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</si>
  <si>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</si>
  <si>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</si>
  <si>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</si>
  <si>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</si>
  <si>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</si>
  <si>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</si>
  <si>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</si>
  <si>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</si>
  <si>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</si>
  <si>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</si>
  <si>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</si>
  <si>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</si>
  <si>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</si>
  <si>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</si>
  <si>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</si>
  <si>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</si>
  <si>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</si>
  <si>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</si>
  <si>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</si>
  <si>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</si>
  <si>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</si>
  <si>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</si>
  <si>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</si>
  <si>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</si>
  <si>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</si>
  <si>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</si>
  <si>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</si>
  <si>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</si>
  <si>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</si>
  <si>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</si>
  <si>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</si>
  <si>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</si>
  <si>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</si>
  <si>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</si>
  <si>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</si>
  <si>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</si>
  <si>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</si>
  <si>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</si>
  <si>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</si>
  <si>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</si>
  <si>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</si>
  <si>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</si>
  <si>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</si>
  <si>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</si>
  <si>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</si>
  <si>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</si>
  <si>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</si>
  <si>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</si>
  <si>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</si>
  <si>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</si>
  <si>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</si>
  <si>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</si>
  <si>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</si>
  <si>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</si>
  <si>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</si>
  <si>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</si>
  <si>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</si>
  <si>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</si>
  <si>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</si>
  <si>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</si>
  <si>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</si>
  <si>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</si>
  <si>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</si>
  <si>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</si>
  <si>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</si>
  <si>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</si>
  <si>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</si>
  <si>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</si>
  <si>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</si>
  <si>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</si>
  <si>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</si>
  <si>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</si>
  <si>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</si>
  <si>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</si>
  <si>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</si>
  <si>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</si>
  <si>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</si>
  <si>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</si>
  <si>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</si>
  <si>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</si>
  <si>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</si>
  <si>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</si>
  <si>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</si>
  <si>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</si>
  <si>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</si>
  <si>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</si>
  <si>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</si>
  <si>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</si>
  <si>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</si>
  <si>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</si>
  <si>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</si>
  <si>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</si>
  <si>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</si>
  <si>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</si>
  <si>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</si>
  <si>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</si>
  <si>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</si>
  <si>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</si>
  <si>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</si>
  <si>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</si>
  <si>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</si>
  <si>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</si>
  <si>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</si>
  <si>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</si>
  <si>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</si>
  <si>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</si>
  <si>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</si>
  <si>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</si>
  <si>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</si>
  <si>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</si>
  <si>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</si>
  <si>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</si>
  <si>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</si>
  <si>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</si>
  <si>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</si>
  <si>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</si>
  <si>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</si>
  <si>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</si>
  <si>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</si>
  <si>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</si>
  <si>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</si>
  <si>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</si>
  <si>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</si>
  <si>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</si>
  <si>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</si>
  <si>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</si>
  <si>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</si>
  <si>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</si>
  <si>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</si>
  <si>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</si>
  <si>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</si>
  <si>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</si>
  <si>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</si>
  <si>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</si>
  <si>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</si>
  <si>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</si>
  <si>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</si>
  <si>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</si>
  <si>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</si>
  <si>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</si>
  <si>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</si>
  <si>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</si>
  <si>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</si>
  <si>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</si>
  <si>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</si>
  <si>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</si>
  <si>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</si>
  <si>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</si>
  <si>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</si>
  <si>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</si>
  <si>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</si>
  <si>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</si>
  <si>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</si>
  <si>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</si>
  <si>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</si>
  <si>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</si>
  <si>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</si>
  <si>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</si>
  <si>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</si>
  <si>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</si>
  <si>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</si>
  <si>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</si>
  <si>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</si>
  <si>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</si>
  <si>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</si>
  <si>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</si>
  <si>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</si>
  <si>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</si>
  <si>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</si>
  <si>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</si>
  <si>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</si>
  <si>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</si>
  <si>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</si>
  <si>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</si>
  <si>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</si>
  <si>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</si>
  <si>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</si>
  <si>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</si>
  <si>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</si>
  <si>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</si>
  <si>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</si>
  <si>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</si>
  <si>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</si>
  <si>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</si>
  <si>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</si>
  <si>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</si>
  <si>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</si>
  <si>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</si>
  <si>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</si>
  <si>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</si>
  <si>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</si>
  <si>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</si>
  <si>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</si>
  <si>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</si>
  <si>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</si>
  <si>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</si>
  <si>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</si>
  <si>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</si>
  <si>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</si>
  <si>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</si>
  <si>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</si>
  <si>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</si>
  <si>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</si>
  <si>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</si>
  <si>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</si>
  <si>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</si>
  <si>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</si>
  <si>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</si>
  <si>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</si>
  <si>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</si>
  <si>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</si>
  <si>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</si>
  <si>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</si>
  <si>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</si>
  <si>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</si>
  <si>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</si>
  <si>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</si>
  <si>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</si>
  <si>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</si>
  <si>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</si>
  <si>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</si>
  <si>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</si>
  <si>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</si>
  <si>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</si>
  <si>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</si>
  <si>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</si>
  <si>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</si>
  <si>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</si>
  <si>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</si>
  <si>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</si>
  <si>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</si>
  <si>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</si>
  <si>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</si>
  <si>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</si>
  <si>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</si>
  <si>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</si>
  <si>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</si>
  <si>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</si>
  <si>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</si>
  <si>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</si>
  <si>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</si>
  <si>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</si>
  <si>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</si>
  <si>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</si>
  <si>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</si>
  <si>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</si>
  <si>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</si>
  <si>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</si>
  <si>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</si>
  <si>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</si>
  <si>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</si>
  <si>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</si>
  <si>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</si>
  <si>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</si>
  <si>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</si>
  <si>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</si>
  <si>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</si>
  <si>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</si>
  <si>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</si>
  <si>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</si>
  <si>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</si>
  <si>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</si>
  <si>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</si>
  <si>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</si>
  <si>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</si>
  <si>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</si>
  <si>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</si>
  <si>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</si>
  <si>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</si>
  <si>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</si>
  <si>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</si>
  <si>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</si>
  <si>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</si>
  <si>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</si>
  <si>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</si>
  <si>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</si>
  <si>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</si>
  <si>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</si>
  <si>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</si>
  <si>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</si>
  <si>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</si>
  <si>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</si>
  <si>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</si>
  <si>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</si>
  <si>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</si>
  <si>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</si>
  <si>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</si>
  <si>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</si>
  <si>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</si>
  <si>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</si>
  <si>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</si>
  <si>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</si>
  <si>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</si>
  <si>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</si>
  <si>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</si>
  <si>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</si>
  <si>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</si>
  <si>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</si>
  <si>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</si>
  <si>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</si>
  <si>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</si>
  <si>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</si>
  <si>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</si>
  <si>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</si>
  <si>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</si>
  <si>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</si>
  <si>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</si>
  <si>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</si>
  <si>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</si>
  <si>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</si>
  <si>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</si>
  <si>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</si>
  <si>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</si>
  <si>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</si>
  <si>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</si>
  <si>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</si>
  <si>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</si>
  <si>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</si>
  <si>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</si>
  <si>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</si>
  <si>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</si>
  <si>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</si>
  <si>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</si>
  <si>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</si>
  <si>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</si>
  <si>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</si>
  <si>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</si>
  <si>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</si>
  <si>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</si>
  <si>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</si>
  <si>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</si>
  <si>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</si>
  <si>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</si>
  <si>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</si>
  <si>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</si>
  <si>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</si>
  <si>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</si>
  <si>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</si>
  <si>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</si>
  <si>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</si>
  <si>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</si>
  <si>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</si>
  <si>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</si>
  <si>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</si>
  <si>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</si>
  <si>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</si>
  <si>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</si>
  <si>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</si>
  <si>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</si>
  <si>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</si>
  <si>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</si>
  <si>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</si>
  <si>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</si>
  <si>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</si>
  <si>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</si>
  <si>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</si>
  <si>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</si>
  <si>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</si>
  <si>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</si>
  <si>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</si>
  <si>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</si>
  <si>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</si>
  <si>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</si>
  <si>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</si>
  <si>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</si>
  <si>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</si>
  <si>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</si>
  <si>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</si>
  <si>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</si>
  <si>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</si>
  <si>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</si>
  <si>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</si>
  <si>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</si>
  <si>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</si>
  <si>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</si>
  <si>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</si>
  <si>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</si>
  <si>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</si>
  <si>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</si>
  <si>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</si>
  <si>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</si>
  <si>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</si>
  <si>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</si>
  <si>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</si>
  <si>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</si>
  <si>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</si>
  <si>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</si>
  <si>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</si>
  <si>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</si>
  <si>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</si>
  <si>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</si>
  <si>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</si>
  <si>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</si>
  <si>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</si>
  <si>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</si>
  <si>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</si>
  <si>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</si>
  <si>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</si>
  <si>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</si>
  <si>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</si>
  <si>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</si>
  <si>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</si>
  <si>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</si>
  <si>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</si>
  <si>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</si>
  <si>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</si>
  <si>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</si>
  <si>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</si>
  <si>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</si>
  <si>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</si>
  <si>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</si>
  <si>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</si>
  <si>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</si>
  <si>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</si>
  <si>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</si>
  <si>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</si>
  <si>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</si>
  <si>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</si>
  <si>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</si>
  <si>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</si>
  <si>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</si>
  <si>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</si>
  <si>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</si>
  <si>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</si>
  <si>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</si>
  <si>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</si>
  <si>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</si>
  <si>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</si>
  <si>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</si>
  <si>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</si>
  <si>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</si>
  <si>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</si>
  <si>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</si>
  <si>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</si>
  <si>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</si>
  <si>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</si>
  <si>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</si>
  <si>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</si>
  <si>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</si>
  <si>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</si>
  <si>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</si>
  <si>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</si>
  <si>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</si>
  <si>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</si>
  <si>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</si>
  <si>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</si>
  <si>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</si>
  <si>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</si>
  <si>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</si>
  <si>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</si>
  <si>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</si>
  <si>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</si>
  <si>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</si>
  <si>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</si>
  <si>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</si>
  <si>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</si>
  <si>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</si>
  <si>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</si>
  <si>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</si>
  <si>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</si>
  <si>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</si>
  <si>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</si>
  <si>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</si>
  <si>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</si>
  <si>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</si>
  <si>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</si>
  <si>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</si>
  <si>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</si>
  <si>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</si>
  <si>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</si>
  <si>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</si>
  <si>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</si>
  <si>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</si>
  <si>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</si>
  <si>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</si>
  <si>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</si>
  <si>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</si>
  <si>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</si>
  <si>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</si>
  <si>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</si>
  <si>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</si>
  <si>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</si>
  <si>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</si>
  <si>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</si>
  <si>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</si>
  <si>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</si>
  <si>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</si>
  <si>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</si>
  <si>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</si>
  <si>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</si>
  <si>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</si>
  <si>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</si>
  <si>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</si>
  <si>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</si>
  <si>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</si>
  <si>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</si>
  <si>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</si>
  <si>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</si>
  <si>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</si>
  <si>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</si>
  <si>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</si>
  <si>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</si>
  <si>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</si>
  <si>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</si>
  <si>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</si>
  <si>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</si>
  <si>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</si>
  <si>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</si>
  <si>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</si>
  <si>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</si>
  <si>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</si>
  <si>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</si>
  <si>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</si>
  <si>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</si>
  <si>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</si>
  <si>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</si>
  <si>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</si>
  <si>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</si>
  <si>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</si>
  <si>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</si>
  <si>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</si>
  <si>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</si>
  <si>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</si>
  <si>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</si>
  <si>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</si>
  <si>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</si>
  <si>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</si>
  <si>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</si>
  <si>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</si>
  <si>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</si>
  <si>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</si>
  <si>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</si>
  <si>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</si>
  <si>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</si>
  <si>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</si>
  <si>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</si>
  <si>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</si>
  <si>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</si>
  <si>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</si>
  <si>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</si>
  <si>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</si>
  <si>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</si>
  <si>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</si>
  <si>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</si>
  <si>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</si>
  <si>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</si>
  <si>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</si>
  <si>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</si>
  <si>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</si>
  <si>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</si>
  <si>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</si>
  <si>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</si>
  <si>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</si>
  <si>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</si>
  <si>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</si>
  <si>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</si>
  <si>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</si>
  <si>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</si>
  <si>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</si>
  <si>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</si>
  <si>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</si>
  <si>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</si>
  <si>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</si>
  <si>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</si>
  <si>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</si>
  <si>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</si>
  <si>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</si>
  <si>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</si>
  <si>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</si>
  <si>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</si>
  <si>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</si>
  <si>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</si>
  <si>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</si>
  <si>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</si>
  <si>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</si>
  <si>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</si>
  <si>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</si>
  <si>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</si>
  <si>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</si>
  <si>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</si>
  <si>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</si>
  <si>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</si>
  <si>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</si>
  <si>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</si>
  <si>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</si>
  <si>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</si>
  <si>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</si>
  <si>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</si>
  <si>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</si>
  <si>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</si>
  <si>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</si>
  <si>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</si>
  <si>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</si>
  <si>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</si>
  <si>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</si>
  <si>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</si>
  <si>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</si>
  <si>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</si>
  <si>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</si>
  <si>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</si>
  <si>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</si>
  <si>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</si>
  <si>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</si>
  <si>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</si>
  <si>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</si>
  <si>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</si>
  <si>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</si>
  <si>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</si>
  <si>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</si>
  <si>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</si>
  <si>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</si>
  <si>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</si>
  <si>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</si>
  <si>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</si>
  <si>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</si>
  <si>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</si>
  <si>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</si>
  <si>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</si>
  <si>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</si>
  <si>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</si>
  <si>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</si>
  <si>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</si>
  <si>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</si>
  <si>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</si>
  <si>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</si>
  <si>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</si>
  <si>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</si>
  <si>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</si>
  <si>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</si>
  <si>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</si>
  <si>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</si>
  <si>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</si>
  <si>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</si>
  <si>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</si>
  <si>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</si>
  <si>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</si>
  <si>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</si>
  <si>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</si>
  <si>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</si>
  <si>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</si>
  <si>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</si>
  <si>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</si>
  <si>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</si>
  <si>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</si>
  <si>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</si>
  <si>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</si>
  <si>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</si>
  <si>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</si>
  <si>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</si>
  <si>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</si>
  <si>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</si>
  <si>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</si>
  <si>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</si>
  <si>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</si>
  <si>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</si>
  <si>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</si>
  <si>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</si>
  <si>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</si>
  <si>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</si>
  <si>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</si>
  <si>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</si>
  <si>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</si>
  <si>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</si>
  <si>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</si>
  <si>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</si>
  <si>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</si>
  <si>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</si>
  <si>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</si>
  <si>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</si>
  <si>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</si>
  <si>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</si>
  <si>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</si>
  <si>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</si>
  <si>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</si>
  <si>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</si>
  <si>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</si>
  <si>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</si>
  <si>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</si>
  <si>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</si>
  <si>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</si>
  <si>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</si>
  <si>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</si>
  <si>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</si>
  <si>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</si>
  <si>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</si>
  <si>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</si>
  <si>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</si>
  <si>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</si>
  <si>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</si>
  <si>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</si>
  <si>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</si>
  <si>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</si>
  <si>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</si>
  <si>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</si>
  <si>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</si>
  <si>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</si>
  <si>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</si>
  <si>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</si>
  <si>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</si>
  <si>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</si>
  <si>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</si>
  <si>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</si>
  <si>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</si>
  <si>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</si>
  <si>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</si>
  <si>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</si>
  <si>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</si>
  <si>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</si>
  <si>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</si>
  <si>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</si>
  <si>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</si>
  <si>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</si>
  <si>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</si>
  <si>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</si>
  <si>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</si>
  <si>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</si>
  <si>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</si>
  <si>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</si>
  <si>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</si>
  <si>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</si>
  <si>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</si>
  <si>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</si>
  <si>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</si>
  <si>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</si>
  <si>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</si>
  <si>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</si>
  <si>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</si>
  <si>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</si>
  <si>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</si>
  <si>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</si>
  <si>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</si>
  <si>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</si>
  <si>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</si>
  <si>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</si>
  <si>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</si>
  <si>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</si>
  <si>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</si>
  <si>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</si>
  <si>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</si>
  <si>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</si>
  <si>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</si>
  <si>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</si>
  <si>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</si>
  <si>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</si>
  <si>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</si>
  <si>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</si>
  <si>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</si>
  <si>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</si>
  <si>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</si>
  <si>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</si>
  <si>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</si>
  <si>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</si>
  <si>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</si>
  <si>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</si>
  <si>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</si>
  <si>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</si>
  <si>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</si>
  <si>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</si>
  <si>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</si>
  <si>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</si>
  <si>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</si>
  <si>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</si>
  <si>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</si>
  <si>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</si>
  <si>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</si>
  <si>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</si>
  <si>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</si>
  <si>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</si>
  <si>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</si>
  <si>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</si>
  <si>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</si>
  <si>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</si>
  <si>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</si>
  <si>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</si>
  <si>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</si>
  <si>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</si>
  <si>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</si>
  <si>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</si>
  <si>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</si>
  <si>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</si>
  <si>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</si>
  <si>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</si>
  <si>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</si>
  <si>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</si>
  <si>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</si>
  <si>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</si>
  <si>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</si>
  <si>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</si>
  <si>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</si>
  <si>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</si>
  <si>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</si>
  <si>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</si>
  <si>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</si>
  <si>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</si>
  <si>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</si>
  <si>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</si>
  <si>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</si>
  <si>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</si>
  <si>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</si>
  <si>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</si>
  <si>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</si>
  <si>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</si>
  <si>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</si>
  <si>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</si>
  <si>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</si>
  <si>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</si>
  <si>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</si>
  <si>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</si>
  <si>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</si>
  <si>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</si>
  <si>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</si>
  <si>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</si>
  <si>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</si>
  <si>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</si>
  <si>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</si>
  <si>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</si>
  <si>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</si>
  <si>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</si>
  <si>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</si>
  <si>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</si>
  <si>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</si>
  <si>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</si>
  <si>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</si>
  <si>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</si>
  <si>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</si>
  <si>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</si>
  <si>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</si>
  <si>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</si>
  <si>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</si>
  <si>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</si>
  <si>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</si>
  <si>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</si>
  <si>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</si>
  <si>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</si>
  <si>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</si>
  <si>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</si>
  <si>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</si>
  <si>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</si>
  <si>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</si>
  <si>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</si>
  <si>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</si>
  <si>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</si>
  <si>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</si>
  <si>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</si>
  <si>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</si>
  <si>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</si>
  <si>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</si>
  <si>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</si>
  <si>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</si>
  <si>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</si>
  <si>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</si>
  <si>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</si>
  <si>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</si>
  <si>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</si>
  <si>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</si>
  <si>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</si>
  <si>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</si>
  <si>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</si>
  <si>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</si>
  <si>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</si>
  <si>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</si>
  <si>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</si>
  <si>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</si>
  <si>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</si>
  <si>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</si>
  <si>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</si>
  <si>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</si>
  <si>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</si>
  <si>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</si>
  <si>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</si>
  <si>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</si>
  <si>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</si>
  <si>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</si>
  <si>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</si>
  <si>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</si>
  <si>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</si>
  <si>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</si>
  <si>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</si>
  <si>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</si>
  <si>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</si>
  <si>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</si>
  <si>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</si>
  <si>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</si>
  <si>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</si>
  <si>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</si>
  <si>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</si>
  <si>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</si>
  <si>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</si>
  <si>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</si>
  <si>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</si>
  <si>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</si>
  <si>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</si>
  <si>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</si>
  <si>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</si>
  <si>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</si>
  <si>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</si>
  <si>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</si>
  <si>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</si>
  <si>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</si>
  <si>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</si>
  <si>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</si>
  <si>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</si>
  <si>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</si>
  <si>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</si>
  <si>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</si>
  <si>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</si>
  <si>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</si>
  <si>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</si>
  <si>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</si>
  <si>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</si>
  <si>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</si>
  <si>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</si>
  <si>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</si>
  <si>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</si>
  <si>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</si>
  <si>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</si>
  <si>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</si>
  <si>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</si>
  <si>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</si>
  <si>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</si>
  <si>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</si>
  <si>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</si>
  <si>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</si>
  <si>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</si>
  <si>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</si>
  <si>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</si>
  <si>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</si>
  <si>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</si>
  <si>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</si>
  <si>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</si>
  <si>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</si>
  <si>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</si>
  <si>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</si>
  <si>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</si>
  <si>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</si>
  <si>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</si>
  <si>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</si>
  <si>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</si>
  <si>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</si>
  <si>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</si>
  <si>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</si>
  <si>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</si>
  <si>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</si>
  <si>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</si>
  <si>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</si>
  <si>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</si>
  <si>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</si>
  <si>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</si>
  <si>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</si>
  <si>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</si>
  <si>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</si>
  <si>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</si>
  <si>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</si>
  <si>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</si>
  <si>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</si>
  <si>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</si>
  <si>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</si>
  <si>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</si>
  <si>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</si>
  <si>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</si>
  <si>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</si>
  <si>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</si>
  <si>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</si>
  <si>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</si>
  <si>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</si>
  <si>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</si>
  <si>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</si>
  <si>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</si>
  <si>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</si>
  <si>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</si>
  <si>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</si>
  <si>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</si>
  <si>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</si>
  <si>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</si>
  <si>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</si>
  <si>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</si>
  <si>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</si>
  <si>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</si>
  <si>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</si>
  <si>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</si>
  <si>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</si>
  <si>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</si>
  <si>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</si>
  <si>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</si>
  <si>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</si>
  <si>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</si>
  <si>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</si>
  <si>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</si>
  <si>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</si>
  <si>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</si>
  <si>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</si>
  <si>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</si>
  <si>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</si>
  <si>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</si>
  <si>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</si>
  <si>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</si>
  <si>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</si>
  <si>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</si>
  <si>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</si>
  <si>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</si>
  <si>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</si>
  <si>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</si>
  <si>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</si>
  <si>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</si>
  <si>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</si>
  <si>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</si>
  <si>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</si>
  <si>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</si>
  <si>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</si>
  <si>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</si>
  <si>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</si>
  <si>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</si>
  <si>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</si>
  <si>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</si>
  <si>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</si>
  <si>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</si>
  <si>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</si>
  <si>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</si>
  <si>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</si>
  <si>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</si>
  <si>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</si>
  <si>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</si>
  <si>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</si>
  <si>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</si>
  <si>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</si>
  <si>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</si>
  <si>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</si>
  <si>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</si>
  <si>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</si>
  <si>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</si>
  <si>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</si>
  <si>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</si>
  <si>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</si>
  <si>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</si>
  <si>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</si>
  <si>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</si>
  <si>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</si>
  <si>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</si>
  <si>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</si>
  <si>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</si>
  <si>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</si>
  <si>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</si>
  <si>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</si>
  <si>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</si>
  <si>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</si>
  <si>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</si>
  <si>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</si>
  <si>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</si>
  <si>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</si>
  <si>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</si>
  <si>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</si>
  <si>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</si>
  <si>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</si>
  <si>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</si>
  <si>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</si>
  <si>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</si>
  <si>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</si>
  <si>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</si>
  <si>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</si>
  <si>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</si>
  <si>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</si>
  <si>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</si>
  <si>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</si>
  <si>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</si>
  <si>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</si>
  <si>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</si>
  <si>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</si>
  <si>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</si>
  <si>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</si>
  <si>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</si>
  <si>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</si>
  <si>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</si>
  <si>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</si>
  <si>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</si>
  <si>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</si>
  <si>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</si>
  <si>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</si>
  <si>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</si>
  <si>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</si>
  <si>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</si>
  <si>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</si>
  <si>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</si>
  <si>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</si>
  <si>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</si>
  <si>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</si>
  <si>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</si>
  <si>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</si>
  <si>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</si>
  <si>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</si>
  <si>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</si>
  <si>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</si>
  <si>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</si>
  <si>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</si>
  <si>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</si>
  <si>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</si>
  <si>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</si>
  <si>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</si>
  <si>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</si>
  <si>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</si>
  <si>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</si>
  <si>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</si>
  <si>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</si>
  <si>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</si>
  <si>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</si>
  <si>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</si>
  <si>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</si>
  <si>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</si>
  <si>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</si>
  <si>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</si>
  <si>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</si>
  <si>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</si>
  <si>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</si>
  <si>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</si>
  <si>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</si>
  <si>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</si>
  <si>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</si>
  <si>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</si>
  <si>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</si>
  <si>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</si>
  <si>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</si>
  <si>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</si>
  <si>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</si>
  <si>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</si>
  <si>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</si>
  <si>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</si>
  <si>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</si>
  <si>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</si>
  <si>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</si>
  <si>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</si>
  <si>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</si>
  <si>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</si>
  <si>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</si>
  <si>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</si>
  <si>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</si>
  <si>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</si>
  <si>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</si>
  <si>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</si>
  <si>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</si>
  <si>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</si>
  <si>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</si>
  <si>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</si>
  <si>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</si>
  <si>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</si>
  <si>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</si>
  <si>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</si>
  <si>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</si>
  <si>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</si>
  <si>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</si>
  <si>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</si>
  <si>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</si>
  <si>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</si>
  <si>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</si>
  <si>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</si>
  <si>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</si>
  <si>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</si>
  <si>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</si>
  <si>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</si>
  <si>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</si>
  <si>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</si>
  <si>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</si>
  <si>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</si>
  <si>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</si>
  <si>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</si>
  <si>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</si>
  <si>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</si>
  <si>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</si>
  <si>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</si>
  <si>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</si>
  <si>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</si>
  <si>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</si>
  <si>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</si>
  <si>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</si>
  <si>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</si>
  <si>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</si>
  <si>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</si>
  <si>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</si>
  <si>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</si>
  <si>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</si>
  <si>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</si>
  <si>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</si>
  <si>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</si>
  <si>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</si>
  <si>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</si>
  <si>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</si>
  <si>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</si>
  <si>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</si>
  <si>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</si>
  <si>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</si>
  <si>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</si>
  <si>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</si>
  <si>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</si>
  <si>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</si>
  <si>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</si>
  <si>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</si>
  <si>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</si>
  <si>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</si>
  <si>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</si>
  <si>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</si>
  <si>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</si>
  <si>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</si>
  <si>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</si>
  <si>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</si>
  <si>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</si>
  <si>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</si>
  <si>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</si>
  <si>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</si>
  <si>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</si>
  <si>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</si>
  <si>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</si>
  <si>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</si>
  <si>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</si>
  <si>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</si>
  <si>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</si>
  <si>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</si>
  <si>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</si>
  <si>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</si>
  <si>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</si>
  <si>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</si>
  <si>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</si>
  <si>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</si>
  <si>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</si>
  <si>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</si>
  <si>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</si>
  <si>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</si>
  <si>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</si>
  <si>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</si>
  <si>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</si>
  <si>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</si>
  <si>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</si>
  <si>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</si>
  <si>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</si>
  <si>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</si>
  <si>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</si>
  <si>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</si>
  <si>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</si>
  <si>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</si>
  <si>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</si>
  <si>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</si>
  <si>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</si>
  <si>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</si>
  <si>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</si>
  <si>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</si>
  <si>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</si>
  <si>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</si>
  <si>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</si>
  <si>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</si>
  <si>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</si>
  <si>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</si>
  <si>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</si>
  <si>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</si>
  <si>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</si>
  <si>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</si>
  <si>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</si>
  <si>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</si>
  <si>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</si>
  <si>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</si>
  <si>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</si>
  <si>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</si>
  <si>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</si>
  <si>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</si>
  <si>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</si>
  <si>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</si>
  <si>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</si>
  <si>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</si>
  <si>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</si>
  <si>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</si>
  <si>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</si>
  <si>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</si>
  <si>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</si>
  <si>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</si>
  <si>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</si>
  <si>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</si>
  <si>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</si>
  <si>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</si>
  <si>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</si>
  <si>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</si>
  <si>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</si>
  <si>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</si>
  <si>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</si>
  <si>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</si>
  <si>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</si>
  <si>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</si>
  <si>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</si>
  <si>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</si>
  <si>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</si>
  <si>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</si>
  <si>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</si>
  <si>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</si>
  <si>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</si>
  <si>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</si>
  <si>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</si>
  <si>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</si>
  <si>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</si>
  <si>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</si>
  <si>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</si>
  <si>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</si>
  <si>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</si>
  <si>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</si>
  <si>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</si>
  <si>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</si>
  <si>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</si>
  <si>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</si>
  <si>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</si>
  <si>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</si>
  <si>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</si>
  <si>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</si>
  <si>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</si>
  <si>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</si>
  <si>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</si>
  <si>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</si>
  <si>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</si>
  <si>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</si>
  <si>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</si>
  <si>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</si>
  <si>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</si>
  <si>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</si>
  <si>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</si>
  <si>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</si>
  <si>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</si>
  <si>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</si>
  <si>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</si>
  <si>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</si>
  <si>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</si>
  <si>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</si>
  <si>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</si>
  <si>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</si>
  <si>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</si>
  <si>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</si>
  <si>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</si>
  <si>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</si>
  <si>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</si>
  <si>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</si>
  <si>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</si>
  <si>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</si>
  <si>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</si>
  <si>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</si>
  <si>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</si>
  <si>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</si>
  <si>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</si>
  <si>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</si>
  <si>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</si>
  <si>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</si>
  <si>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</si>
  <si>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</si>
  <si>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</si>
  <si>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</si>
  <si>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</si>
  <si>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</si>
  <si>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</si>
  <si>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</si>
  <si>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</si>
  <si>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</si>
  <si>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</si>
  <si>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</si>
  <si>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</si>
  <si>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</si>
  <si>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</si>
  <si>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</si>
  <si>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</si>
  <si>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</si>
  <si>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</si>
  <si>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</si>
  <si>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</si>
  <si>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</si>
  <si>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</si>
  <si>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</si>
  <si>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</si>
  <si>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</si>
  <si>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</si>
  <si>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</si>
  <si>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</si>
  <si>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</si>
  <si>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</si>
  <si>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</si>
  <si>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</si>
  <si>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</si>
  <si>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</si>
  <si>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</si>
  <si>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</si>
  <si>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</si>
  <si>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</si>
  <si>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</si>
  <si>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</si>
  <si>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</si>
  <si>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</si>
  <si>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</si>
  <si>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</si>
  <si>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</si>
  <si>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</si>
  <si>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</si>
  <si>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</si>
  <si>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</si>
  <si>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</si>
  <si>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</si>
  <si>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</si>
  <si>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</si>
  <si>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</si>
  <si>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</si>
  <si>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</si>
  <si>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</si>
  <si>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</si>
  <si>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</si>
  <si>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</si>
  <si>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</si>
  <si>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</si>
  <si>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</si>
  <si>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</si>
  <si>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</si>
  <si>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</si>
  <si>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</si>
  <si>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</si>
  <si>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</si>
  <si>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</si>
  <si>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</si>
  <si>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</si>
  <si>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</si>
  <si>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</si>
  <si>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</si>
  <si>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</si>
  <si>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</si>
  <si>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</si>
  <si>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</si>
  <si>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</si>
  <si>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</si>
  <si>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</si>
  <si>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</si>
  <si>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</si>
  <si>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</si>
  <si>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</si>
  <si>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</si>
  <si>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</si>
  <si>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</si>
  <si>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</si>
  <si>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</si>
  <si>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</si>
  <si>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</si>
  <si>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</si>
  <si>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</si>
  <si>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</si>
  <si>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</si>
  <si>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</si>
  <si>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</si>
  <si>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</si>
  <si>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</si>
  <si>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</si>
  <si>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</si>
  <si>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</si>
  <si>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</si>
  <si>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</si>
  <si>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</si>
  <si>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</si>
  <si>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</si>
  <si>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</si>
  <si>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</si>
  <si>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</si>
  <si>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</si>
  <si>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</si>
  <si>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</si>
  <si>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</si>
  <si>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</si>
  <si>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</si>
  <si>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</si>
  <si>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</si>
  <si>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</si>
  <si>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</si>
  <si>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</si>
  <si>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</si>
  <si>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</si>
  <si>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</si>
  <si>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</si>
  <si>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</si>
  <si>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</si>
  <si>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</si>
  <si>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</si>
  <si>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</si>
  <si>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</si>
  <si>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</si>
  <si>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</si>
  <si>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</si>
  <si>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</si>
  <si>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</si>
  <si>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</si>
  <si>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</si>
  <si>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</si>
  <si>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</si>
  <si>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</si>
  <si>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</si>
  <si>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</si>
  <si>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</si>
  <si>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</si>
  <si>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</si>
  <si>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</si>
  <si>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</si>
  <si>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</si>
  <si>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</si>
  <si>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</si>
  <si>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</si>
  <si>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</si>
  <si>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</si>
  <si>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</si>
  <si>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</si>
  <si>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</si>
  <si>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</si>
  <si>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</si>
  <si>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</si>
  <si>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</si>
  <si>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</si>
  <si>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</si>
  <si>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</si>
  <si>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</si>
  <si>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</si>
  <si>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</si>
  <si>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</si>
  <si>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</si>
  <si>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</si>
  <si>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</si>
  <si>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</si>
  <si>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</si>
  <si>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</si>
  <si>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</si>
  <si>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</si>
  <si>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</si>
  <si>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</si>
  <si>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</si>
  <si>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</si>
  <si>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</si>
  <si>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</si>
  <si>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</si>
  <si>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</si>
  <si>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</si>
  <si>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</si>
  <si>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</si>
  <si>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</si>
  <si>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</si>
  <si>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</si>
  <si>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</si>
  <si>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</si>
  <si>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</si>
  <si>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</si>
  <si>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</si>
  <si>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</si>
  <si>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</si>
  <si>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</si>
  <si>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</si>
  <si>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</si>
  <si>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</si>
  <si>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</si>
  <si>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</si>
  <si>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</si>
  <si>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</si>
  <si>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</si>
  <si>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</si>
  <si>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</si>
  <si>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</si>
  <si>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</si>
  <si>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</si>
  <si>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</si>
  <si>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</si>
  <si>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</si>
  <si>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</si>
  <si>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</si>
  <si>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</si>
  <si>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</si>
  <si>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</si>
  <si>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</si>
  <si>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</si>
  <si>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</si>
  <si>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</si>
  <si>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</si>
  <si>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</si>
  <si>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</si>
  <si>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</si>
  <si>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</si>
  <si>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</si>
  <si>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</si>
  <si>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</si>
  <si>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</si>
  <si>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</si>
  <si>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</si>
  <si>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</si>
  <si>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</si>
  <si>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</si>
  <si>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</si>
  <si>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</si>
  <si>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</si>
  <si>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</si>
  <si>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</si>
  <si>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</si>
  <si>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</si>
  <si>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</si>
  <si>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</si>
  <si>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</si>
  <si>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</si>
  <si>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</si>
  <si>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</si>
  <si>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</si>
  <si>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</si>
  <si>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</si>
  <si>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</si>
  <si>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</si>
  <si>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</si>
  <si>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</si>
  <si>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</si>
  <si>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</si>
  <si>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</si>
  <si>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</si>
  <si>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</si>
  <si>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</si>
  <si>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</si>
  <si>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</si>
  <si>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</si>
  <si>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</si>
  <si>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</si>
  <si>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</si>
  <si>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</si>
  <si>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</si>
  <si>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</si>
  <si>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</si>
  <si>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</si>
  <si>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</si>
  <si>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</si>
  <si>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</si>
  <si>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</si>
  <si>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</si>
  <si>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</si>
  <si>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</si>
  <si>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</si>
  <si>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</si>
  <si>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</si>
  <si>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</si>
  <si>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</si>
  <si>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</si>
  <si>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</si>
  <si>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</si>
  <si>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</si>
  <si>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</si>
  <si>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</si>
  <si>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</si>
  <si>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</si>
  <si>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</si>
  <si>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</si>
  <si>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</si>
  <si>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</si>
  <si>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</si>
  <si>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</si>
  <si>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</si>
  <si>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</si>
  <si>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</si>
  <si>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</si>
  <si>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</si>
  <si>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</si>
  <si>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</si>
  <si>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</si>
  <si>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</si>
  <si>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</si>
  <si>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</si>
  <si>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</si>
  <si>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</si>
  <si>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</si>
  <si>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</si>
  <si>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</si>
  <si>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</si>
  <si>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</si>
  <si>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</si>
  <si>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</si>
  <si>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</si>
  <si>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</si>
  <si>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</si>
  <si>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</si>
  <si>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</si>
  <si>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</si>
  <si>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</si>
  <si>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</si>
  <si>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</si>
  <si>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</si>
  <si>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</si>
  <si>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</si>
  <si>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</si>
  <si>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</si>
  <si>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</si>
  <si>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</si>
  <si>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</si>
  <si>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</si>
  <si>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</si>
  <si>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</si>
  <si>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</si>
  <si>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</si>
  <si>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</si>
  <si>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</si>
  <si>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</si>
  <si>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</si>
  <si>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</si>
  <si>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</si>
  <si>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</si>
  <si>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</si>
  <si>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</si>
  <si>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</si>
  <si>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</si>
  <si>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</si>
  <si>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</si>
  <si>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</si>
  <si>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</si>
  <si>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</si>
  <si>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</si>
  <si>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</si>
  <si>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</si>
  <si>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</si>
  <si>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</si>
  <si>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</si>
  <si>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</si>
  <si>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</si>
  <si>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</si>
  <si>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</si>
  <si>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</si>
  <si>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</si>
  <si>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</si>
  <si>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</si>
  <si>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</si>
  <si>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</si>
  <si>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</si>
  <si>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</si>
  <si>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</si>
  <si>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</si>
  <si>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</si>
  <si>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</si>
  <si>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</si>
  <si>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</si>
  <si>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</si>
  <si>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</si>
  <si>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</si>
  <si>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</si>
  <si>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</si>
  <si>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</si>
  <si>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</si>
  <si>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</si>
  <si>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</si>
  <si>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</si>
  <si>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</si>
  <si>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</si>
  <si>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</si>
  <si>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</si>
  <si>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</si>
  <si>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</si>
  <si>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</si>
  <si>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</si>
  <si>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</si>
  <si>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</si>
  <si>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</si>
  <si>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</si>
  <si>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</si>
  <si>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</si>
  <si>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</si>
  <si>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</si>
  <si>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</si>
  <si>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</si>
  <si>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</si>
  <si>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</si>
  <si>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</si>
  <si>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</si>
  <si>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</si>
  <si>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</si>
  <si>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</si>
  <si>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</si>
  <si>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</si>
  <si>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</si>
  <si>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</si>
  <si>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</si>
  <si>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</si>
  <si>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</si>
  <si>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</si>
  <si>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</si>
  <si>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</si>
  <si>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</si>
  <si>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</si>
  <si>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</si>
  <si>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</si>
  <si>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</si>
  <si>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</si>
  <si>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</si>
  <si>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</si>
  <si>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</si>
  <si>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</si>
  <si>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</si>
  <si>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</si>
  <si>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</si>
  <si>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</si>
  <si>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</si>
  <si>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</si>
  <si>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</si>
  <si>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</si>
  <si>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</si>
  <si>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</si>
  <si>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</si>
  <si>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</si>
  <si>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</si>
  <si>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</si>
  <si>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</si>
  <si>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</si>
  <si>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</si>
  <si>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</si>
  <si>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</si>
  <si>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</si>
  <si>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</si>
  <si>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</si>
  <si>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</si>
  <si>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</si>
  <si>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</si>
  <si>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</si>
  <si>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</si>
  <si>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</si>
  <si>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</si>
  <si>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</si>
  <si>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</si>
  <si>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</si>
  <si>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</si>
  <si>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</si>
  <si>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</si>
  <si>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</si>
  <si>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</si>
  <si>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</si>
  <si>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</si>
  <si>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</si>
  <si>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</si>
  <si>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</si>
  <si>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</si>
  <si>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</si>
  <si>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</si>
  <si>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</si>
  <si>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</si>
  <si>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</si>
  <si>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</si>
  <si>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</si>
  <si>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</si>
  <si>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</si>
  <si>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</si>
  <si>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</si>
  <si>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</si>
  <si>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</si>
  <si>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</si>
  <si>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</si>
  <si>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</si>
  <si>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</si>
  <si>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</si>
  <si>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</si>
  <si>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</si>
  <si>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</si>
  <si>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</si>
  <si>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</si>
  <si>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</si>
  <si>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</si>
  <si>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</si>
  <si>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</si>
  <si>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</si>
  <si>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</si>
  <si>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</si>
  <si>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</si>
  <si>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</si>
  <si>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</si>
  <si>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</si>
  <si>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</si>
  <si>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</si>
  <si>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</si>
  <si>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</si>
  <si>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</si>
  <si>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</si>
  <si>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</si>
  <si>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</si>
  <si>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</si>
  <si>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</si>
  <si>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</si>
  <si>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</si>
  <si>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</si>
  <si>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</si>
  <si>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</si>
  <si>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</si>
  <si>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</si>
  <si>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</si>
  <si>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</si>
  <si>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</si>
  <si>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</si>
  <si>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</si>
  <si>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</si>
  <si>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</si>
  <si>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</si>
  <si>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</si>
  <si>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</si>
  <si>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</si>
  <si>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</si>
  <si>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</si>
  <si>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</si>
  <si>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</si>
  <si>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</si>
  <si>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</si>
  <si>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</si>
  <si>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</si>
  <si>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</si>
  <si>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</si>
  <si>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</si>
  <si>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</si>
  <si>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</si>
  <si>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</si>
  <si>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</si>
  <si>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</si>
  <si>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</si>
  <si>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</si>
  <si>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</si>
  <si>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</si>
  <si>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</si>
  <si>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</si>
  <si>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</si>
  <si>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</si>
  <si>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</si>
  <si>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</si>
  <si>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</si>
  <si>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</si>
  <si>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</si>
  <si>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</si>
  <si>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</si>
  <si>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</si>
  <si>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</si>
  <si>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</si>
  <si>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</si>
  <si>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</si>
  <si>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</si>
  <si>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</si>
  <si>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</si>
  <si>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</si>
  <si>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</si>
  <si>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</si>
  <si>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</si>
  <si>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</si>
  <si>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</si>
  <si>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</si>
  <si>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</si>
  <si>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</si>
  <si>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</si>
  <si>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</si>
  <si>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</si>
  <si>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</si>
  <si>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</si>
  <si>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</si>
  <si>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</si>
  <si>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</si>
  <si>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</si>
  <si>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</si>
  <si>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</si>
  <si>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</si>
  <si>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</si>
  <si>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</si>
  <si>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</si>
  <si>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</si>
  <si>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</si>
  <si>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</si>
  <si>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</si>
  <si>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</si>
  <si>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</si>
  <si>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</si>
  <si>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</si>
  <si>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</si>
  <si>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</si>
  <si>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</si>
  <si>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</si>
  <si>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</si>
  <si>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</si>
  <si>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</si>
  <si>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</si>
  <si>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</si>
  <si>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</si>
  <si>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</si>
  <si>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</si>
  <si>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</si>
  <si>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</si>
  <si>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</si>
  <si>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</si>
  <si>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</si>
  <si>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</si>
  <si>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</si>
  <si>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</si>
  <si>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</si>
  <si>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</si>
  <si>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</si>
  <si>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</si>
  <si>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</si>
  <si>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</si>
  <si>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</si>
  <si>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</si>
  <si>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</si>
  <si>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</si>
  <si>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</si>
  <si>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</si>
  <si>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</si>
  <si>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</si>
  <si>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</si>
  <si>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</si>
  <si>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</si>
  <si>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</si>
  <si>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</si>
  <si>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</si>
  <si>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</si>
  <si>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</si>
  <si>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</si>
  <si>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</si>
  <si>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</si>
  <si>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</si>
  <si>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</si>
  <si>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</si>
  <si>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</si>
  <si>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</si>
  <si>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</si>
  <si>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</si>
  <si>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</si>
  <si>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</si>
  <si>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</si>
  <si>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</si>
  <si>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</si>
  <si>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</si>
  <si>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</si>
  <si>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</si>
  <si>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</si>
  <si>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</si>
  <si>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</si>
  <si>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</si>
  <si>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</si>
  <si>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</si>
  <si>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</si>
  <si>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</si>
  <si>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</si>
  <si>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</si>
  <si>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</si>
  <si>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</si>
  <si>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</si>
  <si>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</si>
  <si>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</si>
  <si>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</si>
  <si>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</si>
  <si>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</si>
  <si>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</si>
  <si>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</si>
  <si>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</si>
  <si>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</si>
  <si>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</si>
  <si>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</si>
  <si>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</si>
  <si>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</si>
  <si>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</si>
  <si>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</si>
  <si>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</si>
  <si>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</si>
  <si>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</si>
  <si>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</si>
  <si>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</si>
  <si>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</si>
  <si>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</si>
  <si>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</si>
  <si>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</si>
  <si>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</si>
  <si>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</si>
  <si>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</si>
  <si>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</si>
  <si>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</si>
  <si>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</si>
  <si>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</si>
  <si>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</si>
  <si>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</si>
  <si>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</si>
  <si>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</si>
  <si>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</si>
  <si>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</si>
  <si>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</si>
  <si>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</si>
  <si>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</si>
  <si>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</si>
  <si>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</si>
  <si>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</si>
  <si>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</si>
  <si>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</si>
  <si>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</si>
  <si>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</si>
  <si>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</si>
  <si>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</si>
  <si>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</si>
  <si>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</si>
  <si>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</si>
  <si>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</si>
  <si>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</si>
  <si>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</si>
  <si>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</si>
  <si>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</si>
  <si>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</si>
  <si>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</si>
  <si>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</si>
  <si>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</si>
  <si>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</si>
  <si>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</si>
  <si>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</si>
  <si>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</si>
  <si>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</si>
  <si>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</si>
  <si>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</si>
  <si>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</si>
  <si>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</si>
  <si>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</si>
  <si>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</si>
  <si>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</si>
  <si>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</si>
  <si>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</si>
  <si>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</si>
  <si>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</si>
  <si>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</si>
  <si>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</si>
  <si>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</si>
  <si>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</si>
  <si>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</si>
  <si>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</si>
  <si>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</si>
  <si>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</si>
  <si>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</si>
  <si>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</si>
  <si>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</si>
  <si>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</si>
  <si>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</si>
  <si>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</si>
  <si>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</si>
  <si>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</si>
  <si>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</si>
  <si>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</si>
  <si>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</si>
  <si>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</si>
  <si>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</si>
  <si>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</si>
  <si>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</si>
  <si>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</si>
  <si>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</si>
  <si>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</si>
  <si>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</si>
  <si>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</si>
  <si>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</si>
  <si>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</si>
  <si>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</si>
  <si>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</si>
  <si>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</si>
  <si>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</si>
  <si>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</si>
  <si>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</si>
  <si>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</si>
  <si>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</si>
  <si>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</si>
  <si>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</si>
  <si>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</si>
  <si>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</si>
  <si>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</si>
  <si>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</si>
  <si>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</si>
  <si>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</si>
  <si>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</si>
  <si>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</si>
  <si>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</si>
  <si>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</si>
  <si>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</si>
  <si>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</si>
  <si>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</si>
  <si>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</si>
  <si>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</si>
  <si>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</si>
  <si>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</si>
  <si>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</si>
  <si>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</si>
  <si>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</si>
  <si>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</si>
  <si>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</si>
  <si>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</si>
  <si>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</si>
  <si>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</si>
  <si>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</si>
  <si>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</si>
  <si>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</si>
  <si>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</si>
  <si>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</si>
  <si>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</si>
  <si>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</si>
  <si>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</si>
  <si>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</si>
  <si>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</si>
  <si>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</si>
  <si>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</si>
  <si>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</si>
  <si>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</si>
  <si>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</si>
  <si>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</si>
  <si>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</si>
  <si>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</si>
  <si>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</si>
  <si>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</si>
  <si>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</si>
  <si>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</si>
  <si>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</si>
  <si>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</si>
  <si>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</si>
  <si>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</si>
  <si>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</si>
  <si>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</si>
  <si>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</si>
  <si>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</si>
  <si>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</si>
  <si>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</si>
  <si>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</si>
  <si>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</si>
  <si>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</si>
  <si>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</si>
  <si>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</si>
  <si>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</si>
  <si>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</si>
  <si>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</si>
  <si>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</si>
  <si>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</si>
  <si>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</si>
  <si>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</si>
  <si>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</si>
  <si>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</si>
  <si>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</si>
  <si>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</si>
  <si>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</si>
  <si>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</si>
  <si>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</si>
  <si>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</si>
  <si>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</si>
  <si>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</si>
  <si>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</si>
  <si>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</si>
  <si>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</si>
  <si>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</si>
  <si>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</si>
  <si>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</si>
  <si>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</si>
  <si>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</si>
  <si>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</si>
  <si>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</si>
  <si>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</si>
  <si>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</si>
  <si>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</si>
  <si>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</si>
  <si>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</si>
  <si>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</si>
  <si>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</si>
  <si>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</si>
  <si>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</si>
  <si>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</si>
  <si>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</si>
  <si>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</si>
  <si>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</si>
  <si>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</si>
  <si>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</si>
  <si>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</si>
  <si>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</si>
  <si>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</si>
  <si>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</si>
  <si>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</si>
  <si>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</si>
  <si>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</si>
  <si>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</si>
  <si>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</si>
  <si>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</si>
  <si>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</si>
  <si>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</si>
  <si>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</si>
  <si>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</si>
  <si>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</si>
  <si>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</si>
  <si>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</si>
  <si>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</si>
  <si>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</si>
  <si>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</si>
  <si>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</si>
  <si>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</si>
  <si>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</si>
  <si>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</si>
  <si>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</si>
  <si>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</si>
  <si>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</si>
  <si>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</si>
  <si>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</si>
  <si>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</si>
  <si>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</si>
  <si>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</si>
  <si>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</si>
  <si>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</si>
  <si>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</si>
  <si>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</si>
  <si>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</si>
  <si>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</si>
  <si>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</si>
  <si>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</si>
  <si>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</si>
  <si>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</si>
  <si>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</si>
  <si>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</si>
  <si>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</si>
  <si>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</si>
  <si>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</si>
  <si>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</si>
  <si>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</si>
  <si>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</si>
  <si>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</si>
  <si>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</si>
  <si>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</si>
  <si>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</si>
  <si>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</si>
  <si>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</si>
  <si>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</si>
  <si>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</si>
  <si>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</si>
  <si>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</si>
  <si>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</si>
  <si>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</si>
  <si>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</si>
  <si>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</si>
  <si>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</si>
  <si>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</si>
  <si>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</si>
  <si>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</si>
  <si>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</si>
  <si>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</si>
  <si>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</si>
  <si>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</si>
  <si>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</si>
  <si>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</si>
  <si>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</si>
  <si>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</si>
  <si>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</si>
  <si>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</si>
  <si>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</si>
  <si>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</si>
  <si>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</si>
  <si>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</si>
  <si>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</si>
  <si>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</si>
  <si>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</si>
  <si>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</si>
  <si>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</si>
  <si>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</si>
  <si>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</si>
  <si>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</si>
  <si>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</si>
  <si>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</si>
  <si>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</si>
  <si>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</si>
  <si>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</si>
  <si>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</si>
  <si>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</si>
  <si>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</si>
  <si>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</si>
  <si>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</si>
  <si>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</si>
  <si>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</si>
  <si>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</si>
  <si>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</si>
  <si>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</si>
  <si>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</si>
  <si>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</si>
  <si>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</si>
  <si>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</si>
  <si>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</si>
  <si>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</si>
  <si>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</si>
  <si>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</si>
  <si>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</si>
  <si>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</si>
  <si>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</si>
  <si>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</si>
  <si>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</si>
  <si>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</si>
  <si>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</si>
  <si>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</si>
  <si>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</si>
  <si>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</si>
  <si>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</si>
  <si>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</si>
  <si>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</si>
  <si>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</si>
  <si>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</si>
  <si>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</si>
  <si>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</si>
  <si>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</si>
  <si>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</si>
  <si>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</si>
  <si>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</si>
  <si>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</si>
  <si>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</si>
  <si>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</si>
  <si>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</si>
  <si>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</si>
  <si>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</si>
  <si>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</si>
  <si>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</si>
  <si>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</si>
  <si>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</si>
  <si>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</si>
  <si>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</si>
  <si>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</si>
  <si>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</si>
  <si>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</si>
  <si>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</si>
  <si>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</si>
  <si>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</si>
  <si>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</si>
  <si>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</si>
  <si>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</si>
  <si>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</si>
  <si>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</si>
  <si>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</si>
  <si>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</si>
  <si>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</si>
  <si>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</si>
  <si>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</si>
  <si>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</si>
  <si>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</si>
  <si>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</si>
  <si>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</si>
  <si>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</si>
  <si>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</si>
  <si>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</si>
  <si>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</si>
  <si>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</si>
  <si>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</si>
  <si>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</si>
  <si>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</si>
  <si>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</si>
  <si>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</si>
  <si>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</si>
  <si>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</si>
  <si>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</si>
  <si>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</si>
  <si>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</si>
  <si>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</si>
  <si>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</si>
  <si>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</si>
  <si>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</si>
  <si>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</si>
  <si>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</si>
  <si>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</si>
  <si>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</si>
  <si>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</si>
  <si>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</si>
  <si>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</si>
  <si>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</si>
  <si>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</si>
  <si>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</si>
  <si>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</si>
  <si>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</si>
  <si>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</si>
  <si>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</si>
  <si>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</si>
  <si>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</si>
  <si>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</si>
  <si>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</si>
  <si>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</si>
  <si>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</si>
  <si>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</si>
  <si>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</si>
  <si>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</si>
  <si>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</si>
  <si>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</si>
  <si>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</si>
  <si>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</si>
  <si>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</si>
  <si>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</si>
  <si>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</si>
  <si>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</si>
  <si>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</si>
  <si>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</si>
  <si>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</si>
  <si>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</si>
  <si>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</si>
  <si>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</si>
  <si>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</si>
  <si>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</si>
  <si>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</si>
  <si>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</si>
  <si>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</si>
  <si>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</si>
  <si>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</si>
  <si>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</si>
  <si>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</si>
  <si>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</si>
  <si>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</si>
  <si>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</si>
  <si>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</si>
  <si>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</si>
  <si>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</si>
  <si>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</si>
  <si>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</si>
  <si>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</si>
  <si>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</si>
  <si>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</si>
  <si>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</si>
  <si>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</si>
  <si>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</si>
  <si>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</si>
  <si>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</si>
  <si>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</si>
  <si>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</si>
  <si>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</si>
  <si>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</si>
  <si>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</si>
  <si>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</si>
  <si>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</si>
  <si>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</si>
  <si>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</si>
  <si>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</si>
  <si>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</si>
  <si>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</si>
  <si>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</si>
  <si>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</si>
  <si>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</si>
  <si>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</si>
  <si>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</si>
  <si>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</si>
  <si>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</si>
  <si>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</si>
  <si>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</si>
  <si>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</si>
  <si>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</si>
  <si>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</si>
  <si>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</si>
  <si>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</si>
  <si>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</si>
  <si>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</si>
  <si>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</si>
  <si>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</si>
  <si>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</si>
  <si>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</si>
  <si>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</si>
  <si>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</si>
  <si>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</si>
  <si>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</si>
  <si>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</si>
  <si>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</si>
  <si>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</si>
  <si>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</si>
  <si>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</si>
  <si>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</si>
  <si>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</si>
  <si>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</si>
  <si>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</si>
  <si>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</si>
  <si>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</si>
  <si>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</si>
  <si>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</si>
  <si>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</si>
  <si>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</si>
  <si>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</si>
  <si>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</si>
  <si>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</si>
  <si>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</si>
  <si>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</si>
  <si>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</si>
  <si>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</si>
  <si>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</si>
  <si>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</si>
  <si>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</si>
  <si>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</si>
  <si>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</si>
  <si>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</si>
  <si>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</si>
  <si>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</si>
  <si>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</si>
  <si>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</si>
  <si>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</si>
  <si>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</si>
  <si>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</si>
  <si>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</si>
  <si>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</si>
  <si>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</si>
  <si>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</si>
  <si>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</si>
  <si>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</si>
  <si>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</si>
  <si>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</si>
  <si>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</si>
  <si>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</si>
  <si>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</si>
  <si>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</si>
  <si>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</si>
  <si>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</si>
  <si>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</si>
  <si>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</si>
  <si>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</si>
  <si>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</si>
  <si>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</si>
  <si>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</si>
  <si>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</si>
  <si>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</si>
  <si>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</si>
  <si>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</si>
  <si>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</si>
  <si>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</si>
  <si>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</si>
  <si>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</si>
  <si>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</si>
  <si>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</si>
  <si>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</si>
  <si>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</si>
  <si>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</si>
  <si>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</si>
  <si>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</si>
  <si>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</si>
  <si>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</si>
  <si>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</si>
  <si>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</si>
  <si>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</si>
  <si>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</si>
  <si>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</si>
  <si>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</si>
  <si>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</si>
  <si>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</si>
  <si>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</si>
  <si>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</si>
  <si>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</si>
  <si>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</si>
  <si>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</si>
  <si>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</si>
  <si>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</si>
  <si>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</si>
  <si>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</si>
  <si>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</si>
  <si>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</si>
  <si>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</si>
  <si>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</si>
  <si>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</si>
  <si>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</si>
  <si>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</si>
  <si>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</si>
  <si>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</si>
  <si>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</si>
  <si>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</si>
  <si>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</si>
  <si>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</si>
  <si>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</si>
  <si>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</si>
  <si>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</si>
  <si>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</si>
  <si>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</si>
  <si>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</si>
  <si>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</si>
  <si>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</si>
  <si>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</si>
  <si>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</si>
  <si>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</si>
  <si>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</si>
  <si>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</si>
  <si>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</si>
  <si>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</si>
  <si>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</si>
  <si>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</si>
  <si>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</si>
  <si>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</si>
  <si>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</si>
  <si>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</si>
  <si>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</si>
  <si>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</si>
  <si>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</si>
  <si>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</si>
  <si>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</si>
  <si>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</si>
  <si>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</si>
  <si>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</si>
  <si>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</si>
  <si>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</si>
  <si>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</si>
  <si>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</si>
  <si>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</si>
  <si>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</si>
  <si>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</si>
  <si>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</si>
  <si>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</si>
  <si>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</si>
  <si>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</si>
  <si>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</si>
  <si>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</si>
  <si>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</si>
  <si>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</si>
  <si>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</si>
  <si>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</si>
  <si>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</si>
  <si>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</si>
  <si>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</si>
  <si>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</si>
  <si>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</si>
  <si>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</si>
  <si>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</si>
  <si>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</si>
  <si>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</si>
  <si>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</si>
  <si>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</si>
  <si>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</si>
  <si>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</si>
  <si>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</si>
  <si>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</si>
  <si>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</si>
  <si>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</si>
  <si>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</si>
  <si>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</si>
  <si>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</si>
  <si>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</si>
  <si>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</si>
  <si>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</si>
  <si>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</si>
  <si>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</si>
  <si>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</si>
  <si>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</si>
  <si>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</si>
  <si>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</si>
  <si>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</si>
  <si>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</si>
  <si>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</si>
  <si>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</si>
  <si>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</si>
  <si>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</si>
  <si>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</si>
  <si>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</si>
  <si>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</si>
  <si>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</si>
  <si>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</si>
  <si>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</si>
  <si>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</si>
  <si>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</si>
  <si>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</si>
  <si>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</si>
  <si>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</si>
  <si>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</si>
  <si>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</si>
  <si>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</si>
  <si>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</si>
  <si>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</si>
  <si>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</si>
  <si>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</si>
  <si>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</si>
  <si>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</si>
  <si>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</si>
  <si>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</si>
  <si>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</si>
  <si>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</si>
  <si>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</si>
  <si>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</si>
  <si>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</si>
  <si>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</si>
  <si>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</si>
  <si>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</si>
  <si>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</si>
  <si>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</si>
  <si>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</si>
  <si>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</si>
  <si>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</si>
  <si>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</si>
  <si>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</si>
  <si>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</si>
  <si>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</si>
  <si>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</si>
  <si>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</si>
  <si>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</si>
  <si>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</si>
  <si>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</si>
  <si>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</si>
  <si>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</si>
  <si>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</si>
  <si>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</si>
  <si>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</si>
  <si>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</si>
  <si>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</si>
  <si>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</si>
  <si>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</si>
  <si>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</si>
  <si>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</si>
  <si>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</si>
  <si>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</si>
  <si>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</si>
  <si>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</si>
  <si>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</si>
  <si>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</si>
  <si>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</si>
  <si>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</si>
  <si>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</si>
  <si>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</si>
  <si>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</si>
  <si>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</si>
  <si>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</si>
  <si>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</si>
  <si>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</si>
  <si>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</si>
  <si>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</si>
  <si>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</si>
  <si>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</si>
  <si>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</si>
  <si>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</si>
  <si>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</si>
  <si>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</si>
  <si>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</si>
  <si>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</si>
  <si>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</si>
  <si>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</si>
  <si>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</si>
  <si>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</si>
  <si>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</si>
  <si>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</si>
  <si>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</si>
  <si>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</si>
  <si>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</si>
  <si>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</si>
  <si>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</si>
  <si>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</si>
  <si>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</si>
  <si>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</si>
  <si>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</si>
  <si>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</si>
  <si>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</si>
  <si>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</si>
  <si>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</si>
  <si>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</si>
  <si>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</si>
  <si>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</si>
  <si>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</si>
  <si>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</si>
  <si>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</si>
  <si>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</si>
  <si>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</si>
  <si>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</si>
  <si>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</si>
  <si>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</si>
  <si>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</si>
  <si>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</si>
  <si>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</si>
  <si>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</si>
  <si>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</si>
  <si>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</si>
  <si>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</si>
  <si>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</si>
  <si>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</si>
  <si>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</si>
  <si>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</si>
  <si>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</si>
  <si>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</si>
  <si>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</si>
  <si>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</si>
  <si>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</si>
  <si>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</si>
  <si>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</si>
  <si>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</si>
  <si>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</si>
  <si>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</si>
  <si>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</si>
  <si>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</si>
  <si>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</si>
  <si>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</si>
  <si>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</si>
  <si>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</si>
  <si>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</si>
  <si>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</si>
  <si>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</si>
  <si>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</si>
  <si>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</si>
  <si>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</si>
  <si>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</si>
  <si>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</si>
  <si>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</si>
  <si>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</si>
  <si>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</si>
  <si>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</si>
  <si>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</si>
  <si>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</si>
  <si>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</si>
  <si>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</si>
  <si>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</si>
  <si>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</si>
  <si>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</si>
  <si>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</si>
  <si>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</si>
  <si>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</si>
  <si>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</si>
  <si>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</si>
  <si>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</si>
  <si>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</si>
  <si>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</si>
  <si>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</si>
  <si>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</si>
  <si>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</si>
  <si>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</si>
  <si>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</si>
  <si>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</si>
  <si>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</si>
  <si>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</si>
  <si>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</si>
  <si>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</si>
  <si>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</si>
  <si>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</si>
  <si>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</si>
  <si>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</si>
  <si>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</si>
  <si>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</si>
  <si>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</si>
  <si>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</si>
  <si>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</si>
  <si>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</si>
  <si>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</si>
  <si>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</si>
  <si>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</si>
  <si>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</si>
  <si>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</si>
  <si>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</si>
  <si>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</si>
  <si>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</si>
  <si>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</si>
  <si>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</si>
  <si>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</si>
  <si>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</si>
  <si>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</si>
  <si>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</si>
  <si>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</si>
  <si>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</si>
  <si>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</si>
  <si>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</si>
  <si>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</si>
  <si>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</si>
  <si>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</si>
  <si>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</si>
  <si>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</si>
  <si>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</si>
  <si>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</si>
  <si>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</si>
  <si>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</si>
  <si>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</si>
  <si>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</si>
  <si>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</si>
  <si>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</si>
  <si>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</si>
  <si>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</si>
  <si>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</si>
  <si>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</si>
  <si>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</si>
  <si>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</si>
  <si>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</si>
  <si>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</si>
  <si>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</si>
  <si>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</si>
  <si>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</si>
  <si>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</si>
  <si>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</si>
  <si>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</si>
  <si>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</si>
  <si>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</si>
  <si>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</si>
  <si>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</si>
  <si>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</si>
  <si>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</si>
  <si>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</si>
  <si>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</si>
  <si>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</si>
  <si>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</si>
  <si>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</si>
  <si>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</si>
  <si>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</si>
  <si>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</si>
  <si>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</si>
  <si>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</si>
  <si>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</si>
  <si>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</si>
  <si>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</si>
  <si>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</si>
  <si>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</si>
  <si>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</si>
  <si>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</si>
  <si>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</si>
  <si>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</si>
  <si>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</si>
  <si>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</si>
  <si>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</si>
  <si>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</si>
  <si>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</si>
  <si>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</si>
  <si>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</si>
  <si>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</si>
  <si>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</si>
  <si>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</si>
  <si>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</si>
  <si>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</si>
  <si>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</si>
  <si>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</si>
  <si>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</si>
  <si>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</si>
  <si>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</si>
  <si>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</si>
  <si>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</si>
  <si>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</si>
  <si>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</si>
  <si>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</si>
  <si>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</si>
  <si>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</si>
  <si>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</si>
  <si>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</si>
  <si>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</si>
  <si>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</si>
  <si>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</si>
  <si>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</si>
  <si>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</si>
  <si>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</si>
  <si>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</si>
  <si>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</si>
  <si>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</si>
  <si>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</si>
  <si>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</si>
  <si>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</si>
  <si>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</si>
  <si>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</si>
  <si>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</si>
  <si>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</si>
  <si>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</si>
  <si>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</si>
  <si>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</si>
  <si>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</si>
  <si>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</si>
  <si>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</si>
  <si>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</si>
  <si>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</si>
  <si>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</si>
  <si>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</si>
  <si>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</si>
  <si>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</si>
  <si>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</si>
  <si>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</si>
  <si>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</si>
  <si>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</si>
  <si>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</si>
  <si>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</si>
  <si>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</si>
  <si>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</si>
  <si>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</si>
  <si>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</si>
  <si>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</si>
  <si>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</si>
  <si>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</si>
  <si>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</si>
  <si>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</si>
  <si>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</si>
  <si>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</si>
  <si>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</si>
  <si>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</si>
  <si>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</si>
  <si>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</si>
  <si>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</si>
  <si>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</si>
  <si>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</si>
  <si>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</si>
  <si>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</si>
  <si>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</si>
  <si>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</si>
  <si>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</si>
  <si>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</si>
  <si>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</si>
  <si>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</si>
  <si>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</si>
  <si>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</si>
  <si>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</si>
  <si>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</si>
  <si>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</si>
  <si>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</si>
  <si>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</si>
  <si>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</si>
  <si>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</si>
  <si>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</si>
  <si>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</si>
  <si>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</si>
  <si>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</si>
  <si>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</si>
  <si>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</si>
  <si>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</si>
  <si>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</si>
  <si>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</si>
  <si>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</si>
  <si>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</si>
  <si>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</si>
  <si>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</si>
  <si>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</si>
  <si>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</si>
  <si>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</si>
  <si>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</si>
  <si>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</si>
  <si>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</si>
  <si>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</si>
  <si>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</si>
  <si>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</si>
  <si>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</si>
  <si>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</si>
  <si>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</si>
  <si>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</si>
  <si>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</si>
  <si>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</si>
  <si>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</si>
  <si>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</si>
  <si>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</si>
  <si>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</si>
  <si>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</si>
  <si>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</si>
  <si>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</si>
  <si>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</si>
  <si>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</si>
  <si>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</si>
  <si>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</si>
  <si>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</si>
  <si>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</si>
  <si>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</si>
  <si>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</si>
  <si>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</si>
  <si>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</si>
  <si>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</si>
  <si>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</si>
  <si>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</si>
  <si>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</si>
  <si>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</si>
  <si>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</si>
  <si>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</si>
  <si>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</si>
  <si>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</si>
  <si>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</si>
  <si>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</si>
  <si>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</si>
  <si>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</si>
  <si>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</si>
  <si>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</si>
  <si>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</si>
  <si>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</si>
  <si>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</si>
  <si>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</si>
  <si>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</si>
  <si>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</si>
  <si>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</si>
  <si>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</si>
  <si>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</si>
  <si>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</si>
  <si>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</si>
  <si>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</si>
  <si>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</si>
  <si>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</si>
  <si>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</si>
  <si>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</si>
  <si>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</si>
  <si>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</si>
  <si>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</si>
  <si>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</si>
  <si>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</si>
  <si>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</si>
  <si>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</si>
  <si>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</si>
  <si>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</si>
  <si>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</si>
  <si>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</si>
  <si>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</si>
  <si>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</si>
  <si>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</si>
  <si>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</si>
  <si>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</si>
  <si>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</si>
  <si>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</si>
  <si>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</si>
  <si>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</si>
  <si>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</si>
  <si>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</si>
  <si>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</si>
  <si>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</si>
  <si>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</si>
  <si>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</si>
  <si>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</si>
  <si>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</si>
  <si>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</si>
  <si>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</si>
  <si>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</si>
  <si>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</si>
  <si>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</si>
  <si>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</si>
  <si>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</si>
  <si>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</si>
  <si>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</si>
  <si>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</si>
  <si>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</si>
  <si>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</si>
  <si>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</si>
  <si>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</si>
  <si>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</si>
  <si>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</si>
  <si>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</si>
  <si>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</si>
  <si>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</si>
  <si>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</si>
  <si>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</si>
  <si>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</si>
  <si>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</si>
  <si>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</si>
  <si>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</si>
  <si>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</si>
  <si>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</si>
  <si>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</si>
  <si>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</si>
  <si>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</si>
  <si>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</si>
  <si>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</si>
  <si>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</si>
  <si>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</si>
  <si>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</si>
  <si>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</si>
  <si>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</si>
  <si>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</si>
  <si>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</si>
  <si>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</si>
  <si>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</si>
  <si>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</si>
  <si>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</si>
  <si>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</si>
  <si>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</si>
  <si>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</si>
  <si>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</si>
  <si>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</si>
  <si>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</si>
  <si>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</si>
  <si>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</si>
  <si>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</si>
  <si>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</si>
  <si>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</si>
  <si>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</si>
  <si>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</si>
  <si>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</si>
  <si>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</si>
  <si>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</si>
  <si>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</si>
  <si>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</si>
  <si>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</si>
  <si>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</si>
  <si>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</si>
  <si>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</si>
  <si>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</si>
  <si>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</si>
  <si>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</si>
  <si>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</si>
  <si>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</si>
  <si>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</si>
  <si>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</si>
  <si>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</si>
  <si>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</si>
  <si>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</si>
  <si>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</si>
  <si>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</si>
  <si>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</si>
  <si>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</si>
  <si>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</si>
  <si>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</si>
  <si>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</si>
  <si>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</si>
  <si>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</si>
  <si>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</si>
  <si>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</si>
  <si>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</si>
  <si>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</si>
  <si>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</si>
  <si>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</si>
  <si>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</si>
  <si>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</si>
  <si>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</si>
  <si>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</si>
  <si>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</si>
  <si>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</si>
  <si>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</si>
  <si>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</si>
  <si>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</si>
  <si>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</si>
  <si>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</si>
  <si>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</si>
  <si>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</si>
  <si>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</si>
  <si>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</si>
  <si>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</si>
  <si>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</si>
  <si>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</si>
  <si>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</si>
  <si>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</si>
  <si>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</si>
  <si>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</si>
  <si>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</si>
  <si>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</si>
  <si>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</si>
  <si>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</si>
  <si>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</si>
  <si>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</si>
  <si>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</si>
  <si>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</si>
  <si>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</si>
  <si>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</si>
  <si>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</si>
  <si>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</si>
  <si>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</si>
  <si>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</si>
  <si>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</si>
  <si>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</si>
  <si>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</si>
  <si>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</si>
  <si>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</si>
  <si>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</si>
  <si>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</si>
  <si>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</si>
  <si>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</si>
  <si>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</si>
  <si>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</si>
  <si>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</si>
  <si>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</si>
  <si>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</si>
  <si>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</si>
  <si>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</si>
  <si>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</si>
  <si>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</si>
  <si>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</si>
  <si>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</si>
  <si>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</si>
  <si>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</si>
  <si>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</si>
  <si>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</si>
  <si>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</si>
  <si>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</si>
  <si>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</si>
  <si>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</si>
  <si>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</si>
  <si>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</si>
  <si>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</si>
  <si>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</si>
  <si>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</si>
  <si>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</si>
  <si>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</si>
  <si>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</si>
  <si>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</si>
  <si>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</si>
  <si>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</si>
  <si>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</si>
  <si>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</si>
  <si>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</si>
  <si>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</si>
  <si>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</si>
  <si>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</si>
  <si>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</si>
  <si>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</si>
  <si>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</si>
  <si>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</si>
  <si>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</si>
  <si>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</si>
  <si>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</si>
  <si>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</si>
  <si>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</si>
  <si>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</si>
  <si>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</si>
  <si>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</si>
  <si>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</si>
  <si>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</si>
  <si>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</si>
  <si>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</si>
  <si>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</si>
  <si>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</si>
  <si>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</si>
  <si>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</si>
  <si>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</si>
  <si>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</si>
  <si>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</si>
  <si>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</si>
  <si>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</si>
  <si>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</si>
  <si>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</si>
  <si>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</si>
  <si>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</si>
  <si>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</si>
  <si>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</si>
  <si>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</si>
  <si>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</si>
  <si>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</si>
  <si>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</si>
  <si>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</si>
  <si>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</si>
  <si>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</si>
  <si>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</si>
  <si>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</si>
  <si>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</si>
  <si>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</si>
  <si>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</si>
  <si>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</si>
  <si>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</si>
  <si>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</si>
  <si>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</si>
  <si>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</si>
  <si>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</si>
  <si>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</si>
  <si>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</si>
  <si>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</si>
  <si>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</si>
  <si>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</si>
  <si>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</si>
  <si>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</si>
  <si>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</si>
  <si>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</si>
  <si>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</si>
  <si>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</si>
  <si>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</si>
  <si>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</si>
  <si>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</si>
  <si>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</si>
  <si>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</si>
  <si>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</si>
  <si>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</si>
  <si>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</si>
  <si>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</si>
  <si>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</si>
  <si>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</si>
  <si>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</si>
  <si>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</si>
  <si>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</si>
  <si>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</si>
  <si>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</si>
  <si>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</si>
  <si>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</si>
  <si>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</si>
  <si>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</si>
  <si>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</si>
  <si>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</si>
  <si>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</si>
  <si>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</si>
  <si>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</si>
  <si>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</si>
  <si>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</si>
  <si>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</si>
  <si>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</si>
  <si>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</si>
  <si>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</si>
  <si>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</si>
  <si>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</si>
  <si>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</si>
  <si>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</si>
  <si>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</si>
  <si>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</si>
  <si>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</si>
  <si>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</si>
  <si>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</si>
  <si>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</si>
  <si>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</si>
  <si>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</si>
  <si>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</si>
  <si>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</si>
  <si>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</si>
  <si>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</si>
  <si>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</si>
  <si>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</si>
  <si>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</si>
  <si>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</si>
  <si>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</si>
  <si>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</si>
  <si>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</si>
  <si>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</si>
  <si>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</si>
  <si>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</si>
  <si>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</si>
  <si>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</si>
  <si>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</si>
  <si>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</si>
  <si>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</si>
  <si>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</si>
  <si>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</si>
  <si>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</si>
  <si>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</si>
  <si>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</si>
  <si>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</si>
  <si>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</si>
  <si>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</si>
  <si>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</si>
  <si>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</si>
  <si>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</si>
  <si>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</si>
  <si>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</si>
  <si>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</si>
  <si>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</si>
  <si>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</si>
  <si>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</si>
  <si>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</si>
  <si>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</si>
  <si>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</si>
  <si>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</si>
  <si>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</si>
  <si>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</si>
  <si>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</si>
  <si>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</si>
  <si>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</si>
  <si>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</si>
  <si>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</si>
  <si>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</si>
  <si>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</si>
  <si>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</si>
  <si>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</si>
  <si>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</si>
  <si>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</si>
  <si>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</si>
  <si>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</si>
  <si>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</si>
  <si>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</si>
  <si>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</si>
  <si>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</si>
  <si>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</si>
  <si>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</si>
  <si>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</si>
  <si>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</si>
  <si>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</si>
  <si>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</si>
  <si>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</si>
  <si>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</si>
  <si>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</si>
  <si>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</si>
  <si>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</si>
  <si>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</si>
  <si>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</si>
  <si>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</si>
  <si>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</si>
  <si>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</si>
  <si>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</si>
  <si>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</si>
  <si>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</si>
  <si>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</si>
  <si>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</si>
  <si>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</si>
  <si>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</si>
  <si>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</si>
  <si>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</si>
  <si>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</si>
  <si>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</si>
  <si>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</si>
  <si>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</si>
  <si>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</si>
  <si>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</si>
  <si>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</si>
  <si>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</si>
  <si>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</si>
  <si>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</si>
  <si>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</si>
  <si>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</si>
  <si>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</si>
  <si>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</si>
  <si>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</si>
  <si>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</si>
  <si>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</si>
  <si>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</si>
  <si>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</si>
  <si>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</si>
  <si>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</si>
  <si>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</si>
  <si>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</si>
  <si>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</si>
  <si>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</si>
  <si>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</si>
  <si>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</si>
  <si>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</si>
  <si>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</si>
  <si>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</si>
  <si>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</si>
  <si>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</si>
  <si>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</si>
  <si>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</si>
  <si>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</si>
  <si>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</si>
  <si>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</si>
  <si>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</si>
  <si>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</si>
  <si>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</si>
  <si>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</si>
  <si>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</si>
  <si>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</si>
  <si>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</si>
  <si>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</si>
  <si>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</si>
  <si>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</si>
  <si>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</si>
  <si>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</si>
  <si>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</si>
  <si>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</si>
  <si>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</si>
  <si>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</si>
  <si>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</si>
  <si>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</si>
  <si>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</si>
  <si>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</si>
  <si>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</si>
  <si>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</si>
  <si>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</si>
  <si>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</si>
  <si>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</si>
  <si>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</si>
  <si>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</si>
  <si>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</si>
  <si>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</si>
  <si>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</si>
  <si>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</si>
  <si>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</si>
  <si>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</si>
  <si>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</si>
  <si>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</si>
  <si>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</si>
  <si>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</si>
  <si>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</si>
  <si>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</si>
  <si>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</si>
  <si>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</si>
  <si>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</si>
  <si>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</si>
  <si>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</si>
  <si>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</si>
  <si>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</si>
  <si>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</si>
  <si>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</si>
  <si>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</si>
  <si>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</si>
  <si>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</si>
  <si>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</si>
  <si>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</si>
  <si>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</si>
  <si>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</si>
  <si>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</si>
  <si>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</si>
  <si>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</si>
  <si>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</si>
  <si>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</si>
  <si>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</si>
  <si>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</si>
  <si>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</si>
  <si>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</si>
  <si>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</si>
  <si>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</si>
  <si>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</si>
  <si>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</si>
  <si>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</si>
  <si>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</si>
  <si>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</si>
  <si>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</si>
  <si>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</si>
  <si>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</si>
  <si>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</si>
  <si>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</si>
  <si>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</si>
  <si>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</si>
  <si>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</si>
  <si>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</si>
  <si>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</si>
  <si>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</si>
  <si>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</si>
  <si>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</si>
  <si>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</si>
  <si>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</si>
  <si>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</si>
  <si>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</si>
  <si>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</si>
  <si>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</si>
  <si>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</si>
  <si>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</si>
  <si>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</si>
  <si>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</si>
  <si>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</si>
  <si>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</si>
  <si>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</si>
  <si>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</si>
  <si>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</si>
  <si>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</si>
  <si>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</si>
  <si>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</si>
  <si>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</si>
  <si>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</si>
  <si>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</si>
  <si>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</si>
  <si>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</si>
  <si>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</si>
  <si>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</si>
  <si>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</si>
  <si>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</si>
  <si>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</si>
  <si>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</si>
  <si>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</si>
  <si>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</si>
  <si>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</si>
  <si>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</si>
  <si>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</si>
  <si>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</si>
  <si>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</si>
  <si>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</si>
  <si>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</si>
  <si>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</si>
  <si>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</si>
  <si>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</si>
  <si>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</si>
  <si>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</si>
  <si>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</si>
  <si>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</si>
  <si>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</si>
  <si>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</si>
  <si>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</si>
  <si>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</si>
  <si>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</si>
  <si>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</si>
  <si>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</si>
  <si>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</si>
  <si>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</si>
  <si>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</si>
  <si>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</si>
  <si>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</si>
  <si>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</si>
  <si>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</si>
  <si>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</si>
  <si>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</si>
  <si>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</si>
  <si>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</si>
  <si>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</si>
  <si>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</si>
  <si>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</si>
  <si>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</si>
  <si>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</si>
  <si>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</si>
  <si>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</si>
  <si>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</si>
  <si>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</si>
  <si>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</si>
  <si>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</si>
  <si>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</si>
  <si>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</si>
  <si>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</si>
  <si>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</si>
  <si>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</si>
  <si>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</si>
  <si>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</si>
  <si>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</si>
  <si>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</si>
  <si>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</si>
  <si>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</si>
  <si>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</si>
  <si>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</si>
  <si>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</si>
  <si>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</si>
  <si>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</si>
  <si>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</si>
  <si>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</si>
  <si>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</si>
  <si>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</si>
  <si>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</si>
  <si>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</si>
  <si>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</si>
  <si>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</si>
  <si>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</si>
  <si>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</si>
  <si>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</si>
  <si>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</si>
  <si>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</si>
  <si>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</si>
  <si>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</si>
  <si>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</si>
  <si>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</si>
  <si>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</si>
  <si>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</si>
  <si>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</si>
  <si>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</si>
  <si>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</si>
  <si>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</si>
  <si>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</si>
  <si>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</si>
  <si>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</si>
  <si>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</si>
  <si>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</si>
  <si>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</si>
  <si>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</si>
  <si>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</si>
  <si>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</si>
  <si>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</si>
  <si>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</si>
  <si>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</si>
  <si>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</si>
  <si>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</si>
  <si>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</si>
  <si>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</si>
  <si>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</si>
  <si>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</si>
  <si>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</si>
  <si>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</si>
  <si>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</si>
  <si>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</si>
  <si>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</si>
  <si>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</si>
  <si>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</si>
  <si>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</si>
  <si>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</si>
  <si>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</si>
  <si>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</si>
  <si>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</si>
  <si>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</si>
  <si>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</si>
  <si>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</si>
  <si>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</si>
  <si>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</si>
  <si>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</si>
  <si>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</si>
  <si>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</si>
  <si>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</si>
  <si>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</si>
  <si>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</si>
  <si>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</si>
  <si>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</si>
  <si>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</si>
  <si>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</si>
  <si>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</si>
  <si>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</si>
  <si>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</si>
  <si>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</si>
  <si>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</si>
  <si>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</si>
  <si>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</si>
  <si>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</si>
  <si>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</si>
  <si>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</si>
  <si>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</si>
  <si>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</si>
  <si>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</si>
  <si>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</si>
  <si>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</si>
  <si>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</si>
  <si>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</si>
  <si>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</si>
  <si>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</si>
  <si>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</si>
  <si>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</si>
  <si>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</si>
  <si>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</si>
  <si>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</si>
  <si>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</si>
  <si>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</si>
  <si>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</si>
  <si>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</si>
  <si>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</si>
  <si>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</si>
  <si>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</si>
  <si>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</si>
  <si>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</si>
  <si>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</si>
  <si>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</si>
  <si>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</si>
  <si>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</si>
  <si>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</si>
  <si>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</si>
  <si>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</si>
  <si>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</si>
  <si>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</si>
  <si>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</si>
  <si>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</si>
  <si>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</si>
  <si>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</si>
  <si>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</si>
  <si>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</si>
  <si>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</si>
  <si>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</si>
  <si>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</si>
  <si>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</si>
  <si>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</si>
  <si>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</si>
  <si>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</si>
  <si>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</si>
  <si>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</si>
  <si>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</si>
  <si>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</si>
  <si>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</si>
  <si>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</si>
  <si>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</si>
  <si>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</si>
  <si>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</si>
  <si>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</si>
  <si>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</si>
  <si>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</si>
  <si>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</si>
  <si>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</si>
  <si>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</si>
  <si>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</si>
  <si>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</si>
  <si>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</si>
  <si>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</si>
  <si>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</si>
  <si>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</si>
  <si>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</si>
  <si>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</si>
  <si>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</si>
  <si>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</si>
  <si>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</si>
  <si>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</si>
  <si>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</si>
  <si>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</si>
  <si>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</si>
  <si>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</si>
  <si>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</si>
  <si>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</si>
  <si>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</si>
  <si>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</si>
  <si>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</si>
  <si>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</si>
  <si>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</si>
  <si>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</si>
  <si>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</si>
  <si>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</si>
  <si>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</si>
  <si>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</si>
  <si>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</si>
  <si>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</si>
  <si>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</si>
  <si>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</si>
  <si>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</si>
  <si>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</si>
  <si>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</si>
  <si>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</si>
  <si>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</si>
  <si>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</si>
  <si>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</si>
  <si>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</si>
  <si>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</si>
  <si>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</si>
  <si>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</si>
  <si>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</si>
  <si>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</si>
  <si>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</si>
  <si>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</si>
  <si>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</si>
  <si>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</si>
  <si>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</si>
  <si>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</si>
  <si>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</si>
  <si>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</si>
  <si>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</si>
  <si>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</si>
  <si>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</si>
  <si>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</si>
  <si>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</si>
  <si>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</si>
  <si>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</si>
  <si>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</si>
  <si>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</si>
  <si>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</si>
  <si>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</si>
  <si>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</si>
  <si>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</si>
  <si>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</si>
  <si>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</si>
  <si>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</si>
  <si>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</si>
  <si>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</si>
  <si>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</si>
  <si>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</si>
  <si>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</si>
  <si>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</si>
  <si>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</si>
  <si>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</si>
  <si>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</si>
  <si>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</si>
  <si>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</si>
  <si>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</si>
  <si>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</si>
  <si>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</si>
  <si>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</si>
  <si>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</si>
  <si>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</si>
  <si>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</si>
  <si>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</si>
  <si>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</si>
  <si>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</si>
  <si>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</si>
  <si>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</si>
  <si>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</si>
  <si>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</si>
  <si>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</si>
  <si>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</si>
  <si>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</si>
  <si>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</si>
  <si>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</si>
  <si>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</si>
  <si>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</si>
  <si>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</si>
  <si>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</si>
  <si>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</si>
  <si>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</si>
  <si>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</si>
  <si>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</si>
  <si>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</si>
  <si>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</si>
  <si>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</si>
  <si>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</si>
  <si>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</si>
  <si>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</si>
  <si>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</si>
  <si>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</si>
  <si>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</si>
  <si>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</si>
  <si>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</si>
  <si>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</si>
  <si>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</si>
  <si>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</si>
  <si>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</si>
  <si>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</si>
  <si>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</si>
  <si>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</si>
  <si>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</si>
  <si>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</si>
  <si>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</si>
  <si>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</si>
  <si>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</si>
  <si>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</si>
  <si>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</si>
  <si>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</si>
  <si>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</si>
  <si>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</si>
  <si>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</si>
  <si>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</si>
  <si>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</si>
  <si>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</si>
  <si>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</si>
  <si>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</si>
  <si>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</si>
  <si>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</si>
  <si>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</si>
  <si>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</si>
  <si>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</si>
  <si>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</si>
  <si>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</si>
  <si>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</si>
  <si>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</si>
  <si>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</si>
  <si>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</si>
  <si>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</si>
  <si>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</si>
  <si>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</si>
  <si>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</si>
  <si>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</si>
  <si>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</si>
  <si>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</si>
  <si>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</si>
  <si>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</si>
  <si>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</si>
  <si>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</si>
  <si>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</si>
  <si>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</si>
  <si>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</si>
  <si>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</si>
  <si>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</si>
  <si>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</si>
  <si>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</si>
  <si>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</si>
  <si>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</si>
  <si>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</si>
  <si>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</si>
  <si>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</si>
  <si>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</si>
  <si>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</si>
  <si>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</si>
  <si>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</si>
  <si>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</si>
  <si>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</si>
  <si>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</si>
  <si>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</si>
  <si>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</si>
  <si>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</si>
  <si>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</si>
  <si>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</si>
  <si>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</si>
  <si>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</si>
  <si>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</si>
  <si>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</si>
  <si>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</si>
  <si>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</si>
  <si>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</si>
  <si>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</si>
  <si>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</si>
  <si>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</si>
  <si>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</si>
  <si>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</si>
  <si>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</si>
  <si>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</si>
  <si>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</si>
  <si>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</si>
  <si>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</si>
  <si>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</si>
  <si>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</si>
  <si>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</si>
  <si>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</si>
  <si>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</si>
  <si>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</si>
  <si>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</si>
  <si>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</si>
  <si>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</si>
  <si>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</si>
  <si>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</si>
  <si>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</si>
  <si>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</si>
  <si>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</si>
  <si>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</si>
  <si>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</si>
  <si>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</si>
  <si>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</si>
  <si>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</si>
  <si>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</si>
  <si>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</si>
  <si>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</si>
  <si>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</si>
  <si>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</si>
  <si>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</si>
  <si>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</si>
  <si>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</si>
  <si>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</si>
  <si>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</si>
  <si>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</si>
  <si>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</si>
  <si>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</si>
  <si>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</si>
  <si>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</si>
  <si>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</si>
  <si>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</si>
  <si>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</si>
  <si>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</si>
  <si>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</si>
  <si>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</si>
  <si>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</si>
  <si>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</si>
  <si>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</si>
  <si>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</si>
  <si>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</si>
  <si>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</si>
  <si>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</si>
  <si>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</si>
  <si>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</si>
  <si>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</si>
  <si>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</si>
  <si>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</si>
  <si>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</si>
  <si>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</si>
  <si>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</si>
  <si>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</si>
  <si>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</si>
  <si>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</si>
  <si>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</si>
  <si>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</si>
  <si>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</si>
  <si>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</si>
  <si>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</si>
  <si>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</si>
  <si>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</si>
  <si>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</si>
  <si>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</si>
  <si>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</si>
  <si>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</si>
  <si>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</si>
  <si>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</si>
  <si>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</si>
  <si>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</si>
  <si>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</si>
  <si>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</si>
  <si>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</si>
  <si>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</si>
  <si>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</si>
  <si>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</si>
  <si>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</si>
  <si>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</si>
  <si>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</si>
  <si>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</si>
  <si>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</si>
  <si>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</si>
  <si>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</si>
  <si>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</si>
  <si>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</si>
  <si>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</si>
  <si>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</si>
  <si>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</si>
  <si>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</si>
  <si>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</si>
  <si>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</si>
  <si>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</si>
  <si>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</si>
  <si>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</si>
  <si>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</si>
  <si>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</si>
  <si>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</si>
  <si>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</si>
  <si>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</si>
  <si>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</si>
  <si>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</si>
  <si>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</si>
  <si>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</si>
  <si>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</si>
  <si>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</si>
  <si>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</si>
  <si>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</si>
  <si>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</si>
  <si>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</si>
  <si>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</si>
  <si>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</si>
  <si>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</si>
  <si>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</si>
  <si>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</si>
  <si>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</si>
  <si>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</si>
  <si>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</si>
  <si>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</si>
  <si>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</si>
  <si>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</si>
  <si>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</si>
  <si>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</si>
  <si>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</si>
  <si>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</si>
  <si>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</si>
  <si>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</si>
  <si>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</si>
  <si>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</si>
  <si>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</si>
  <si>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</si>
  <si>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</si>
  <si>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</si>
  <si>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</si>
  <si>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</si>
  <si>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</si>
  <si>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</si>
  <si>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</si>
  <si>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</si>
  <si>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</si>
  <si>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</si>
  <si>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</si>
  <si>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</si>
  <si>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</si>
  <si>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</si>
  <si>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</si>
  <si>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</si>
  <si>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</si>
  <si>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</si>
  <si>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</si>
  <si>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</si>
  <si>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</si>
  <si>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</si>
  <si>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</si>
  <si>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</si>
  <si>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</si>
  <si>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</si>
  <si>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</si>
  <si>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</si>
  <si>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</si>
  <si>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</si>
  <si>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</si>
  <si>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</si>
  <si>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</si>
  <si>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</si>
  <si>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</si>
  <si>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</si>
  <si>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</si>
  <si>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</si>
  <si>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</si>
  <si>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</si>
  <si>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</si>
  <si>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</si>
  <si>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</si>
  <si>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</si>
  <si>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</si>
  <si>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</si>
  <si>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</si>
  <si>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</si>
  <si>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</si>
  <si>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</si>
  <si>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</si>
  <si>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</si>
  <si>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</si>
  <si>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</si>
  <si>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</si>
  <si>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</si>
  <si>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</si>
  <si>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</si>
  <si>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</si>
  <si>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</si>
  <si>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</si>
  <si>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</si>
  <si>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</si>
  <si>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</si>
  <si>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</si>
  <si>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</si>
  <si>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</si>
  <si>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</si>
  <si>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</si>
  <si>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</si>
  <si>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</si>
  <si>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</si>
  <si>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</si>
  <si>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</si>
  <si>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</si>
  <si>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</si>
  <si>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</si>
  <si>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</si>
  <si>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</si>
  <si>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</si>
  <si>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</si>
  <si>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</si>
  <si>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</si>
  <si>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</si>
  <si>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</si>
  <si>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</si>
  <si>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</si>
  <si>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</si>
  <si>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</si>
  <si>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</si>
  <si>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</si>
  <si>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</si>
  <si>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</si>
  <si>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</si>
  <si>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</si>
  <si>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</si>
  <si>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</si>
  <si>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</si>
  <si>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</si>
  <si>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</si>
  <si>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</si>
  <si>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</si>
  <si>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</si>
  <si>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</si>
  <si>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</si>
  <si>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</si>
  <si>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</si>
  <si>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</si>
  <si>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</si>
  <si>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</si>
  <si>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</si>
  <si>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</si>
  <si>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</si>
  <si>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</si>
  <si>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</si>
  <si>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</si>
  <si>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</si>
  <si>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</si>
  <si>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</si>
  <si>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</si>
  <si>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</si>
  <si>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</si>
  <si>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</si>
  <si>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</si>
  <si>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</si>
  <si>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</si>
  <si>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</si>
  <si>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</si>
  <si>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</si>
  <si>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</si>
  <si>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</si>
  <si>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</si>
  <si>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</si>
  <si>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</si>
  <si>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</si>
  <si>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</si>
  <si>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</si>
  <si>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</si>
  <si>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</si>
  <si>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</si>
  <si>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</si>
  <si>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</si>
  <si>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</si>
  <si>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</si>
  <si>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</si>
  <si>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</si>
  <si>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</si>
  <si>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</si>
  <si>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</si>
  <si>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</si>
  <si>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</si>
  <si>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</si>
  <si>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</si>
  <si>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</si>
  <si>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</si>
  <si>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</si>
  <si>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</si>
  <si>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</si>
  <si>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</si>
  <si>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</si>
  <si>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</si>
  <si>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</si>
  <si>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</si>
  <si>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</si>
  <si>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</si>
  <si>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</si>
  <si>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</si>
  <si>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</si>
  <si>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</si>
  <si>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</si>
  <si>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</si>
  <si>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</si>
  <si>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</si>
  <si>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</si>
  <si>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</si>
  <si>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</si>
  <si>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</si>
  <si>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</si>
  <si>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</si>
  <si>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</si>
  <si>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</si>
  <si>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</si>
  <si>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</si>
  <si>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</si>
  <si>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</si>
  <si>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</si>
  <si>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</si>
  <si>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</si>
  <si>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</si>
  <si>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</si>
  <si>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</si>
  <si>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</si>
  <si>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</si>
  <si>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</si>
  <si>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</si>
  <si>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</si>
  <si>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</si>
  <si>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</si>
  <si>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</si>
  <si>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</si>
  <si>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</si>
  <si>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</si>
  <si>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</si>
  <si>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</si>
  <si>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</si>
  <si>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</si>
  <si>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</si>
  <si>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</si>
  <si>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</si>
  <si>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</si>
  <si>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</si>
  <si>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</si>
  <si>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</si>
  <si>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</si>
  <si>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</si>
  <si>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</si>
  <si>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</si>
  <si>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</si>
  <si>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</si>
  <si>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</si>
  <si>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</si>
  <si>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</si>
  <si>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</si>
  <si>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</si>
  <si>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</si>
  <si>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</si>
  <si>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</si>
  <si>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</si>
  <si>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</si>
  <si>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</si>
  <si>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</si>
  <si>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</si>
  <si>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</si>
  <si>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</si>
  <si>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</si>
  <si>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</si>
  <si>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</si>
  <si>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</si>
  <si>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</si>
  <si>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</si>
  <si>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</si>
  <si>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</si>
  <si>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</si>
  <si>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</si>
  <si>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</si>
  <si>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</si>
  <si>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</si>
  <si>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</si>
  <si>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</si>
  <si>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</si>
  <si>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</si>
  <si>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</si>
  <si>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</si>
  <si>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</si>
  <si>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</si>
  <si>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</si>
  <si>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</si>
  <si>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</si>
  <si>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</si>
  <si>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</si>
  <si>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</si>
  <si>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</si>
  <si>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</si>
  <si>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</si>
  <si>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</si>
  <si>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</si>
  <si>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</si>
  <si>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</si>
  <si>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</si>
  <si>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</si>
  <si>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</si>
  <si>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</si>
  <si>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</si>
  <si>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</si>
  <si>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</si>
  <si>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</si>
  <si>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</si>
  <si>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</si>
  <si>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</si>
  <si>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</si>
  <si>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</si>
  <si>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</si>
  <si>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</si>
  <si>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</si>
  <si>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</si>
  <si>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</si>
  <si>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</si>
  <si>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</si>
  <si>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</si>
  <si>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</si>
  <si>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</si>
  <si>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</si>
  <si>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</si>
  <si>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</si>
  <si>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</si>
  <si>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</si>
  <si>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</si>
  <si>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</si>
  <si>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</si>
  <si>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</si>
  <si>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</si>
  <si>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</si>
  <si>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</si>
  <si>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</si>
  <si>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</si>
  <si>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</si>
  <si>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</si>
  <si>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</si>
  <si>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</si>
  <si>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</si>
  <si>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</si>
  <si>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</si>
  <si>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</si>
  <si>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</si>
  <si>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</si>
  <si>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</si>
  <si>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</si>
  <si>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</si>
  <si>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</si>
  <si>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</si>
  <si>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</si>
  <si>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</si>
  <si>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</si>
  <si>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</si>
  <si>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</si>
  <si>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</si>
  <si>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</si>
  <si>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</si>
  <si>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</si>
  <si>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</si>
  <si>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</si>
  <si>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</si>
  <si>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</si>
  <si>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</si>
  <si>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</si>
  <si>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</si>
  <si>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</si>
  <si>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</si>
  <si>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</si>
  <si>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</si>
  <si>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</si>
  <si>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</si>
  <si>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</si>
  <si>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</si>
  <si>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</si>
  <si>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</si>
  <si>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</si>
  <si>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</si>
  <si>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</si>
  <si>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</si>
  <si>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</si>
  <si>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</si>
  <si>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</si>
  <si>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</si>
  <si>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</si>
  <si>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</si>
  <si>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</si>
  <si>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</si>
  <si>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</si>
  <si>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</si>
  <si>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</si>
  <si>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</si>
  <si>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</si>
  <si>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</si>
  <si>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</si>
  <si>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</si>
  <si>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</si>
  <si>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</si>
  <si>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</si>
  <si>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</si>
  <si>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</si>
  <si>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</si>
  <si>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</si>
  <si>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</si>
  <si>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</si>
  <si>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</si>
  <si>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</si>
  <si>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</si>
  <si>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</si>
  <si>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</si>
  <si>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</si>
  <si>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</si>
  <si>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</si>
  <si>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</si>
  <si>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</si>
  <si>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</si>
  <si>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</si>
  <si>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</si>
  <si>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</si>
  <si>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</si>
  <si>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</si>
  <si>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</si>
  <si>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</si>
  <si>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</si>
  <si>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</si>
  <si>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</si>
  <si>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</si>
  <si>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</si>
  <si>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</si>
  <si>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</si>
  <si>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</si>
  <si>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</si>
  <si>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</si>
  <si>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</si>
  <si>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</si>
  <si>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</si>
  <si>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</si>
  <si>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</si>
  <si>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</si>
  <si>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</si>
  <si>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</si>
  <si>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</si>
  <si>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</si>
  <si>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</si>
  <si>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</si>
  <si>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</si>
  <si>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</si>
  <si>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</si>
  <si>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</si>
  <si>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</si>
  <si>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</si>
  <si>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</si>
  <si>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</si>
  <si>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</si>
  <si>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</si>
  <si>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</si>
  <si>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</si>
  <si>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</si>
  <si>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</si>
  <si>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</si>
  <si>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</si>
  <si>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</si>
  <si>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</si>
  <si>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</si>
  <si>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</si>
  <si>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</si>
  <si>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</si>
  <si>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</si>
  <si>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</si>
  <si>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</si>
  <si>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</si>
  <si>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</si>
  <si>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</si>
  <si>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</si>
  <si>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</si>
  <si>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</si>
  <si>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</si>
  <si>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</si>
  <si>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</si>
  <si>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</si>
  <si>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</si>
  <si>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</si>
  <si>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</si>
  <si>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</si>
  <si>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</si>
  <si>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</si>
  <si>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</si>
  <si>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</si>
  <si>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</si>
  <si>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</si>
  <si>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</si>
  <si>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</si>
  <si>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</si>
  <si>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</si>
  <si>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</si>
  <si>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</si>
  <si>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</si>
  <si>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</si>
  <si>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</si>
  <si>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</si>
  <si>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</si>
  <si>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</si>
  <si>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</si>
  <si>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</si>
  <si>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</si>
  <si>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</si>
  <si>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</si>
  <si>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</si>
  <si>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</si>
  <si>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</si>
  <si>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</si>
  <si>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</si>
  <si>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</si>
  <si>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</si>
  <si>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</si>
  <si>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</si>
  <si>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</si>
  <si>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</si>
  <si>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</si>
  <si>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</si>
  <si>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</si>
  <si>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</si>
  <si>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</si>
  <si>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</si>
  <si>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</si>
  <si>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</si>
  <si>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</si>
  <si>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</si>
  <si>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</si>
  <si>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</si>
  <si>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</si>
  <si>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</si>
  <si>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</si>
  <si>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</si>
  <si>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</si>
  <si>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</si>
  <si>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</si>
  <si>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</si>
  <si>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</si>
  <si>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</si>
  <si>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</si>
  <si>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</si>
  <si>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</si>
  <si>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</si>
  <si>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</si>
  <si>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</si>
  <si>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</si>
  <si>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</si>
  <si>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</si>
  <si>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</si>
  <si>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</si>
  <si>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</si>
  <si>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</si>
  <si>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</si>
  <si>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</si>
  <si>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</si>
  <si>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</si>
  <si>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</si>
  <si>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</si>
  <si>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</si>
  <si>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</si>
  <si>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</si>
  <si>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</si>
  <si>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</si>
  <si>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</si>
  <si>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</si>
  <si>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</si>
  <si>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</si>
  <si>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</si>
  <si>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</si>
  <si>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</si>
  <si>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</si>
  <si>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</si>
  <si>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</si>
  <si>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</si>
  <si>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</si>
  <si>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</si>
  <si>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</si>
  <si>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</si>
  <si>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</si>
  <si>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</si>
  <si>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</si>
  <si>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</si>
  <si>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</si>
  <si>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</si>
  <si>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</si>
  <si>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</si>
  <si>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</si>
  <si>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</si>
  <si>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</si>
  <si>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</si>
  <si>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</si>
  <si>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</si>
  <si>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</si>
  <si>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</si>
  <si>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</si>
  <si>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</si>
  <si>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</si>
  <si>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</si>
  <si>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</si>
  <si>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</si>
  <si>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</si>
  <si>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</si>
  <si>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</si>
  <si>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</si>
  <si>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</si>
  <si>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</si>
  <si>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</si>
  <si>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</si>
  <si>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</si>
  <si>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</si>
  <si>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</si>
  <si>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</si>
  <si>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</si>
  <si>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</si>
  <si>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</si>
  <si>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</si>
  <si>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</si>
  <si>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</si>
  <si>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</si>
  <si>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</si>
  <si>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</si>
  <si>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</si>
  <si>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</si>
  <si>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</si>
  <si>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</si>
  <si>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</si>
  <si>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</si>
  <si>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</si>
  <si>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</si>
  <si>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</si>
  <si>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</si>
  <si>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</si>
  <si>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</si>
  <si>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</si>
  <si>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</si>
  <si>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</si>
  <si>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</si>
  <si>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</si>
  <si>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</si>
  <si>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</si>
  <si>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</si>
  <si>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</si>
  <si>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</si>
  <si>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</si>
  <si>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</si>
  <si>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</si>
  <si>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</si>
  <si>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</si>
  <si>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</si>
  <si>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</si>
  <si>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</si>
  <si>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</si>
  <si>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</si>
  <si>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</si>
  <si>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</si>
  <si>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</si>
  <si>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</si>
  <si>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</si>
  <si>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</si>
  <si>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</si>
  <si>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</si>
  <si>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</si>
  <si>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</si>
  <si>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</si>
  <si>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</si>
  <si>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</si>
  <si>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</si>
  <si>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</si>
  <si>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</si>
  <si>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</si>
  <si>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</si>
  <si>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</si>
  <si>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</si>
  <si>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</si>
  <si>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</si>
  <si>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</si>
  <si>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</si>
  <si>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</si>
  <si>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</si>
  <si>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</si>
  <si>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</si>
  <si>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</si>
  <si>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</si>
  <si>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</si>
  <si>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</si>
  <si>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</si>
  <si>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</si>
  <si>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</si>
  <si>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</si>
  <si>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</si>
  <si>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</si>
  <si>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</si>
  <si>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</si>
  <si>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</si>
  <si>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</si>
  <si>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</si>
  <si>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</si>
  <si>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</si>
  <si>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</si>
  <si>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</si>
  <si>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</si>
  <si>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</si>
  <si>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</si>
  <si>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</si>
  <si>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</si>
  <si>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</si>
  <si>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</si>
  <si>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</si>
  <si>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</si>
  <si>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</si>
  <si>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</si>
  <si>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</si>
  <si>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</si>
  <si>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</si>
  <si>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</si>
  <si>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</si>
  <si>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</si>
  <si>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</si>
  <si>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</si>
  <si>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</si>
  <si>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</si>
  <si>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</si>
  <si>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</si>
  <si>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</si>
  <si>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</si>
  <si>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</si>
  <si>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</si>
  <si>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</si>
  <si>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</si>
  <si>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</si>
  <si>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</si>
  <si>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</si>
  <si>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</si>
  <si>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</si>
  <si>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</si>
  <si>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</si>
  <si>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</si>
  <si>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</si>
  <si>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</si>
  <si>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</si>
  <si>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</si>
  <si>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</si>
  <si>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</si>
  <si>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</si>
  <si>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</si>
  <si>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</si>
  <si>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</si>
  <si>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</si>
  <si>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</si>
  <si>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</si>
  <si>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</si>
  <si>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</si>
  <si>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</si>
  <si>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</si>
  <si>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</si>
  <si>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</si>
  <si>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</si>
  <si>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</si>
  <si>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</si>
  <si>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</si>
  <si>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</si>
  <si>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</si>
  <si>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</si>
  <si>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</si>
  <si>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</si>
  <si>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</si>
  <si>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</si>
  <si>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</si>
  <si>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</si>
  <si>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</si>
  <si>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</si>
  <si>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</si>
  <si>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</si>
  <si>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</si>
  <si>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</si>
  <si>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</si>
  <si>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</si>
  <si>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</si>
  <si>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</si>
  <si>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</si>
  <si>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</si>
  <si>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</si>
  <si>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</si>
  <si>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</si>
  <si>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</si>
  <si>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</si>
  <si>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</si>
  <si>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</si>
  <si>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</si>
  <si>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</si>
  <si>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</si>
  <si>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</si>
  <si>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</si>
  <si>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</si>
  <si>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</si>
  <si>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</si>
  <si>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</si>
  <si>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</si>
  <si>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</si>
  <si>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</si>
  <si>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</si>
  <si>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</si>
  <si>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</si>
  <si>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</si>
  <si>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</si>
  <si>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</si>
  <si>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</si>
  <si>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</si>
  <si>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</si>
  <si>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</si>
  <si>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</si>
  <si>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</si>
  <si>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</si>
  <si>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</si>
  <si>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</si>
  <si>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</si>
  <si>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</si>
  <si>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</si>
  <si>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</si>
  <si>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</si>
  <si>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</si>
  <si>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</si>
  <si>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</si>
  <si>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</si>
  <si>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</si>
  <si>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</si>
  <si>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</si>
  <si>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</si>
  <si>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</si>
  <si>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</si>
  <si>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</si>
  <si>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</si>
  <si>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</si>
  <si>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</si>
  <si>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</si>
  <si>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</si>
  <si>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</si>
  <si>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</si>
  <si>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</si>
  <si>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</si>
  <si>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</si>
  <si>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</si>
  <si>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</si>
  <si>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</si>
  <si>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</si>
  <si>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</si>
  <si>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</si>
  <si>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</si>
  <si>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</si>
  <si>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</si>
  <si>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</si>
  <si>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</si>
  <si>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</si>
  <si>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</si>
  <si>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</si>
  <si>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</si>
  <si>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</si>
  <si>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</si>
  <si>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</si>
  <si>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</si>
  <si>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</si>
  <si>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</si>
  <si>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</si>
  <si>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</si>
  <si>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</si>
  <si>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</si>
  <si>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</si>
  <si>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</si>
  <si>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</si>
  <si>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</si>
  <si>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</si>
  <si>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</si>
  <si>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</si>
  <si>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</si>
  <si>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</si>
  <si>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</si>
  <si>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</si>
  <si>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</si>
  <si>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</si>
  <si>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</si>
  <si>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</si>
  <si>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</si>
  <si>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</si>
  <si>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</si>
  <si>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</si>
  <si>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</si>
  <si>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</si>
  <si>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</si>
  <si>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</si>
  <si>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</si>
  <si>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</si>
  <si>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</si>
  <si>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</si>
  <si>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</si>
  <si>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</si>
  <si>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</si>
  <si>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</si>
  <si>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</si>
  <si>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</si>
  <si>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</si>
  <si>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</si>
  <si>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</si>
  <si>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</si>
  <si>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</si>
  <si>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</si>
  <si>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</si>
  <si>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</si>
  <si>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</si>
  <si>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</si>
  <si>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</si>
  <si>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</si>
  <si>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</si>
  <si>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</si>
  <si>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</si>
  <si>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</si>
  <si>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</si>
  <si>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</si>
  <si>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</si>
  <si>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</si>
  <si>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</si>
  <si>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</si>
  <si>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</si>
  <si>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</si>
  <si>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</si>
  <si>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</si>
  <si>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</si>
  <si>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</si>
  <si>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</si>
  <si>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</si>
  <si>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</si>
  <si>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</si>
  <si>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</si>
  <si>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</si>
  <si>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</si>
  <si>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</si>
  <si>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</si>
  <si>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</si>
  <si>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</si>
  <si>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</si>
  <si>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</si>
  <si>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</si>
  <si>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</si>
  <si>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</si>
  <si>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</si>
  <si>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</si>
  <si>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</si>
  <si>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</si>
  <si>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</si>
  <si>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</si>
  <si>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</si>
  <si>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</si>
  <si>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</si>
  <si>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</si>
  <si>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</si>
  <si>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</si>
  <si>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</si>
  <si>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</si>
  <si>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</si>
  <si>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</si>
  <si>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</si>
  <si>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</si>
  <si>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</si>
  <si>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</si>
  <si>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</si>
  <si>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</si>
  <si>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</si>
  <si>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</si>
  <si>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</si>
  <si>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</si>
  <si>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</si>
  <si>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</si>
  <si>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</si>
  <si>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</si>
  <si>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</si>
  <si>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</si>
  <si>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</si>
  <si>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</si>
  <si>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</si>
  <si>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</si>
  <si>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</si>
  <si>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</si>
  <si>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</si>
  <si>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</si>
  <si>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</si>
  <si>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</si>
  <si>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</si>
  <si>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</si>
  <si>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</si>
  <si>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</si>
  <si>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</si>
  <si>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</si>
  <si>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</si>
  <si>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</si>
  <si>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</si>
  <si>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</si>
  <si>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</si>
  <si>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</si>
  <si>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</si>
  <si>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</si>
  <si>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</si>
  <si>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</si>
  <si>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</si>
  <si>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</si>
  <si>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</si>
  <si>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</si>
  <si>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</si>
  <si>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</si>
  <si>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</si>
  <si>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</si>
  <si>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</si>
  <si>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</si>
  <si>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</si>
  <si>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</si>
  <si>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</si>
  <si>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</si>
  <si>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</si>
  <si>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</si>
  <si>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</si>
  <si>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</si>
  <si>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</si>
  <si>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</si>
  <si>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</si>
  <si>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</si>
  <si>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</si>
  <si>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</si>
  <si>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</si>
  <si>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</si>
  <si>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</si>
  <si>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</si>
  <si>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</si>
  <si>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</si>
  <si>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</si>
  <si>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</si>
  <si>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</si>
  <si>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</si>
  <si>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</si>
  <si>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</si>
  <si>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</si>
  <si>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</si>
  <si>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</si>
  <si>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</si>
  <si>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</si>
  <si>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</si>
  <si>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</si>
  <si>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</si>
  <si>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</si>
  <si>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</si>
  <si>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</si>
  <si>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</si>
  <si>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</si>
  <si>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</si>
  <si>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</si>
  <si>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</si>
  <si>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</si>
  <si>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</si>
  <si>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</si>
  <si>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</si>
  <si>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</si>
  <si>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</si>
  <si>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</si>
  <si>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</si>
  <si>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</si>
  <si>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</si>
  <si>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</si>
  <si>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</si>
  <si>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</si>
  <si>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</si>
  <si>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</si>
  <si>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</si>
  <si>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</si>
  <si>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</si>
  <si>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</si>
  <si>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</si>
  <si>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</si>
  <si>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</si>
  <si>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</si>
  <si>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</si>
  <si>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</si>
  <si>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</si>
  <si>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</si>
  <si>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</si>
  <si>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</si>
  <si>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</si>
  <si>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</si>
  <si>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</si>
  <si>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</si>
  <si>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</si>
  <si>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</si>
  <si>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</si>
  <si>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</si>
  <si>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</si>
  <si>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</si>
  <si>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</si>
  <si>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</si>
  <si>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</si>
  <si>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</si>
  <si>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</si>
  <si>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</si>
  <si>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</si>
  <si>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</si>
  <si>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</si>
  <si>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</si>
  <si>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</si>
  <si>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</si>
  <si>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</si>
  <si>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</si>
  <si>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</si>
  <si>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</si>
  <si>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</si>
  <si>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</si>
  <si>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</si>
  <si>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</si>
  <si>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</si>
  <si>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</si>
  <si>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</si>
  <si>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</si>
  <si>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</si>
  <si>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</si>
  <si>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</si>
  <si>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</si>
  <si>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</si>
  <si>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</si>
  <si>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</si>
  <si>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</si>
  <si>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</si>
  <si>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</si>
  <si>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</si>
  <si>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</si>
  <si>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</si>
  <si>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</si>
  <si>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</si>
  <si>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</si>
  <si>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</si>
  <si>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</si>
  <si>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</si>
  <si>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</si>
  <si>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</si>
  <si>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</si>
  <si>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</si>
  <si>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</si>
  <si>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</si>
  <si>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</si>
  <si>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</si>
  <si>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</si>
  <si>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</si>
  <si>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</si>
  <si>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</si>
  <si>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</si>
  <si>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</si>
  <si>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</si>
  <si>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</si>
  <si>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</si>
  <si>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</si>
  <si>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</si>
  <si>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</si>
  <si>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</si>
  <si>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</si>
  <si>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</si>
  <si>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</si>
  <si>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</si>
  <si>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</si>
  <si>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</si>
  <si>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</si>
  <si>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</si>
  <si>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</si>
  <si>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</si>
  <si>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</si>
  <si>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</si>
  <si>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</si>
  <si>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</si>
  <si>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</si>
  <si>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</si>
  <si>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</si>
  <si>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</si>
  <si>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</si>
  <si>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</si>
  <si>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</si>
  <si>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</si>
  <si>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</si>
  <si>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</si>
  <si>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</si>
  <si>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</si>
  <si>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</si>
  <si>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</si>
  <si>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</si>
  <si>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</si>
  <si>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</si>
  <si>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</si>
  <si>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</si>
  <si>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</si>
  <si>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</si>
  <si>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</si>
  <si>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</si>
  <si>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</si>
  <si>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</si>
  <si>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</si>
  <si>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</si>
  <si>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</si>
  <si>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</si>
  <si>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</si>
  <si>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</si>
  <si>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</si>
  <si>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</si>
  <si>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</si>
  <si>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</si>
  <si>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</si>
  <si>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</si>
  <si>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</si>
  <si>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</si>
  <si>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</si>
  <si>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</si>
  <si>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</si>
  <si>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</si>
  <si>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</si>
  <si>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</si>
  <si>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</si>
  <si>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</si>
  <si>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</si>
  <si>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</si>
  <si>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</si>
  <si>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</si>
  <si>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</si>
  <si>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</si>
  <si>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</si>
  <si>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</si>
  <si>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</si>
  <si>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</si>
  <si>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</si>
  <si>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</si>
  <si>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</si>
  <si>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</si>
  <si>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</si>
  <si>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</si>
  <si>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</si>
  <si>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</si>
  <si>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</si>
  <si>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</si>
  <si>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</si>
  <si>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</si>
  <si>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</si>
  <si>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</si>
  <si>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</si>
  <si>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</si>
  <si>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</si>
  <si>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</si>
  <si>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</si>
  <si>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</si>
  <si>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</si>
  <si>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</si>
  <si>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</si>
  <si>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</si>
  <si>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</si>
  <si>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</si>
  <si>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</si>
  <si>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</si>
  <si>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</si>
  <si>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</si>
  <si>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</si>
  <si>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</si>
  <si>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</si>
  <si>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</si>
  <si>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</si>
  <si>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</si>
  <si>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</si>
  <si>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</si>
  <si>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</si>
  <si>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</si>
  <si>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</si>
  <si>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</si>
  <si>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</si>
  <si>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</si>
  <si>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</si>
  <si>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</si>
  <si>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</si>
  <si>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</si>
  <si>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</si>
  <si>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</si>
  <si>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</si>
  <si>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</si>
  <si>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</si>
  <si>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</si>
  <si>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</si>
  <si>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</si>
  <si>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</si>
  <si>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</si>
  <si>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</si>
  <si>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</si>
  <si>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</si>
  <si>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</si>
  <si>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</si>
  <si>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</si>
  <si>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</si>
  <si>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</si>
  <si>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</si>
  <si>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</si>
  <si>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</si>
  <si>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</si>
  <si>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</si>
  <si>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</si>
  <si>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</si>
  <si>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</si>
  <si>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</si>
  <si>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</si>
  <si>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</si>
  <si>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</si>
  <si>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</si>
  <si>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</si>
  <si>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</si>
  <si>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</si>
  <si>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</si>
  <si>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</si>
  <si>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</si>
  <si>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</si>
  <si>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</si>
  <si>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</si>
  <si>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</si>
  <si>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</si>
  <si>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</si>
  <si>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</si>
  <si>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</si>
  <si>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</si>
  <si>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</si>
  <si>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</si>
  <si>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</si>
  <si>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</si>
  <si>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</si>
  <si>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</si>
  <si>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</si>
  <si>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</si>
  <si>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</si>
  <si>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</si>
  <si>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</si>
  <si>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</si>
  <si>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</si>
  <si>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</si>
  <si>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</si>
  <si>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</si>
  <si>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</si>
  <si>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</si>
  <si>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</si>
  <si>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</si>
  <si>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</si>
  <si>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</si>
  <si>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</si>
  <si>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</si>
  <si>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</si>
  <si>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</si>
  <si>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</si>
  <si>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</si>
  <si>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</si>
  <si>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</si>
  <si>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</si>
  <si>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</si>
  <si>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</si>
  <si>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</si>
  <si>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</si>
  <si>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</si>
  <si>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</si>
  <si>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</si>
  <si>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</si>
  <si>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</si>
  <si>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</si>
  <si>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</si>
  <si>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</si>
  <si>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</si>
  <si>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</si>
  <si>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</si>
  <si>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</si>
  <si>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</si>
  <si>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</si>
  <si>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</si>
  <si>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</si>
  <si>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</si>
  <si>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</si>
  <si>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</si>
  <si>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</si>
  <si>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</si>
  <si>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</si>
  <si>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</si>
  <si>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</si>
  <si>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</si>
  <si>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</si>
  <si>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</si>
  <si>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</si>
  <si>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</si>
  <si>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</si>
  <si>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</si>
  <si>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</si>
  <si>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</si>
  <si>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</si>
  <si>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</si>
  <si>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</si>
  <si>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</si>
  <si>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</si>
  <si>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</si>
  <si>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</si>
  <si>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</si>
  <si>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</si>
  <si>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</si>
  <si>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</si>
  <si>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</si>
  <si>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</si>
  <si>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</si>
  <si>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</si>
  <si>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</si>
  <si>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</si>
  <si>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</si>
  <si>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</si>
  <si>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</si>
  <si>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</si>
  <si>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</si>
  <si>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</si>
  <si>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</si>
  <si>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</si>
  <si>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</si>
  <si>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</si>
  <si>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</si>
  <si>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</si>
  <si>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</si>
  <si>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</si>
  <si>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</si>
  <si>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</si>
  <si>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</si>
  <si>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</si>
  <si>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</si>
  <si>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</si>
  <si>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</si>
  <si>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</si>
  <si>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</si>
  <si>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</si>
  <si>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</si>
  <si>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</si>
  <si>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</si>
  <si>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</si>
  <si>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</si>
  <si>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</si>
  <si>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</si>
  <si>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</si>
  <si>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</si>
  <si>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</si>
  <si>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</si>
  <si>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</si>
  <si>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</si>
  <si>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</si>
  <si>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</si>
  <si>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</si>
  <si>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</si>
  <si>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</si>
  <si>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</si>
  <si>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</si>
  <si>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</si>
  <si>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</si>
  <si>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</si>
  <si>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</si>
  <si>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</si>
  <si>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</si>
  <si>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</si>
  <si>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</si>
  <si>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</si>
  <si>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</si>
  <si>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</si>
  <si>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</si>
  <si>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</si>
  <si>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</si>
  <si>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</si>
  <si>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</si>
  <si>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</si>
  <si>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</si>
  <si>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</si>
  <si>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</si>
  <si>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</si>
  <si>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</si>
  <si>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</si>
  <si>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</si>
  <si>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</si>
  <si>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</si>
  <si>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</si>
  <si>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</si>
  <si>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</si>
  <si>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</si>
  <si>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</si>
  <si>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</si>
  <si>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</si>
  <si>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</si>
  <si>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</si>
  <si>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</si>
  <si>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</si>
  <si>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</si>
  <si>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</si>
  <si>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</si>
  <si>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</si>
  <si>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</si>
  <si>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</si>
  <si>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</si>
  <si>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</si>
  <si>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</si>
  <si>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</si>
  <si>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</si>
  <si>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</si>
  <si>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</si>
  <si>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</si>
  <si>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</si>
  <si>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</si>
  <si>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</si>
  <si>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</si>
  <si>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</si>
  <si>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</si>
  <si>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</si>
  <si>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</si>
  <si>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</si>
  <si>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</si>
  <si>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</si>
  <si>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</si>
  <si>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</si>
  <si>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</si>
  <si>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</si>
  <si>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</si>
  <si>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</si>
  <si>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</si>
  <si>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</si>
  <si>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</si>
  <si>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</si>
  <si>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</si>
  <si>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</si>
  <si>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</si>
  <si>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</si>
  <si>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</si>
  <si>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</si>
  <si>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</si>
  <si>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</si>
  <si>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</si>
  <si>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</si>
  <si>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</si>
  <si>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</si>
  <si>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</si>
  <si>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</si>
  <si>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</si>
  <si>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</si>
  <si>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</si>
  <si>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</si>
  <si>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</si>
  <si>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</si>
  <si>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</si>
  <si>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</si>
  <si>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</si>
  <si>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</si>
  <si>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</si>
  <si>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</si>
  <si>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</si>
  <si>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</si>
  <si>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</si>
  <si>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</si>
  <si>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</si>
  <si>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</si>
  <si>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</si>
  <si>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</si>
  <si>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</si>
  <si>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</si>
  <si>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</si>
  <si>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</si>
  <si>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</si>
  <si>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</si>
  <si>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</si>
  <si>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</si>
  <si>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</si>
  <si>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</si>
  <si>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</si>
  <si>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</si>
  <si>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</si>
  <si>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</si>
  <si>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</si>
  <si>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</si>
  <si>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</si>
  <si>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</si>
  <si>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</si>
  <si>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</si>
  <si>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</si>
  <si>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</si>
  <si>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</si>
  <si>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</si>
  <si>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</si>
  <si>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</si>
  <si>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</si>
  <si>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</si>
  <si>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</si>
  <si>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</si>
  <si>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</si>
  <si>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</si>
  <si>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</si>
  <si>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</si>
  <si>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</si>
  <si>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</si>
  <si>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</si>
  <si>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</si>
  <si>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</si>
  <si>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</si>
  <si>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</si>
  <si>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</si>
  <si>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</si>
  <si>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</si>
  <si>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</si>
  <si>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</si>
  <si>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</si>
  <si>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</si>
  <si>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</si>
  <si>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</si>
  <si>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</si>
  <si>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</si>
  <si>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</si>
  <si>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</si>
  <si>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</si>
  <si>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</si>
  <si>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</si>
  <si>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</si>
  <si>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</si>
  <si>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</si>
  <si>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</si>
  <si>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</si>
  <si>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</si>
  <si>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</si>
  <si>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</si>
  <si>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</si>
  <si>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</si>
  <si>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</si>
  <si>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</si>
  <si>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</si>
  <si>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</si>
  <si>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</si>
  <si>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</si>
  <si>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</si>
  <si>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</si>
  <si>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</si>
  <si>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</si>
  <si>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</si>
  <si>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</si>
  <si>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</si>
  <si>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</si>
  <si>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</si>
  <si>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</si>
  <si>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</si>
  <si>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</si>
  <si>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</si>
  <si>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</si>
  <si>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</si>
  <si>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</si>
  <si>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</si>
  <si>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</si>
  <si>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</si>
  <si>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</si>
  <si>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</si>
  <si>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</si>
  <si>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</si>
  <si>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</si>
  <si>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</si>
  <si>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</si>
  <si>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</si>
  <si>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</si>
  <si>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</si>
  <si>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</si>
  <si>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</si>
  <si>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</si>
  <si>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</si>
  <si>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</si>
  <si>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</si>
  <si>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</si>
  <si>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</si>
  <si>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</si>
  <si>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</si>
  <si>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</si>
  <si>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</si>
  <si>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</si>
  <si>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</si>
  <si>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</si>
  <si>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</si>
  <si>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</si>
  <si>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</si>
  <si>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</si>
  <si>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</si>
  <si>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</si>
  <si>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</si>
  <si>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</si>
  <si>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</si>
  <si>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</si>
  <si>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</si>
  <si>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</si>
  <si>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</si>
  <si>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</si>
  <si>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</si>
  <si>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</si>
  <si>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</si>
  <si>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</si>
  <si>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</si>
  <si>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</si>
  <si>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</si>
  <si>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</si>
  <si>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</si>
  <si>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</si>
  <si>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</si>
  <si>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</si>
  <si>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</si>
  <si>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</si>
  <si>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</si>
  <si>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</si>
  <si>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</si>
  <si>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</si>
  <si>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</si>
  <si>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</si>
  <si>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</si>
  <si>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</si>
  <si>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</si>
  <si>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</si>
  <si>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</si>
  <si>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</si>
  <si>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</si>
  <si>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</si>
  <si>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</si>
  <si>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</si>
  <si>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</si>
  <si>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</si>
  <si>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</si>
  <si>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</si>
  <si>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</si>
  <si>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</si>
  <si>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</si>
  <si>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</si>
  <si>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</si>
  <si>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</si>
  <si>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</si>
  <si>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</si>
  <si>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</si>
  <si>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</si>
  <si>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</si>
  <si>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</si>
  <si>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</si>
  <si>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</si>
  <si>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</si>
  <si>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</si>
  <si>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</si>
  <si>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</si>
  <si>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</si>
  <si>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</si>
  <si>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</si>
  <si>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</si>
  <si>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</si>
  <si>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</si>
  <si>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</si>
  <si>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</si>
  <si>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</si>
  <si>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</si>
  <si>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</si>
  <si>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</si>
  <si>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</si>
  <si>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</si>
  <si>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</si>
  <si>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</si>
  <si>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</si>
  <si>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</si>
  <si>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</si>
  <si>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</si>
  <si>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</si>
  <si>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</si>
  <si>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</si>
  <si>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</si>
  <si>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</si>
  <si>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</si>
  <si>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</si>
  <si>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</si>
  <si>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</si>
  <si>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</si>
  <si>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</si>
  <si>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</si>
  <si>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</si>
  <si>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</si>
  <si>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</si>
  <si>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</si>
  <si>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</si>
  <si>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</si>
  <si>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</si>
  <si>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</si>
  <si>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</si>
  <si>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</si>
  <si>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</si>
  <si>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</si>
  <si>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</si>
  <si>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</si>
  <si>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</si>
  <si>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</si>
  <si>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</si>
  <si>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</si>
  <si>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</si>
  <si>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</si>
  <si>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</si>
  <si>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</si>
  <si>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</si>
  <si>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</si>
  <si>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</si>
  <si>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</si>
  <si>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</si>
  <si>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</si>
  <si>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</si>
  <si>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</si>
  <si>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</si>
  <si>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</si>
  <si>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</si>
  <si>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</si>
  <si>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</si>
  <si>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</si>
  <si>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</si>
  <si>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</si>
  <si>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</si>
  <si>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</si>
  <si>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</si>
  <si>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</si>
  <si>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</si>
  <si>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</si>
  <si>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</si>
  <si>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</si>
  <si>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</si>
  <si>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</si>
  <si>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</si>
  <si>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</si>
  <si>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</si>
  <si>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</si>
  <si>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</si>
  <si>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</si>
  <si>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</si>
  <si>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</si>
  <si>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</si>
  <si>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</si>
  <si>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</si>
  <si>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</si>
  <si>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</si>
  <si>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</si>
  <si>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</si>
  <si>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</si>
  <si>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</si>
  <si>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</si>
  <si>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</si>
  <si>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</si>
  <si>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</si>
  <si>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</si>
  <si>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</si>
  <si>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</si>
  <si>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</si>
  <si>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</si>
  <si>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</si>
  <si>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</si>
  <si>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</si>
  <si>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</si>
  <si>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</si>
  <si>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</si>
  <si>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</si>
  <si>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</si>
  <si>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</si>
  <si>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</si>
  <si>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</si>
  <si>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</si>
  <si>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</si>
  <si>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</si>
  <si>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</si>
  <si>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</si>
  <si>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</si>
  <si>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</si>
  <si>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</si>
  <si>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</si>
  <si>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</si>
  <si>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</si>
  <si>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</si>
  <si>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</si>
  <si>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</si>
  <si>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</si>
  <si>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</si>
  <si>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</si>
  <si>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</si>
  <si>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</si>
  <si>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</si>
  <si>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</si>
  <si>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</si>
  <si>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</si>
  <si>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</si>
  <si>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</si>
  <si>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</si>
  <si>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</si>
  <si>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</si>
  <si>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</si>
  <si>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</si>
  <si>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</si>
  <si>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</si>
  <si>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</si>
  <si>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</si>
  <si>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</si>
  <si>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</si>
  <si>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</si>
  <si>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</si>
  <si>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</si>
  <si>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</si>
  <si>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</si>
  <si>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</si>
  <si>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</si>
  <si>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</si>
  <si>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</si>
  <si>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</si>
  <si>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</si>
  <si>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</si>
  <si>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</si>
  <si>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</si>
  <si>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</si>
  <si>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</si>
  <si>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</si>
  <si>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</si>
  <si>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</si>
  <si>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</si>
  <si>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</si>
  <si>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</si>
  <si>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</si>
  <si>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</si>
  <si>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</si>
  <si>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</si>
  <si>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</si>
  <si>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</si>
  <si>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</si>
  <si>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</si>
  <si>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</si>
  <si>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</si>
  <si>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</si>
  <si>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</si>
  <si>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</si>
  <si>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</si>
  <si>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</si>
  <si>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</si>
  <si>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</si>
  <si>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</si>
  <si>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</si>
  <si>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</si>
  <si>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</si>
  <si>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</si>
  <si>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</si>
  <si>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</si>
  <si>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</si>
  <si>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</si>
  <si>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</si>
  <si>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</si>
  <si>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</si>
  <si>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</si>
  <si>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</si>
  <si>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</si>
  <si>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</si>
  <si>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</si>
  <si>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</si>
  <si>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</si>
  <si>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</si>
  <si>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</si>
  <si>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</si>
  <si>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</si>
  <si>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</si>
  <si>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</si>
  <si>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</si>
  <si>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</si>
  <si>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</si>
  <si>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</si>
  <si>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</si>
  <si>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</si>
  <si>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</si>
  <si>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</si>
  <si>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</si>
  <si>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</si>
  <si>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</si>
  <si>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</si>
  <si>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</si>
  <si>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</si>
  <si>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</si>
  <si>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</si>
  <si>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</si>
  <si>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</si>
  <si>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</si>
  <si>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</si>
  <si>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</si>
  <si>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</si>
  <si>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</si>
  <si>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</si>
  <si>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</si>
  <si>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</si>
  <si>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</si>
  <si>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</si>
  <si>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</si>
  <si>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</si>
  <si>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</si>
  <si>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</si>
  <si>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</si>
  <si>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</si>
  <si>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</si>
  <si>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</si>
  <si>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</si>
  <si>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</si>
  <si>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</si>
  <si>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</si>
  <si>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</si>
  <si>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</si>
  <si>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</si>
  <si>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</si>
  <si>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</si>
  <si>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</si>
  <si>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</si>
  <si>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</si>
  <si>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</si>
  <si>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</si>
  <si>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</si>
  <si>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</si>
  <si>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</si>
  <si>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</si>
  <si>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</si>
  <si>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</si>
  <si>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</si>
  <si>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</si>
  <si>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</si>
  <si>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</si>
  <si>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</si>
  <si>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</si>
  <si>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</si>
  <si>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</si>
  <si>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</si>
  <si>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</si>
  <si>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</si>
  <si>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</si>
  <si>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</si>
  <si>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</si>
  <si>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</si>
  <si>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</si>
  <si>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</si>
  <si>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</si>
  <si>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</si>
  <si>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</si>
  <si>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</si>
  <si>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</si>
  <si>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</si>
  <si>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</si>
  <si>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</si>
  <si>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</si>
  <si>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</si>
  <si>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</si>
  <si>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</si>
  <si>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</si>
  <si>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</si>
  <si>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</si>
  <si>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</si>
  <si>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</si>
  <si>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</si>
  <si>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</si>
  <si>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</si>
  <si>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</si>
  <si>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</si>
  <si>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</si>
  <si>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</si>
  <si>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</si>
  <si>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</si>
  <si>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</si>
  <si>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</si>
  <si>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</si>
  <si>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</si>
  <si>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</si>
  <si>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</si>
  <si>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</si>
  <si>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</si>
  <si>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</si>
  <si>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</si>
  <si>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</si>
  <si>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</si>
  <si>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</si>
  <si>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</si>
  <si>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</si>
  <si>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</si>
  <si>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</si>
  <si>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</si>
  <si>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</si>
  <si>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</si>
  <si>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</si>
  <si>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</si>
  <si>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</si>
  <si>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</si>
  <si>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</si>
  <si>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</si>
  <si>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</si>
  <si>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</si>
  <si>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</si>
  <si>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</si>
  <si>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</si>
  <si>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</si>
  <si>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</si>
  <si>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</si>
  <si>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</si>
  <si>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</si>
  <si>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</si>
  <si>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</si>
  <si>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</si>
  <si>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</si>
  <si>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</si>
  <si>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</si>
  <si>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</si>
  <si>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</si>
  <si>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</si>
  <si>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</si>
  <si>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</si>
  <si>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</si>
  <si>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</si>
  <si>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</si>
  <si>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</si>
  <si>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</si>
  <si>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</si>
  <si>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</si>
  <si>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</si>
  <si>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</si>
  <si>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</si>
  <si>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</si>
  <si>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</si>
  <si>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</si>
  <si>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</si>
  <si>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</si>
  <si>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</si>
  <si>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</si>
  <si>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</si>
  <si>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</si>
  <si>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</si>
  <si>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</si>
  <si>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</si>
  <si>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</si>
  <si>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</si>
  <si>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</si>
  <si>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</si>
  <si>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</si>
  <si>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</si>
  <si>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</si>
  <si>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</si>
  <si>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</si>
  <si>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</si>
  <si>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</si>
  <si>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</si>
  <si>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</si>
  <si>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</si>
  <si>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</si>
  <si>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</si>
  <si>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</si>
  <si>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</si>
  <si>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</si>
  <si>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</si>
  <si>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</si>
  <si>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</si>
  <si>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</si>
  <si>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</si>
  <si>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</si>
  <si>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</si>
  <si>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</si>
  <si>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</si>
  <si>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</si>
  <si>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</si>
  <si>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</si>
  <si>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</si>
  <si>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</si>
  <si>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</si>
  <si>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</si>
  <si>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</si>
  <si>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</si>
  <si>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</si>
  <si>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</si>
  <si>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</si>
  <si>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</si>
  <si>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</si>
  <si>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</si>
  <si>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</si>
  <si>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</si>
  <si>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</si>
  <si>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</si>
  <si>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</si>
  <si>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</si>
  <si>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</si>
  <si>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</si>
  <si>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</si>
  <si>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</si>
  <si>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</si>
  <si>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</si>
  <si>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</si>
  <si>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</si>
  <si>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</si>
  <si>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</si>
  <si>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</si>
  <si>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</si>
  <si>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</si>
  <si>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</si>
  <si>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</si>
  <si>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</si>
  <si>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</si>
  <si>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</si>
  <si>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</si>
  <si>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</si>
  <si>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</si>
  <si>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</si>
  <si>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</si>
  <si>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</si>
  <si>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</si>
  <si>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</si>
  <si>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</si>
  <si>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</si>
  <si>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</si>
  <si>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</si>
  <si>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</si>
  <si>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</si>
  <si>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</si>
  <si>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</si>
  <si>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</si>
  <si>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</si>
  <si>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</si>
  <si>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</si>
  <si>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</si>
  <si>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</si>
  <si>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</si>
  <si>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</si>
  <si>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</si>
  <si>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</si>
  <si>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</si>
  <si>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</si>
  <si>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</si>
  <si>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</si>
  <si>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</si>
  <si>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</si>
  <si>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</si>
  <si>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</si>
  <si>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</si>
  <si>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</si>
  <si>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</si>
  <si>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</si>
  <si>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</si>
  <si>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</si>
  <si>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</si>
  <si>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</si>
  <si>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</si>
  <si>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</si>
  <si>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</si>
  <si>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</si>
  <si>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</si>
  <si>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</si>
  <si>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</si>
  <si>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</si>
  <si>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</si>
  <si>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</si>
  <si>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</si>
  <si>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</si>
  <si>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</si>
  <si>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</si>
  <si>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</si>
  <si>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</si>
  <si>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</si>
  <si>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</si>
  <si>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</si>
  <si>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</si>
  <si>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</si>
  <si>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</si>
  <si>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</si>
  <si>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</si>
  <si>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</si>
  <si>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</si>
  <si>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</si>
  <si>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</si>
  <si>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</si>
  <si>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</si>
  <si>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</si>
  <si>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</si>
  <si>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</si>
  <si>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</si>
  <si>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</si>
  <si>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</si>
  <si>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</si>
  <si>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</si>
  <si>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</si>
  <si>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</si>
  <si>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</si>
  <si>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</si>
  <si>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</si>
  <si>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</si>
  <si>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</si>
  <si>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</si>
  <si>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</si>
  <si>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</si>
  <si>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</si>
  <si>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</si>
  <si>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</si>
  <si>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</si>
  <si>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</si>
  <si>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</si>
  <si>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</si>
  <si>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</si>
  <si>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</si>
  <si>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</si>
  <si>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</si>
  <si>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</si>
  <si>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</si>
  <si>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</si>
  <si>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</si>
  <si>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</si>
  <si>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</si>
  <si>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</si>
  <si>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</si>
  <si>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</si>
  <si>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</si>
  <si>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</si>
  <si>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</si>
  <si>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</si>
  <si>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</si>
  <si>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</si>
  <si>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</si>
  <si>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</si>
  <si>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</si>
  <si>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</si>
  <si>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</si>
  <si>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</si>
  <si>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</si>
  <si>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</si>
  <si>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</si>
  <si>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</si>
  <si>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</si>
  <si>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</si>
  <si>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</si>
  <si>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</si>
  <si>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</si>
  <si>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</si>
  <si>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</si>
  <si>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</si>
  <si>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</si>
  <si>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</si>
  <si>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</si>
  <si>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</si>
  <si>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</si>
  <si>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</si>
  <si>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</si>
  <si>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</si>
  <si>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</si>
  <si>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</si>
  <si>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</si>
  <si>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</si>
  <si>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</si>
  <si>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</si>
  <si>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</si>
  <si>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</si>
  <si>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</si>
  <si>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</si>
  <si>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</si>
  <si>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</si>
  <si>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</si>
  <si>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</si>
  <si>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</si>
  <si>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</si>
  <si>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</si>
  <si>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</si>
  <si>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</si>
  <si>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</si>
  <si>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</si>
  <si>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</si>
  <si>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</si>
  <si>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</si>
  <si>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</si>
  <si>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</si>
  <si>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</si>
  <si>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</si>
  <si>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</si>
  <si>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</si>
  <si>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</si>
  <si>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</si>
  <si>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</si>
  <si>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</si>
  <si>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</si>
  <si>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</si>
  <si>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</si>
  <si>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</si>
  <si>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</si>
  <si>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</si>
  <si>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</si>
  <si>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</si>
  <si>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</si>
  <si>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</si>
  <si>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</si>
  <si>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</si>
  <si>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</si>
  <si>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</si>
  <si>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</si>
  <si>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</si>
  <si>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</si>
  <si>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</si>
  <si>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</si>
  <si>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</si>
  <si>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</si>
  <si>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</si>
  <si>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</si>
  <si>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</si>
  <si>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</si>
  <si>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</si>
  <si>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</si>
  <si>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</si>
  <si>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</si>
  <si>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</si>
  <si>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</si>
  <si>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</si>
  <si>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</si>
  <si>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</si>
  <si>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</si>
  <si>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</si>
  <si>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</si>
  <si>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</si>
  <si>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</si>
  <si>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</si>
  <si>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</si>
  <si>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</si>
  <si>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</si>
  <si>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</si>
  <si>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</si>
  <si>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</si>
  <si>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</si>
  <si>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</si>
  <si>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</si>
  <si>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</si>
  <si>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</si>
  <si>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</si>
  <si>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</si>
  <si>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</si>
  <si>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</si>
  <si>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</si>
  <si>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</si>
  <si>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</si>
  <si>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</si>
  <si>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</si>
  <si>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</si>
  <si>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</si>
  <si>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</si>
  <si>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</si>
  <si>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</si>
  <si>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</si>
  <si>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</si>
  <si>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</si>
  <si>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</si>
  <si>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</si>
  <si>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</si>
  <si>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</si>
  <si>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</si>
  <si>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</si>
  <si>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</si>
  <si>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</si>
  <si>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</si>
  <si>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</si>
  <si>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</si>
  <si>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</si>
  <si>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</si>
  <si>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</si>
  <si>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</si>
  <si>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</si>
  <si>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</si>
  <si>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</si>
  <si>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</si>
  <si>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</si>
  <si>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</si>
  <si>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</si>
  <si>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</si>
  <si>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</si>
  <si>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</si>
  <si>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</si>
  <si>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</si>
  <si>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</si>
  <si>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</si>
  <si>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</si>
  <si>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</si>
  <si>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</si>
  <si>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</si>
  <si>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</si>
  <si>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</si>
  <si>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</si>
  <si>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</si>
  <si>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</si>
  <si>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</si>
  <si>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</si>
  <si>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</si>
  <si>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</si>
  <si>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</si>
  <si>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</si>
  <si>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</si>
  <si>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</si>
  <si>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</si>
  <si>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</si>
  <si>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</si>
  <si>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</si>
  <si>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</si>
  <si>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</si>
  <si>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</si>
  <si>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</si>
  <si>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</si>
  <si>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</si>
  <si>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</si>
  <si>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</si>
  <si>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</si>
  <si>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</si>
  <si>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</si>
  <si>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</si>
  <si>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</si>
  <si>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</si>
  <si>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</si>
  <si>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</si>
  <si>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</si>
  <si>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</si>
  <si>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</si>
  <si>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</si>
  <si>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</si>
  <si>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</si>
  <si>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</si>
  <si>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</si>
  <si>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</si>
  <si>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</si>
  <si>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</si>
  <si>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</si>
  <si>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</si>
  <si>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</si>
  <si>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</si>
  <si>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</si>
  <si>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</si>
  <si>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</si>
  <si>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</si>
  <si>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</si>
  <si>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</si>
  <si>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</si>
  <si>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</si>
  <si>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</si>
  <si>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</si>
  <si>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</si>
  <si>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</si>
  <si>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</si>
  <si>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</si>
  <si>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</si>
  <si>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</si>
  <si>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</si>
  <si>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</si>
  <si>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</si>
  <si>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</si>
  <si>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</si>
  <si>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</si>
  <si>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</si>
  <si>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</si>
  <si>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</si>
  <si>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</si>
  <si>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</si>
  <si>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</si>
  <si>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</si>
  <si>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</si>
  <si>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</si>
  <si>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</si>
  <si>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</si>
  <si>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</si>
  <si>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</si>
  <si>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</si>
  <si>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</si>
  <si>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</si>
  <si>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</si>
  <si>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</si>
  <si>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</si>
  <si>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</si>
  <si>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</si>
  <si>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</si>
  <si>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</si>
  <si>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</si>
  <si>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</si>
  <si>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</si>
  <si>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</si>
  <si>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</si>
  <si>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</si>
  <si>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</si>
  <si>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</si>
  <si>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</si>
  <si>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</si>
  <si>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</si>
  <si>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</si>
  <si>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</si>
  <si>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</si>
  <si>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</si>
  <si>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</si>
  <si>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</si>
  <si>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</si>
  <si>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</si>
  <si>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</si>
  <si>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</si>
  <si>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</si>
  <si>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</si>
  <si>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</si>
  <si>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</si>
  <si>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</si>
  <si>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</si>
  <si>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</si>
  <si>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</si>
  <si>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</si>
  <si>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</si>
  <si>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</si>
  <si>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</si>
  <si>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</si>
  <si>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</si>
  <si>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</si>
  <si>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</si>
  <si>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</si>
  <si>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</si>
  <si>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</si>
  <si>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</si>
  <si>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</si>
  <si>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</si>
  <si>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</si>
  <si>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</si>
  <si>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</si>
  <si>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</si>
  <si>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</si>
  <si>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</si>
  <si>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</si>
  <si>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</si>
  <si>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</si>
  <si>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</si>
  <si>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</si>
  <si>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</si>
  <si>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</si>
  <si>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</si>
  <si>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</si>
  <si>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</si>
  <si>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</si>
  <si>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</si>
  <si>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</si>
  <si>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</si>
  <si>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</si>
  <si>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</si>
  <si>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</si>
  <si>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</si>
  <si>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</si>
  <si>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</si>
  <si>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</si>
  <si>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</si>
  <si>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</si>
  <si>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</si>
  <si>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</si>
  <si>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</si>
  <si>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</si>
  <si>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</si>
  <si>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</si>
  <si>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</si>
  <si>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</si>
  <si>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</si>
  <si>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</si>
  <si>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</si>
  <si>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</si>
  <si>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</si>
  <si>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</si>
  <si>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</si>
  <si>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</si>
  <si>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</si>
  <si>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</si>
  <si>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</si>
  <si>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</si>
  <si>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</si>
  <si>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</si>
  <si>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</si>
  <si>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</si>
  <si>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</si>
  <si>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</si>
  <si>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</si>
  <si>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</si>
  <si>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</si>
  <si>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</si>
  <si>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</si>
  <si>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</si>
  <si>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</si>
  <si>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</si>
  <si>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</si>
  <si>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</si>
  <si>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</si>
  <si>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</si>
  <si>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</si>
  <si>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</si>
  <si>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</si>
  <si>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</si>
  <si>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</si>
  <si>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</si>
  <si>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</si>
  <si>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</si>
  <si>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</si>
  <si>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</si>
  <si>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</si>
  <si>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</si>
  <si>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</si>
  <si>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</si>
  <si>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</si>
  <si>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</si>
  <si>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</si>
  <si>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</si>
  <si>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</si>
  <si>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</si>
  <si>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</si>
  <si>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</si>
  <si>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</si>
  <si>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</si>
  <si>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</si>
  <si>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</si>
  <si>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</si>
  <si>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</si>
  <si>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</si>
  <si>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</si>
  <si>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</si>
  <si>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</si>
  <si>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</si>
  <si>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</si>
  <si>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</si>
  <si>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</si>
  <si>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</si>
  <si>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</si>
  <si>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</si>
  <si>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</si>
  <si>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</si>
  <si>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</si>
  <si>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</si>
  <si>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</si>
  <si>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</si>
  <si>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</si>
  <si>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</si>
  <si>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</si>
  <si>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</si>
  <si>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</si>
  <si>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</si>
  <si>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</si>
  <si>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</si>
  <si>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</si>
  <si>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</si>
  <si>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</si>
  <si>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</si>
  <si>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</si>
  <si>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</si>
  <si>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</si>
  <si>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</si>
  <si>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</si>
  <si>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</si>
  <si>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</si>
  <si>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</si>
  <si>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</si>
  <si>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</si>
  <si>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</si>
  <si>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</si>
  <si>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</si>
  <si>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</si>
  <si>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</si>
  <si>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</si>
  <si>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</si>
  <si>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</si>
  <si>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</si>
  <si>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</si>
  <si>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</si>
  <si>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</si>
  <si>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</si>
  <si>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</si>
  <si>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</si>
  <si>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</si>
  <si>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</si>
  <si>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</si>
  <si>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</si>
  <si>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</si>
  <si>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</si>
  <si>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</si>
  <si>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</si>
  <si>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</si>
  <si>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</si>
  <si>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</si>
  <si>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</si>
  <si>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</si>
  <si>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</si>
  <si>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</si>
  <si>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</si>
  <si>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</si>
  <si>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</si>
  <si>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</si>
  <si>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</si>
  <si>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</si>
  <si>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</si>
  <si>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</si>
  <si>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</si>
  <si>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</si>
  <si>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</si>
  <si>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</si>
  <si>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</si>
  <si>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</si>
  <si>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</si>
  <si>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</si>
  <si>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</si>
  <si>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</si>
  <si>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</si>
  <si>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</si>
  <si>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</si>
  <si>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</si>
  <si>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</si>
  <si>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</si>
  <si>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</si>
  <si>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</si>
  <si>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</si>
  <si>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</si>
  <si>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</si>
  <si>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</si>
  <si>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</si>
  <si>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</si>
  <si>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</si>
  <si>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</si>
  <si>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</si>
  <si>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</si>
  <si>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</si>
  <si>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</si>
  <si>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</si>
  <si>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</si>
  <si>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</si>
  <si>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</si>
  <si>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</si>
  <si>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</si>
  <si>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</si>
  <si>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</si>
  <si>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</si>
  <si>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</si>
  <si>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</si>
  <si>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</si>
  <si>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</si>
  <si>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</si>
  <si>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</si>
  <si>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</si>
  <si>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</si>
  <si>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</si>
  <si>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</si>
  <si>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</si>
  <si>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</si>
  <si>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</si>
  <si>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</si>
  <si>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</si>
  <si>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</si>
  <si>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</si>
  <si>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</si>
  <si>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</si>
  <si>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</si>
  <si>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</si>
  <si>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</si>
  <si>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</si>
  <si>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</si>
  <si>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</si>
  <si>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</si>
  <si>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</si>
  <si>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</si>
  <si>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</si>
  <si>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</si>
  <si>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</si>
  <si>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</si>
  <si>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</si>
  <si>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</si>
  <si>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</si>
  <si>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</si>
  <si>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</si>
  <si>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</si>
  <si>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</si>
  <si>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</si>
  <si>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</si>
  <si>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</si>
  <si>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</si>
  <si>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</si>
  <si>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</si>
  <si>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</si>
  <si>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</si>
  <si>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</si>
  <si>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</si>
  <si>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</si>
  <si>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</si>
  <si>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</si>
  <si>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</si>
  <si>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</si>
  <si>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</si>
  <si>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</si>
  <si>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</si>
  <si>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</si>
  <si>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</si>
  <si>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</si>
  <si>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</si>
  <si>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</si>
  <si>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</si>
  <si>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</si>
  <si>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</si>
  <si>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</si>
  <si>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</si>
  <si>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</si>
  <si>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</si>
  <si>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</si>
  <si>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</si>
  <si>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</si>
  <si>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</si>
  <si>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</si>
  <si>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</si>
  <si>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</si>
  <si>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</si>
  <si>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</si>
  <si>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</si>
  <si>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</si>
  <si>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</si>
  <si>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</si>
  <si>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</si>
  <si>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</si>
  <si>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</si>
  <si>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</si>
  <si>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</si>
  <si>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</si>
  <si>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</si>
  <si>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</si>
  <si>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</si>
  <si>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</si>
  <si>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</si>
  <si>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</si>
  <si>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</si>
  <si>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</si>
  <si>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</si>
  <si>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</si>
  <si>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</si>
  <si>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</si>
  <si>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</si>
  <si>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</si>
  <si>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</si>
  <si>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</si>
  <si>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</si>
  <si>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</si>
  <si>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</si>
  <si>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</si>
  <si>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</si>
  <si>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</si>
  <si>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</si>
  <si>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</si>
  <si>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</si>
  <si>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</si>
  <si>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</si>
  <si>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</si>
  <si>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</si>
  <si>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</si>
  <si>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</si>
  <si>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</si>
  <si>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</si>
  <si>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</si>
  <si>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</si>
  <si>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</si>
  <si>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</si>
  <si>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</si>
  <si>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</si>
  <si>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</si>
  <si>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</si>
  <si>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</si>
  <si>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</si>
  <si>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</si>
  <si>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</si>
  <si>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</si>
  <si>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</si>
  <si>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</si>
  <si>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</si>
  <si>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</si>
  <si>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</si>
  <si>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</si>
  <si>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</si>
  <si>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</si>
  <si>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</si>
  <si>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</si>
  <si>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</si>
  <si>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</si>
  <si>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</si>
  <si>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</si>
  <si>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</si>
  <si>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</si>
  <si>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</si>
  <si>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</si>
  <si>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</si>
  <si>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</si>
  <si>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</si>
  <si>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</si>
  <si>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</si>
  <si>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</si>
  <si>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</si>
  <si>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</si>
  <si>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</si>
  <si>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</si>
  <si>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</si>
  <si>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</si>
  <si>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</si>
  <si>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</si>
  <si>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</si>
  <si>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</si>
  <si>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</si>
  <si>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</si>
  <si>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</si>
  <si>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</si>
  <si>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</si>
  <si>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</si>
  <si>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</si>
  <si>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</si>
  <si>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</si>
  <si>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</si>
  <si>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</si>
  <si>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</si>
  <si>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</si>
  <si>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</si>
  <si>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</si>
  <si>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</si>
  <si>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</si>
  <si>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</si>
  <si>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</si>
  <si>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</si>
  <si>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</si>
  <si>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</si>
  <si>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</si>
  <si>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</si>
  <si>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</si>
  <si>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</si>
  <si>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</si>
  <si>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</si>
  <si>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</si>
  <si>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</si>
  <si>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</si>
  <si>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</si>
  <si>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</si>
  <si>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</si>
  <si>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</si>
  <si>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</si>
  <si>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</si>
  <si>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</si>
  <si>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</si>
  <si>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</si>
  <si>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</si>
  <si>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</si>
  <si>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</si>
  <si>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</si>
  <si>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</si>
  <si>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</si>
  <si>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</si>
  <si>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</si>
  <si>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</si>
  <si>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</si>
  <si>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</si>
  <si>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</si>
  <si>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</si>
  <si>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</si>
  <si>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</si>
  <si>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</si>
  <si>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</si>
  <si>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</si>
  <si>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</si>
  <si>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</si>
  <si>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</si>
  <si>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</si>
  <si>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</si>
  <si>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</si>
  <si>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</si>
  <si>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</si>
  <si>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</si>
  <si>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</si>
  <si>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</si>
  <si>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</si>
  <si>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</si>
  <si>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</si>
  <si>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</si>
  <si>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</si>
  <si>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Country</t>
  </si>
  <si>
    <t>Count of Outcome</t>
  </si>
  <si>
    <t>Canceled</t>
  </si>
  <si>
    <t>Failed</t>
  </si>
  <si>
    <t>Successful</t>
  </si>
  <si>
    <t>Date Created Conversion</t>
  </si>
  <si>
    <t>Date Ended Conversion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</si>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</sst>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/>
      </font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Unit 1 Homework - Victor Dituro.xlsx]Category!PivotTable5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Category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7-514E-8AF1-DBCE307C84F6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187-514E-8AF1-DBCE307C84F6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187-514E-8AF1-DBCE307C84F6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187-514E-8AF1-DBCE307C8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6218592"/>
        <c:axId val="2012779088"/>
      </c:barChart>
      <c:catAx>
        <c:axId val="199621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79088"/>
        <c:crosses val="autoZero"/>
        <c:auto val="1"/>
        <c:lblAlgn val="ctr"/>
        <c:lblOffset val="100"/>
        <c:noMultiLvlLbl val="0"/>
      </c:catAx>
      <c:valAx>
        <c:axId val="201277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21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[StarterBook - Unit 1 Homework - Victor Dituro.xlsx]Sub-Category!PivotTable7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Sub-Category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1">
                  <c:v>4</c:v>
                </c:pt>
                <c:pt idx="2">
                  <c:v>8</c:v>
                </c:pt>
                <c:pt idx="10">
                  <c:v>9</c:v>
                </c:pt>
                <c:pt idx="18">
                  <c:v>8</c:v>
                </c:pt>
                <c:pt idx="29">
                  <c:v>18</c:v>
                </c:pt>
                <c:pt idx="32">
                  <c:v>6</c:v>
                </c:pt>
                <c:pt idx="33">
                  <c:v>5</c:v>
                </c:pt>
                <c:pt idx="36">
                  <c:v>2</c:v>
                </c:pt>
                <c:pt idx="38">
                  <c:v>17</c:v>
                </c:pt>
                <c:pt idx="39">
                  <c:v>59</c:v>
                </c:pt>
                <c:pt idx="4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1-A549-AED2-A61CAE43ACD4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22</c:v>
                </c:pt>
                <c:pt idx="3">
                  <c:v>6</c:v>
                </c:pt>
                <c:pt idx="6">
                  <c:v>41</c:v>
                </c:pt>
                <c:pt idx="8">
                  <c:v>19</c:v>
                </c:pt>
                <c:pt idx="9">
                  <c:v>9</c:v>
                </c:pt>
                <c:pt idx="10">
                  <c:v>53</c:v>
                </c:pt>
                <c:pt idx="11">
                  <c:v>6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7">
                  <c:v>14</c:v>
                </c:pt>
                <c:pt idx="18">
                  <c:v>33</c:v>
                </c:pt>
                <c:pt idx="19">
                  <c:v>11</c:v>
                </c:pt>
                <c:pt idx="21">
                  <c:v>6</c:v>
                </c:pt>
                <c:pt idx="22">
                  <c:v>22</c:v>
                </c:pt>
                <c:pt idx="23">
                  <c:v>9</c:v>
                </c:pt>
                <c:pt idx="24">
                  <c:v>145</c:v>
                </c:pt>
                <c:pt idx="27">
                  <c:v>8</c:v>
                </c:pt>
                <c:pt idx="33">
                  <c:v>39</c:v>
                </c:pt>
                <c:pt idx="36">
                  <c:v>22</c:v>
                </c:pt>
                <c:pt idx="37">
                  <c:v>13</c:v>
                </c:pt>
                <c:pt idx="38">
                  <c:v>27</c:v>
                </c:pt>
                <c:pt idx="39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7A1-A549-AED2-A61CAE43ACD4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4">
                  <c:v>10</c:v>
                </c:pt>
                <c:pt idx="5">
                  <c:v>33</c:v>
                </c:pt>
                <c:pt idx="7">
                  <c:v>14</c:v>
                </c:pt>
                <c:pt idx="12">
                  <c:v>29</c:v>
                </c:pt>
                <c:pt idx="13">
                  <c:v>10</c:v>
                </c:pt>
                <c:pt idx="15">
                  <c:v>6</c:v>
                </c:pt>
                <c:pt idx="16">
                  <c:v>7</c:v>
                </c:pt>
                <c:pt idx="18">
                  <c:v>21</c:v>
                </c:pt>
                <c:pt idx="20">
                  <c:v>10</c:v>
                </c:pt>
                <c:pt idx="22">
                  <c:v>36</c:v>
                </c:pt>
                <c:pt idx="24">
                  <c:v>273</c:v>
                </c:pt>
                <c:pt idx="25">
                  <c:v>2</c:v>
                </c:pt>
                <c:pt idx="26">
                  <c:v>1</c:v>
                </c:pt>
                <c:pt idx="28">
                  <c:v>28</c:v>
                </c:pt>
                <c:pt idx="30">
                  <c:v>3</c:v>
                </c:pt>
                <c:pt idx="31">
                  <c:v>7</c:v>
                </c:pt>
                <c:pt idx="32">
                  <c:v>15</c:v>
                </c:pt>
                <c:pt idx="33">
                  <c:v>20</c:v>
                </c:pt>
                <c:pt idx="34">
                  <c:v>18</c:v>
                </c:pt>
                <c:pt idx="35">
                  <c:v>22</c:v>
                </c:pt>
                <c:pt idx="3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7A1-A549-AED2-A61CAE43A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3114912"/>
        <c:axId val="2073243456"/>
      </c:barChart>
      <c:catAx>
        <c:axId val="2073114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243456"/>
        <c:crosses val="autoZero"/>
        <c:auto val="1"/>
        <c:lblAlgn val="ctr"/>
        <c:lblOffset val="100"/>
        <c:noMultiLvlLbl val="0"/>
      </c:catAx>
      <c:valAx>
        <c:axId val="207324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11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C-B845-B8DD-6ED8A9110D4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DC-B845-B8DD-6ED8A9110D4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DC-B845-B8DD-6ED8A9110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20079"/>
        <c:axId val="1315916735"/>
      </c:lineChart>
      <c:catAx>
        <c:axId val="1311120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916735"/>
        <c:crosses val="autoZero"/>
        <c:auto val="1"/>
        <c:lblAlgn val="ctr"/>
        <c:lblOffset val="100"/>
        <c:noMultiLvlLbl val="0"/>
      </c:catAx>
      <c:valAx>
        <c:axId val="131591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12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16</xdr:col>
      <xdr:colOff>0</xdr:colOff>
      <xdr:row>31</xdr:row>
      <xdr:rowOff>125742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1ADA3B-F5D7-2D44-B9A3-80B300AB1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3</xdr:row>
      <xdr:rowOff>165100</xdr:rowOff>
    </xdr:from>
    <xdr:to>
      <xdr:col>15</xdr:col>
      <xdr:colOff>0</xdr:colOff>
      <xdr:row>37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AFE68C-7DC4-C447-8DFE-F60F8D35E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272674</xdr:colOff>
      <xdr:row>14</xdr:row>
      <xdr:rowOff>147419</xdr:rowOff>
    </xdr:from>
    <xdr:to>
      <xdr:col>7</xdr:col>
      <xdr:colOff>1269999</xdr:colOff>
      <xdr:row>46</xdr:row>
      <xdr:rowOff>12451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23E2D6-BC94-6744-9FE5-76B527A97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Dituro" refreshedDate="43666.286396296295" createdVersion="6" refreshedVersion="6" minRefreshableVersion="3" recordCount="4114" xr:uid="{A6E6E91C-C7D3-5846-932B-29263104A5D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Dituro" refreshedDate="43668.911770023151" createdVersion="6" refreshedVersion="6" minRefreshableVersion="3" recordCount="4114" xr:uid="{66B464A7-2544-FD45-BDD4-A3211CB20B09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d v="2015-06-22T00:10:11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  <d v="2014-07-08T12:21:47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  <d v="2015-11-19T20:01:19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  <d v="2016-07-12T22:23:27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  <d v="2014-06-04T01:44:10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  <d v="2016-05-26T01:07:4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  <d v="2016-04-08T22:40:12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  <d v="2016-03-18T02:29:04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  <d v="2014-05-21T01:37:59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  <d v="2016-07-21T18:41:02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  <d v="2014-06-01T17:07:05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  <d v="2016-05-18T16:15:09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  <d v="2014-06-18T00:38:08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  <d v="2015-09-09T09:24:18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  <d v="2014-05-01T19:06:51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  <d v="2014-10-05T17:33:42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  <d v="2014-08-18T13:00:56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  <d v="2015-07-15T18:11:52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  <d v="2014-08-27T15:03:09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  <d v="2015-04-03T18:41:41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  <d v="2015-08-13T19:41:03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  <d v="2015-11-10T00:36:01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  <d v="2014-07-08T12:22:24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  <d v="2014-10-17T03:57:13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  <d v="2015-11-16T23:08:04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  <d v="2014-06-22T16:09:28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  <d v="2014-07-22T07:01:55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  <d v="2016-01-07T19:00:34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  <d v="2016-04-01T15:03:37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  <d v="2014-07-21T07:43:21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  <d v="2015-04-04T07:00:14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  <d v="2015-01-28T16:37:59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  <d v="2014-04-25T01:07:48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  <d v="2014-05-30T05:08:08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  <d v="2014-09-05T13:39:14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  <d v="2014-11-28T15:20:26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  <d v="2014-06-12T18:58:06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  <d v="2014-08-23T02:22:17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  <d v="2016-03-28T14:58:27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  <d v="2014-10-20T19:40:0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  <d v="2015-01-29T12:24:20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  <d v="2015-09-24T04:14:05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  <d v="2015-07-11T22:17:17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  <d v="2014-06-17T16:50:46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  <d v="2014-03-21T13:10:45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  <d v="2015-11-25T17:07:01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  <d v="2016-05-06T23:15:16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  <d v="2015-05-25T13:10:24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  <d v="2015-03-26T19:59:22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  <d v="2014-10-20T17:52:52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  <d v="2015-08-14T05:39:36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  <d v="2014-03-03T21:38:37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  <d v="2013-05-15T19:32:37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  <d v="2014-07-15T19:42:34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  <d v="2016-06-18T20:23:40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  <d v="2012-06-15T14:00:04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  <d v="2014-01-24T13:39:51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  <d v="2011-08-31T04:30:25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  <d v="2011-07-06T21:30:45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  <d v="2012-03-29T06:30:57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  <d v="2012-10-26T00:14:41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  <d v="2011-02-13T18:09:44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  <d v="2015-12-22T11:41:35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  <d v="2011-10-28T16:35:58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  <d v="2012-03-29T03:28:3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  <d v="2014-03-26T18:38:13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  <d v="2013-11-05T02:00:56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  <d v="2012-07-10T03:48:47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  <d v="2011-09-09T19:41:01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  <d v="2011-04-15T18:11:26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  <d v="2011-08-24T03:00:37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  <d v="2015-10-14T13:20:4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  <d v="2010-05-24T12:56:43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  <d v="2014-05-27T15:48:51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  <d v="2013-05-08T18:03:12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  <d v="2011-06-12T07:08:19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  <d v="2011-03-17T09:39:24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  <d v="2016-12-17T04:46:23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  <d v="2012-06-05T20:35:37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  <d v="2014-03-18T17:13:42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  <d v="2012-01-27T00:07:21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  <d v="2010-05-26T15:54:01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  <d v="2011-06-12T03:14:42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  <d v="2012-11-01T19:04:34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  <d v="2013-12-23T21:39:5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  <d v="2012-10-15T18:04:46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  <d v="2010-11-23T03:08:53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  <d v="2014-02-12T19:20:30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  <d v="2011-03-10T16:41:06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  <d v="2016-04-25T17:23:40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  <d v="2012-03-19T18:38:21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  <d v="2011-04-02T23:34:4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  <d v="2011-01-27T00:37:10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  <d v="2015-05-01T07:59:47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  <d v="2014-03-20T01:01:58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  <d v="2011-07-29T18:12:08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  <d v="2011-11-14T06:34:48"/>
    <d v="2012-01-13T06:34:48"/>
    <x v="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  <d v="2012-01-10T17:44:04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  <d v="2011-02-21T11:55:55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  <d v="2010-03-11T20:02:24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  <d v="2011-06-29T01:17:16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  <d v="2011-07-15T01:39:46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  <d v="2016-09-03T01:11:47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  <d v="2015-04-02T16:55:10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d v="2016-08-11T10:21:47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  <d v="2014-09-22T18:46:04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d v="2015-04-20T22:17:22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  <d v="2016-12-05T23:51:20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  <d v="2015-05-11T14:08:57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  <d v="2015-03-04T14:59:01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  <d v="2016-09-15T05:28:13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d v="2014-08-31T22:29:43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d v="2014-05-19T21:58:12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d v="2016-06-20T20:06:0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  <d v="2014-09-23T19:30:07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d v="2016-05-01T19:23:04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d v="2015-08-05T21:50: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  <d v="2014-05-29T09:09:57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d v="2015-04-02T09:50:34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d v="2015-08-23T13:46:33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  <d v="2015-07-01T06:10:41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d v="2015-02-18T04:45:32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  <d v="2015-04-16T03:40:23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  <d v="2014-10-26T21:26:18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d v="2016-07-08T01:32:22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  <d v="2015-02-12T18:17:52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  <d v="2015-07-15T13:00:52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  <d v="2016-11-19T00:23:18"/>
    <d v="2017-01-18T00:23:18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d v="2014-11-26T18:25:40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  <d v="2016-01-28T06:45:36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  <d v="2014-11-25T04:07:50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  <d v="2015-03-27T03:53:02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  <d v="2015-04-19T13:13:1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  <d v="2014-08-24T01:51:40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  <d v="2014-10-21T14:04:04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  <d v="2015-04-21T13:08:15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  <d v="2015-06-13T13:25:3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  <d v="2014-06-04T02:59: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  <d v="2016-01-27T21:52:52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d v="2014-09-22T01:50:2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  <d v="2016-05-24T10:25:45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  <d v="2014-06-02T16:29:55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  <d v="2014-07-15T03:02:36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d v="2015-08-27T23:04:14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  <d v="2014-07-21T18:18:21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d v="2015-12-13T15:48:44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  <d v="2015-06-05T22:15:35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  <d v="2015-02-17T20:02:50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  <d v="2014-09-18T12:07:3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  <d v="2015-07-31T23:28:03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  <d v="2016-06-13T04:20:14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d v="2015-02-12T09:28:43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d v="2015-01-29T13:45:0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d v="2015-03-09T18:12:56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  <d v="2014-08-04T18:40:11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d v="2015-07-06T19:46:39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d v="2015-10-27T22:55:45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  <d v="2016-02-03T01:55:55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  <d v="2015-03-04T23:47:23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  <d v="2015-05-23T17:48:15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d v="2016-12-08T00:17:12"/>
    <d v="2017-01-07T00:17:1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  <d v="2014-10-27T19:26:50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  <d v="2014-07-05T18:59:22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  <d v="2016-07-19T21:52:19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d v="2014-08-06T04:23:35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  <d v="2016-07-05T16:34:37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  <d v="2015-08-23T10:35:38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  <d v="2014-09-17T19:00:3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d v="2014-09-29T22:26:06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  <d v="2016-01-06T23:55:31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d v="2015-05-11T16:05:32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  <d v="2015-09-12T13:01:38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  <d v="2017-01-06T20:21:40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  <d v="2014-09-05T09:12:02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  <d v="2014-08-16T02:00:03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  <d v="2015-01-19T19:38:49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d v="2015-09-08T22:16:04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  <d v="2014-11-30T20:21:04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  <d v="2016-07-05T14:00:03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  <d v="2015-09-01T15:10:22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  <d v="2014-12-05T04:43:58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d v="2014-11-16T08:52:47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d v="2015-06-10T22:08:55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  <d v="2015-09-02T01:33:12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  <d v="2015-08-20T03:50:17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  <d v="2016-02-16T21:08:40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  <d v="2015-07-17T14:15:47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  <d v="2015-01-05T15:22:29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  <d v="2016-01-06T05:31:22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  <d v="2015-03-03T23:00:37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  <d v="2014-11-27T15:22:29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  <d v="2015-03-16T15:04:49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  <d v="2016-02-29T07:50:25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  <d v="2015-07-10T15:27:1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d v="2015-01-27T20:06:04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  <d v="2015-01-27T18:28:38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d v="2016-04-22T01:09:10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d v="2015-05-11T05:38:46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d v="2016-03-09T23:04:14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  <d v="2015-04-12T15:59:04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d v="2015-06-09T21:27:21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d v="2015-04-02T16:28:25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d v="2016-01-14T22:24:57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  <d v="2015-05-05T18:39:11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d v="2015-12-03T23:00:5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  <d v="2015-01-28T19:49:06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d v="2016-08-30T21:52:52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  <d v="2015-05-12T00:50:59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d v="2015-06-09T21:48:17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d v="2015-11-13T02:01:39"/>
    <d v="2016-01-05T00:00:00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  <d v="2016-01-08T13:51:09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d v="2016-12-09T23:06:00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  <d v="2015-10-20T02:38:50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  <d v="2013-03-21T17:00:11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  <d v="2014-11-06T16:45:04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  <d v="2014-01-23T01:08:24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  <d v="2010-02-04T07:45:59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  <d v="2012-07-17T01:16:2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  <d v="2010-10-29T08:43:25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  <d v="2010-09-09T14:30:14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  <d v="2011-11-23T18:35:09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  <d v="2010-06-03T22:10:20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  <d v="2013-05-07T13:34:51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  <d v="2012-04-14T18:54:06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  <d v="2010-03-29T15:54:18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  <d v="2012-01-16T15:37:15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  <d v="2015-09-16T22:51:50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  <d v="2011-02-14T12:38:02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  <d v="2013-02-14T18:27:47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  <d v="2016-04-19T15:02:42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  <d v="2011-05-19T01:14:26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  <d v="2015-03-09T17:42:4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  <d v="2010-06-01T18:07:59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  <d v="2012-04-18T21:15:04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  <d v="2011-01-12T05:57:08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  <d v="2012-08-28T22:54:54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  <d v="2012-04-11T14:53:15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  <d v="2010-03-30T05:53:50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  <d v="2010-01-27T04:11:47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  <d v="2014-05-26T10:51:39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  <d v="2011-09-23T03:39:3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  <d v="2011-04-04T20:47:5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  <d v="2013-12-04T02:24:2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  <d v="2010-02-26T21:36:31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  <d v="2011-06-03T11:57:46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  <d v="2012-03-01T21:53:49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  <d v="2012-10-11T00:46:06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  <d v="2012-02-28T01:57:54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  <d v="2015-04-23T21:23:39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  <d v="2012-09-12T00:58:59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  <d v="2017-01-24T05:51:36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  <d v="2014-04-15T14:10:35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  <d v="2009-05-17T03:55:13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  <d v="2010-01-16T22:04:5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  <d v="2011-12-27T17:43:00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  <d v="2013-08-20T18:08:48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  <d v="2013-02-08T19:35:24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  <d v="2012-10-02T06:40:18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  <d v="2012-05-22T04:03:13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  <d v="2013-10-03T10:57:14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  <d v="2010-12-14T08:51:37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  <d v="2013-04-12T18:27:26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  <d v="2011-09-26T19:16:39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  <d v="2014-03-21T16:01:54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  <d v="2010-06-14T02:01:3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  <d v="2013-09-02T00:06:49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  <d v="2012-08-13T11:24:43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  <d v="2015-03-26T17:28:21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  <d v="2014-03-11T11:07:2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  <d v="2010-10-18T05:24:20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  <d v="2011-03-24T23:02:18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  <d v="2013-02-07T17:42:15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  <d v="2012-01-25T20:33:58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  <d v="2012-05-03T01:42:26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  <d v="2012-07-24T02:16:37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  <d v="2012-02-09T15:07:29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  <d v="2013-02-28T20:05:33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  <d v="2013-01-08T22:40:01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  <d v="2011-01-24T16:40:10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  <d v="2012-08-13T18:02:14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  <d v="2011-10-05T04:23:43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  <d v="2011-11-21T05:16:32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  <d v="2013-03-15T21:03:5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  <d v="2010-06-28T05:28:14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  <d v="2012-07-23T18:32:14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  <d v="2014-11-07T22:09:57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  <d v="2013-11-11T16:14:43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  <d v="2013-02-25T00:55:51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  <d v="2009-11-06T20:07:0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  <d v="2015-11-23T13:13:53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  <d v="2016-10-04T10:43:06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  <d v="2016-04-13T13:40:48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  <d v="2016-11-23T07:42:46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  <d v="2016-11-15T04:30:33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  <d v="2017-02-09T07:33: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  <d v="2015-02-23T05:38:49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  <d v="2015-10-01T22:43: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  <d v="2015-10-14T11:12:07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  <d v="2013-04-15T12:22:43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  <d v="2016-05-17T13:57:14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  <d v="2015-09-16T16:19:37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  <d v="2016-03-08T15:16:31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  <d v="2015-04-07T16:22:37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  <d v="2015-10-14T14:18:38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  <d v="2015-02-12T03:05:08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  <d v="2016-07-08T18:08:10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  <d v="2015-03-30T18:14: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  <d v="2017-02-06T16:03:27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  <d v="2014-09-12T21:06:38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  <d v="2016-03-30T18:44:25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  <d v="2014-10-14T17:42:25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  <d v="2015-04-17T23:18:1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  <d v="2015-04-20T22:39:50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  <d v="2015-09-14T12:00:21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  <d v="2015-10-15T11:53:29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  <d v="2015-07-22T14:05:16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  <d v="2016-08-04T01:35:09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  <d v="2016-02-27T23:09:14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  <d v="2014-09-08T04:01:08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  <d v="2015-10-20T19:00:19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  <d v="2016-03-09T19:52:01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  <d v="2014-10-31T07:03:14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  <d v="2016-02-15T19:16:33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  <d v="2015-03-15T05:19: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  <d v="2016-05-17T20:38:41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  <d v="2014-10-23T01:41:30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  <d v="2015-06-08T21:33:0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  <d v="2014-10-24T00:01:46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  <d v="2014-07-17T05:03:11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  <d v="2010-03-18T17:52:16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  <d v="2014-05-21T20:37:52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  <d v="2014-01-29T14:33:19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  <d v="2012-04-20T19:01:58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  <d v="2013-03-22T13:51:18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  <d v="2015-02-08T14:32:02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  <d v="2011-12-16T13:14:2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  <d v="2016-12-07T19:05:0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  <d v="2012-12-18T18:25:39"/>
    <d v="2013-02-01T18:25:39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  <d v="2016-02-25T13:50:44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  <d v="2012-06-18T21:53:18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  <d v="2011-08-02T21:20:31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  <d v="2014-01-18T23:38:31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  <d v="2016-07-25T10:51:5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  <d v="2015-10-15T06:01:08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  <d v="2016-01-01T13:43:2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  <d v="2012-03-19T16:31:12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  <d v="2015-12-29T17:16:32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  <d v="2012-06-25T16:45:17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  <d v="2012-08-23T17:01:40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  <d v="2014-04-26T02:49:19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  <d v="2014-12-07T18:45:47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  <d v="2014-10-22T14:01:41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  <d v="2015-07-15T16:14:18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  <d v="2016-06-28T01:49:40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  <d v="2014-02-04T01:30:50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  <d v="2015-04-18T00:52:52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  <d v="2011-11-18T01:00:5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  <d v="2013-09-09T17:00:52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  <d v="2016-02-17T19:38:02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  <d v="2012-03-22T21:49:20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  <d v="2012-06-22T13:33:2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  <d v="2010-07-20T18:38:04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  <d v="2015-03-15T19:02:06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  <d v="2016-11-13T21:01:07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  <d v="2014-04-16T15:15:47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  <d v="2011-07-08T20:12:50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  <d v="2015-10-15T12:56:57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  <d v="2011-06-24T07:27:21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  <d v="2014-01-07T15:04:22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  <d v="2014-02-04T02:02:19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  <d v="2011-04-05T03:53:57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  <d v="2011-09-20T20:54:10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  <d v="2013-09-26T17:39:50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  <d v="2016-06-22T20:42:24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  <d v="2015-04-19T23:33:17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  <d v="2013-11-20T04:13:24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  <d v="2012-07-09T17:49:38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  <d v="2012-06-19T21:03:31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  <d v="2013-09-12T01:31:05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  <d v="2014-09-22T20:26:42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  <d v="2014-01-09T09:30:31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  <d v="2013-03-27T23:17:40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  <d v="2015-06-23T06:46:37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  <d v="2013-04-30T20:13:07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  <d v="2014-02-12T05:40:31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  <d v="2015-06-22T11:47:3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  <d v="2013-05-06T22:13:50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  <d v="2012-01-26T09:01:39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  <d v="2015-09-28T20:40:04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d v="2015-10-08T21:49:00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  <d v="2014-05-19T18:24:05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d v="2009-09-14T21:38:02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  <d v="2016-06-05T20:54:43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  <d v="2015-08-22T17:26: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d v="2015-08-12T15:07:02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  <d v="2013-08-14T17:56:20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d v="2016-08-09T07:38:46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  <d v="2015-10-19T06:15:5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d v="2014-10-07T18:16:58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  <d v="2016-02-23T23:39:13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d v="2013-10-03T19:03:16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  <d v="2015-01-20T21:19:43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  <d v="2014-01-11T00:21:41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  <d v="2011-12-17T21:46:01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  <d v="2015-05-06T08:02:5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  <d v="2015-02-02T02:00:20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  <d v="2013-02-26T13:19:23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  <d v="2014-04-24T18:11:35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  <d v="2014-01-15T22:43:2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d v="2013-12-26T17:09:51"/>
    <d v="2014-01-25T17:09:51"/>
    <x v="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  <d v="2015-02-03T19:47:59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  <d v="2014-10-26T17:12:51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  <d v="2012-03-03T00:03:42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  <d v="2013-09-30T16:40:01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d v="2014-07-17T18:25:12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  <d v="2013-04-14T16:47:40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  <d v="2011-09-14T15:22:07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  <d v="2014-04-30T13:01:15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d v="2013-05-13T20:19:27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d v="2011-06-11T03:02:21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  <d v="2011-07-26T17:02:3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  <d v="2016-04-28T20:22:15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  <d v="2014-06-11T02:52:54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  <d v="2012-08-08T22:37:44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  <d v="2012-08-14T16:18:54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d v="2012-05-12T04:01:23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d v="2014-07-07T23:45:24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  <d v="2013-11-27T04:01:29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  <d v="2014-03-05T17:19:39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  <d v="2014-07-24T22:08:38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  <d v="2014-08-18T16:45:19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d v="2015-04-06T02:04:03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  <d v="2014-04-28T23:24:01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d v="2012-03-19T20:02:14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d v="2015-03-02T21:51:49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  <d v="2014-09-22T09:47:15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  <d v="2013-07-10T12:00:15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  <d v="2012-11-30T04:44:32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  <d v="2015-09-25T22:32:52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  <d v="2013-04-17T12:08:19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  <d v="2014-05-02T22:37:19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d v="2016-10-26T14:16:34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  <d v="2011-12-05T11:33:36"/>
    <d v="2012-01-05T11:33:0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d v="2012-07-23T23:14:4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d v="2015-12-28T23:34:59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d v="2016-08-14T00:50:30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d v="2015-04-20T17:25:38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  <d v="2014-06-09T19:56:05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d v="2015-06-16T19:51:4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  <d v="2013-12-12T22:21:14"/>
    <d v="2014-02-10T22:21:14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  <d v="2014-11-02T00:54:25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  <d v="2011-11-11T18:17:29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  <d v="2010-03-10T21:15:51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d v="2011-06-09T05:37:3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  <d v="2012-02-17T13:17:05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  <d v="2014-12-18T12:38:2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  <d v="2012-02-10T23:36:27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  <d v="2015-11-10T02:21:26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  <d v="2013-07-11T13:15:20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  <d v="2012-09-04T23:00:5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  <d v="2012-03-27T00:35:01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  <d v="2015-05-29T15:09:30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  <d v="2013-03-07T07:16:22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  <d v="2016-10-06T17:48:47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  <d v="2016-07-01T15:41:45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  <d v="2014-07-10T14:44:07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  <d v="2015-11-19T11:46:41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d v="2015-03-28T18:41:2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d v="2015-08-07T14:47:04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  <d v="2012-11-05T09:23:41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  <d v="2015-11-10T16:51:0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  <d v="2016-10-03T02:13:39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  <d v="2016-03-01T00:58:45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  <d v="2015-08-22T03:11:16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  <d v="2016-05-02T17:12:49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  <d v="2014-07-30T09:37:21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  <d v="2017-01-18T04:56:06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  <d v="2015-05-31T22:05:07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  <d v="2016-12-21T00:44:54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  <d v="2015-06-02T14:11:08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  <d v="2016-11-02T01:33:49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  <d v="2016-04-22T10:26:05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  <d v="2015-09-23T19:27:50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  <d v="2016-12-07T13:05:0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  <d v="2015-06-24T08:16:47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  <d v="2015-10-05T18:26:31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  <d v="2016-04-13T19:04:23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  <d v="2016-06-14T01:11:47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  <d v="2015-01-05T19:36:46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  <d v="2015-09-29T01:07:14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  <d v="2016-03-04T17:41:56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  <d v="2014-10-02T02:12:42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  <d v="2016-06-04T15:46:00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  <d v="2015-10-06T14:13:09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  <d v="2015-09-02T16:01:55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d v="2016-01-11T16:42:44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  <d v="2015-09-29T21:40: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  <d v="2015-06-08T15:17:02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  <d v="2015-06-18T06:37:04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d v="2015-11-10T14:48:16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  <d v="2014-10-15T17:16:31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  <d v="2014-09-19T16:26:12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d v="2016-05-13T08:29:03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  <d v="2015-12-07T20:38:37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  <d v="2016-11-02T22:36:43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  <d v="2015-11-13T06:47:40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  <d v="2014-11-17T18:30:45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  <d v="2015-09-21T15:48:33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d v="2016-11-18T09:20:15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  <d v="2015-01-18T01:40:47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  <d v="2016-02-11T22:37:55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d v="2015-06-10T18:50:49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  <d v="2016-06-14T16:25:33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d v="2014-12-02T20:13:14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  <d v="2015-12-10T22:07:03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  <d v="2015-12-02T20:20:12"/>
    <d v="2016-01-01T20:20:12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  <d v="2016-01-19T19:09:29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  <d v="2015-07-07T19:35:23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d v="2015-10-05T17:11:28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  <d v="2014-11-20T01:12:11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  <d v="2015-05-14T16:37:23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  <d v="2015-01-27T11:19:12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  <d v="2016-03-21T14:08:22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  <d v="2015-08-14T13:53:13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  <d v="2014-11-25T20:27:03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  <d v="2016-08-23T21:47:47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d v="2015-02-20T17:45:19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  <d v="2015-02-17T22:31:27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  <d v="2015-02-14T17:11:56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d v="2015-10-06T09:22:57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  <d v="2015-01-16T20:30:07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  <d v="2015-03-17T18:10:33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  <d v="2016-09-18T18:28:06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  <d v="2015-06-23T14:44:5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  <d v="2016-01-08T13:18:51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  <d v="2015-06-22T13:02:10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  <d v="2014-11-03T05:34:20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  <d v="2015-03-07T16:15:45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  <d v="2016-03-17T18:43:26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  <d v="2015-03-20T01:40:38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  <d v="2016-10-03T21:31:32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  <d v="2016-06-24T16:55:35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  <d v="2014-11-05T00:03:01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  <d v="2015-02-12T19:30:02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  <d v="2015-03-10T19:09:22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  <d v="2014-11-26T20:35:39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d v="2015-05-19T19:03:35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  <d v="2014-07-15T15:20:2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d v="2014-07-29T00:50:56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  <d v="2015-07-09T08:35:0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  <d v="2015-04-08T15:36:49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  <d v="2015-05-16T22:06:20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d v="2015-03-23T19:56:26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d v="2015-11-20T13:27:17"/>
    <d v="2016-01-19T13:27:17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d v="2016-08-03T00:45:46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  <d v="2015-08-31T11:55:20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d v="2016-05-25T01:29:00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  <d v="2015-03-24T08:14:03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d v="2015-11-09T19:26:43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  <d v="2014-09-26T15:36:30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  <d v="2014-07-11T17:12:18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  <d v="2016-06-07T23:42:17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  <d v="2016-06-11T18:35:38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d v="2015-04-28T00:13:17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d v="2015-04-14T23:44:0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d v="2017-02-24T21:29:37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  <d v="2015-07-13T13:25:39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  <d v="2016-01-15T07:21:51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d v="2014-06-13T16:37:37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  <d v="2016-04-14T15:18:28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  <d v="2015-08-07T14:52:01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  <d v="2016-04-29T18:32:09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d v="2015-10-26T15:49:25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  <d v="2016-05-17T07:11:02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  <d v="2015-01-27T22:17:09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  <d v="2015-03-13T02:12:42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  <d v="2015-05-07T10:55:50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d v="2017-01-27T23:05:18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  <d v="2017-01-24T14:14:22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  <d v="2014-08-14T13:59:55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  <d v="2016-11-09T10:05:15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  <d v="2015-07-14T13:40:48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  <d v="2015-07-14T15:37:54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  <d v="2015-04-06T15:24:35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  <d v="2014-09-16T15:58:59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  <d v="2016-07-13T00:37:54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  <d v="2014-07-12T20:27:47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  <d v="2016-02-16T18:25:49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  <d v="2014-09-09T16:38:2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  <d v="2014-08-26T21:53:33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  <d v="2014-10-20T00:53:04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  <d v="2014-11-13T00:25:1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  <d v="2016-11-01T16:34:10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  <d v="2015-07-14T14:50:40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  <d v="2015-06-08T22:58:3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  <d v="2015-02-10T22:58:3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  <d v="2016-02-17T19:18:39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  <d v="2015-11-23T20:17:52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  <d v="2015-06-24T03:51:29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  <d v="2015-07-24T14:14:55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  <d v="2014-10-10T17:47:59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  <d v="2014-12-17T10:30:47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  <d v="2015-06-18T20:14:16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  <d v="2015-03-14T15:59:35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  <d v="2016-11-14T17:04:21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  <d v="2014-07-18T19:58:18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  <d v="2016-09-19T08:57:43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  <d v="2015-03-27T19:57:02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  <d v="2016-06-06T15:00:58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  <d v="2016-05-16T17:02:0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  <d v="2014-12-11T16:37:32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  <d v="2014-12-01T05:16:04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  <d v="2014-07-18T20:10:17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  <d v="2014-06-13T02:47:07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  <d v="2014-12-02T22:20:0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  <d v="2015-01-08T18:26:21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  <d v="2016-05-14T09:41:35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  <d v="2016-04-21T09:02:1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  <d v="2016-07-05T16:41:4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  <d v="2014-08-13T12:02:11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  <d v="2016-09-26T19:20:04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  <d v="2017-02-12T18:22:0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  <d v="2016-09-21T21:36:04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  <d v="2014-06-19T11:21:31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  <d v="2014-11-28T20:47:52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d v="2015-07-04T16:09:30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  <d v="2016-12-07T18:00:53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  <d v="2015-09-15T02:30:53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  <d v="2016-11-01T16:01:37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  <d v="2016-07-28T15:14:01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  <d v="2015-06-03T00:40:4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  <d v="2016-11-22T09:01:03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  <d v="2015-03-31T19:23:47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  <d v="2014-10-01T12:30:20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  <d v="2014-06-25T22:15:02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  <d v="2016-01-19T12:33:09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  <d v="2014-08-15T22:20:45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  <d v="2013-10-16T11:39:08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  <d v="2016-12-11T16:31:21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  <d v="2014-06-23T15:54:40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  <d v="2016-10-25T17:26:27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  <d v="2016-12-07T22:49:09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  <d v="2016-12-22T04:37:48"/>
    <d v="2017-02-20T04:37:48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  <d v="2016-12-22T11:47:58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d v="2016-11-02T23:53:03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  <d v="2016-11-22T15:55:2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  <d v="2014-11-05T00:59:1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d v="2014-07-17T23:38:22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  <d v="2016-11-04T11:01:08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  <d v="2016-01-15T16:20:3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  <d v="2016-05-06T12:42:12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  <d v="2016-12-30T18:54:42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  <d v="2015-09-26T02:10:40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  <d v="2014-10-28T15:48:27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  <d v="2014-08-06T20:30:02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  <d v="2017-01-17T20:17:2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  <d v="2016-02-09T00:57:56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  <d v="2012-01-01T15:34:51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  <d v="2014-06-17T13:43:27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  <d v="2012-03-09T19:19:38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  <d v="2011-05-31T15:19:23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  <d v="2015-11-13T15:01:52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  <d v="2011-07-07T20:05:57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  <d v="2012-07-21T04:27:41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  <d v="2011-11-07T17:53:11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  <d v="2011-12-02T19:05:47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  <d v="2013-07-31T10:11:01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  <d v="2014-11-03T00:42:26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  <d v="2014-01-28T06:36:2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  <d v="2014-10-31T14:29:54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  <d v="2014-07-09T12:03:4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  <d v="2015-06-07T03:31:22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  <d v="2013-05-07T15:33:26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  <d v="2014-02-19T22:01:5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  <d v="2012-03-22T17:01:25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  <d v="2012-11-13T22:58:23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  <d v="2013-04-03T13:44:0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  <d v="2012-09-05T01:01:49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  <d v="2014-07-11T20:19:26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  <d v="2011-06-19T15:07:55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  <d v="2016-09-26T10:06:57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  <d v="2015-01-15T14:09:51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  <d v="2011-02-16T18:24:19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  <d v="2012-11-22T01:18:34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  <d v="2010-09-08T20:04:2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  <d v="2014-05-30T07:55:3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d v="2016-10-27T18:20:13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  <d v="2014-01-03T18:02:06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d v="2016-11-16T20:36:10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d v="2015-08-11T04:09:21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  <d v="2014-09-19T13:01:24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d v="2015-01-17T18:48:03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  <d v="2015-04-21T03:26:50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d v="2013-01-15T23:59:2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  <d v="2015-12-11T19:46:42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  <d v="2009-09-12T01:21:59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  <d v="2015-04-06T17:39:45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  <d v="2014-01-24T18:43:38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  <d v="2011-11-16T01:26:3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  <d v="2015-09-03T16:27:2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  <d v="2014-03-31T16:51:20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  <d v="2010-09-15T16:25:05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  <d v="2011-04-03T16:10:25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  <d v="2013-05-09T00:01:14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  <d v="2012-07-26T18:11:4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  <d v="2012-03-19T18:34:09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  <d v="2014-02-05T03:35:19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  <d v="2013-01-29T14:15:1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  <d v="2012-03-15T01:20:34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  <d v="2012-05-30T00:09:4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  <d v="2013-01-02T01:08:59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  <d v="2013-10-10T18:44:06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  <d v="2011-07-12T02:45:37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  <d v="2012-02-24T14:42:46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  <d v="2013-08-16T21:11:25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  <d v="2012-03-28T23:51:28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  <d v="2014-08-31T14:09:47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  <d v="2012-03-28T16:00:46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  <d v="2014-08-12T10:24:14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  <d v="2011-06-01T19:05:20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  <d v="2012-08-02T00:32:04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  <d v="2011-05-02T22:47:58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  <d v="2011-07-06T02:32:06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  <d v="2011-05-27T19:45:12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  <d v="2011-08-08T16:35:39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  <d v="2017-01-24T15:05:11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  <d v="2014-11-19T02:24:46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  <d v="2013-12-20T20:00:30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  <d v="2012-08-02T01:21:02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  <d v="2013-01-08T00:25:5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  <d v="2012-06-20T23:02:45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  <d v="2011-05-16T17:50:01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  <d v="2014-10-02T22:01:43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  <d v="2013-03-08T20:54:03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  <d v="2012-01-17T14:23:31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  <d v="2012-07-30T21:11:21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  <d v="2013-12-11T23:57:34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  <d v="2014-05-09T20:12:22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  <d v="2015-03-30T22:07:45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  <d v="2012-09-05T22:44:10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  <d v="2010-03-13T05:48:38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  <d v="2012-10-04T07:21:24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  <d v="2012-03-05T00:55:30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  <d v="2012-01-19T11:21:4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  <d v="2012-06-13T01:13:02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  <d v="2016-05-14T19:14:00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  <d v="2012-03-28T15:31:34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  <d v="2011-11-22T16:12:15"/>
    <d v="2012-01-21T08:13:00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  <d v="2014-03-20T21:04:35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  <d v="2013-05-28T19:44:52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  <d v="2012-04-06T10:59:18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  <d v="2013-09-07T01:21:58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  <d v="2014-04-01T23:57:42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  <d v="2011-12-18T21:33:05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  <d v="2012-08-23T18:19:16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  <d v="2016-08-25T05:26:2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  <d v="2014-10-11T20:07:43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  <d v="2016-11-21T06:11:20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  <d v="2014-09-23T16:25:52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  <d v="2016-07-27T04:56:36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  <d v="2014-02-24T09:24:15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  <d v="2015-02-16T03:34:24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  <d v="2016-03-23T19:51:57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  <d v="2016-06-01T21:07:33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  <d v="2016-10-13T19:19:55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  <d v="2016-11-28T05:05:46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  <d v="2016-06-24T03:00:17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  <d v="2016-08-27T07:29:1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  <d v="2015-10-14T13:57:11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  <d v="2015-03-16T17:53:3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  <d v="2015-05-04T19:41:0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  <d v="2013-10-23T11:35:13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  <d v="2016-08-17T23:10:04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  <d v="2013-10-12T13:19:08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  <d v="2012-01-13T02:49:26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  <d v="2013-09-24T02:33:58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  <d v="2015-01-21T15:18:38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  <d v="2009-10-02T02:31:46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  <d v="2013-12-08T00:39:5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  <d v="2013-03-09T20:17:37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  <d v="2013-08-02T00:32:03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  <d v="2013-10-30T13:28:15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  <d v="2011-01-24T19:48:47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  <d v="2012-10-02T04:00:40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d v="2015-09-01T17:22:11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  <d v="2010-11-23T05:35:24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  <d v="2012-05-08T19:55:05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  <d v="2012-09-27T07:42:18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  <d v="2011-11-30T06:01:26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  <d v="2011-08-04T20:39:10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  <d v="2016-01-02T22:27:15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  <d v="2012-03-13T19:15:46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  <d v="2016-12-09T22:35:11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  <d v="2016-08-21T20:53:33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d v="2012-04-27T23:00:55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  <d v="2011-07-27T18:04:45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  <d v="2014-09-05T18:49:03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  <d v="2014-07-22T00:45:30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  <d v="2010-05-06T04:48:03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  <d v="2015-03-02T21:32:4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  <d v="2016-05-06T23:33:30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  <d v="2010-09-10T03:03:49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  <d v="2015-08-02T20:57:0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d v="2012-10-29T16:31:48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  <d v="2011-12-01T18:11:50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  <d v="2011-04-13T02:22:42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  <d v="2016-02-29T20:23:22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d v="2010-04-23T19:28:34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  <d v="2014-07-09T23:10:2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  <d v="2012-08-28T19:06:20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  <d v="2015-12-04T01:55:37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  <d v="2010-11-25T05:45:26"/>
    <d v="2011-01-24T05:45:26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d v="2014-02-11T04:33:10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d v="2011-08-12T04:37:03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d v="2010-06-11T19:14:15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  <d v="2012-06-21T16:34:00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  <d v="2017-01-02T13:05:19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d v="2014-01-03T00:07:25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  <d v="2012-10-12T02:37:27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d v="2012-07-26T18:19:07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  <d v="2012-01-29T16:18:34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d v="2010-09-13T20:28:54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  <d v="2014-06-12T22:38:50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  <d v="2014-11-01T21:59:21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  <d v="2012-11-14T15:24:05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d v="2013-10-15T16:07:02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  <d v="2014-08-27T12:43:13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  <d v="2014-10-22T23:02:0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  <d v="2013-10-28T21:08:31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d v="2010-06-09T00:28:50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d v="2012-04-14T19:44:55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  <d v="2012-09-28T20:41:53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d v="2012-03-10T05:42:4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  <d v="2010-05-14T21:58:26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  <d v="2014-02-10T08:38:22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  <d v="2013-02-05T23:15:45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  <d v="2014-03-13T04:03:29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  <d v="2014-04-04T17:41:2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  <d v="2015-12-30T08:00:29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d v="2011-12-06T00:34:49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  <d v="2012-08-03T11:30:4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  <d v="2015-06-27T00:12:06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  <d v="2016-01-13T20:14:20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  <d v="2016-10-30T16:01:45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  <d v="2016-03-15T14:00:50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  <d v="2016-12-28T20:57:06"/>
    <d v="2017-02-18T23:59:0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  <d v="2016-08-10T18:00:48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d v="2016-05-01T18:45:06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  <d v="2016-02-11T19:52:44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  <d v="2015-12-23T01:02:56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  <d v="2015-12-18T18:01:01"/>
    <d v="2016-01-17T18:01:01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  <d v="2016-04-20T15:41:12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  <d v="2016-10-19T14:43:3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  <d v="2014-12-26T03:56:39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  <d v="2015-07-09T20:00:39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  <d v="2016-08-04T07:05:00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  <d v="2015-02-25T21:55:59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  <d v="2015-03-19T19:16:0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  <d v="2014-12-20T04:11:05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  <d v="2017-01-31T15:02:35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  <d v="2017-01-05T16:38:55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  <d v="2016-01-04T17:05:53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  <d v="2016-09-12T15:15:19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  <d v="2015-07-23T15:05:19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  <d v="2016-09-24T00:24:06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  <d v="2016-02-22T06:06:14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  <d v="2014-07-16T20:20:34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  <d v="2017-01-07T07:16:47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  <d v="2016-12-17T05:17:33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  <d v="2015-04-17T17:01:00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  <d v="2014-08-05T20:46:38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  <d v="2015-09-10T00:21:3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  <d v="2016-02-24T17:59:16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  <d v="2016-04-29T16:43:0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  <d v="2015-06-30T01:24:57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  <d v="2016-01-22T22:36:3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  <d v="2016-01-26T07:25:01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  <d v="2016-05-16T10:00:28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  <d v="2014-10-16T21:42:02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  <d v="2014-07-10T22:43:42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  <d v="2016-09-02T18:04:46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  <d v="2016-07-23T16:01:25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  <d v="2015-02-26T02:46:48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  <d v="2015-12-01T23:13:30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  <d v="2015-11-16T18:25:00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  <d v="2014-05-14T07:04:10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d v="2016-09-01T08:33:45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  <d v="2014-08-04T18:49:24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  <d v="2016-06-17T18:09:48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  <d v="2016-03-08T22:11:59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  <d v="2016-10-09T23:09:28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  <d v="2014-10-09T06:18:50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  <d v="2014-11-04T22:34:40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  <d v="2014-06-27T20:47:40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  <d v="2014-10-29T02:28:1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  <d v="2015-10-05T04:03:21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  <d v="2014-10-14T07:11:30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  <d v="2017-01-14T01:26: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  <d v="2016-12-16T17:16:53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  <d v="2015-11-17T16:25:14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  <d v="2017-02-14T17:01:01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  <d v="2016-01-19T17:00:27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  <d v="2014-12-04T00:57:52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  <d v="2016-11-02T14:00:23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  <d v="2016-11-28T19:25:15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  <d v="2016-05-20T14:30:46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  <d v="2016-07-10T19:54:22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  <d v="2014-11-03T21:33:15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  <d v="2016-12-10T10:34: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  <d v="2015-12-01T20:00:56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  <d v="2014-11-12T00:03:35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  <d v="2015-10-26T21:04:5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  <d v="2016-02-22T02:34: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  <d v="2015-10-12T16:12:15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  <d v="2016-06-14T11:48:53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  <d v="2015-01-05T23:22:2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  <d v="2015-05-03T01:40:09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  <d v="2015-09-24T06:02:5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  <d v="2015-04-17T15:31:17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  <d v="2015-05-21T22:04:21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  <d v="2016-01-01T13:56:03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  <d v="2015-02-14T20:00:37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  <d v="2016-02-26T09:46:5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  <d v="2014-09-23T00:49:0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  <d v="2017-01-20T15:03:25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  <d v="2015-02-09T17:05:07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  <d v="2016-08-29T11:35:49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  <d v="2015-11-16T18:20:10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  <d v="2016-05-24T16:00:25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  <d v="2016-11-14T17:34:40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  <d v="2016-07-04T04:00:0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  <d v="2015-01-12T15:23:40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  <d v="2015-04-25T19:44:22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  <d v="2016-02-18T05:33:43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  <d v="2016-11-18T02:37:26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  <d v="2016-07-28T17:00:09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d v="2014-07-11T01:26:32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  <d v="2014-07-31T16:42:28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  <d v="2015-04-20T06:04:15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  <d v="2015-01-07T22:13:21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  <d v="2014-07-24T20:59:10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d v="2015-11-11T20:26:00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  <d v="2014-10-06T19:38:35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  <d v="2016-08-16T01:16:29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d v="2016-01-13T10:20:45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d v="2015-08-15T19:07:57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d v="2014-07-30T00:20:25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d v="2016-04-23T19:08:15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  <d v="2017-02-09T04:08:52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d v="2014-07-11T20:26:39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d v="2016-02-06T23:49:0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d v="2015-02-23T17:16:17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d v="2016-11-04T20:54:43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d v="2015-02-12T21:37:23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d v="2015-02-11T18:57:36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  <d v="2015-03-16T21:54:53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d v="2016-03-03T06:38:28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  <d v="2016-07-05T19:22:21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d v="2016-08-01T00:44:22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  <d v="2013-05-23T05:28:23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  <d v="2014-01-22T09:08:42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  <d v="2013-06-20T23:06:22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  <d v="2013-11-21T20:32:11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  <d v="2016-03-11T08:54:24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  <d v="2012-09-11T00:17:02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  <d v="2014-01-06T19:58:17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  <d v="2011-09-16T23:09:01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  <d v="2013-12-05T04:09:05"/>
    <d v="2014-01-04T04:09:0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  <d v="2012-04-06T21:41:56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  <d v="2014-07-18T09:04:10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  <d v="2015-12-15T04:00:11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  <d v="2011-06-07T04:42:01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  <d v="2016-04-19T13:35:36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  <d v="2014-04-11T03:18:53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  <d v="2014-12-29T22:14:52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  <d v="2012-07-11T21:44:48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  <d v="2014-06-03T15:49:4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d v="2014-07-09T21:53:2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  <d v="2016-02-13T16:06:1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  <d v="2014-07-25T20:48:11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d v="2014-05-16T17:08:0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  <d v="2014-03-25T19:11:07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  <d v="2015-05-27T04:32:55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  <d v="2015-04-29T04:27:33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  <d v="2016-03-11T19:41:1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  <d v="2016-01-27T23:22:17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  <d v="2013-07-31T12:53:40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  <d v="2014-09-03T12:25:54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  <d v="2014-01-21T19:01:1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  <d v="2014-03-14T18:18:15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  <d v="2015-04-13T20:04:2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  <d v="2016-01-15T02:39:31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  <d v="2016-06-17T18:32:18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  <d v="2013-10-30T01:05:25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  <d v="2016-04-19T05:19:50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  <d v="2014-05-12T09:50:21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  <d v="2014-02-22T03:15:27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  <d v="2012-03-05T17:46:15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d v="2014-06-23T20:40:24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  <d v="2012-02-13T15:17:15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  <d v="2012-11-07T22:23:42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  <d v="2015-12-09T04:53:10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  <d v="2014-11-20T18:13:31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  <d v="2014-07-15T23:27:00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  <d v="2013-09-09T08:18:07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  <d v="2016-02-29T16:41:3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  <d v="2012-04-10T20:20:08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  <d v="2015-11-25T14:21:53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  <d v="2014-03-06T03:59:39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  <d v="2014-03-24T19:01:04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d v="2011-09-13T20:56:4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  <d v="2016-02-12T22:25:16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  <d v="2014-03-20T12:34:08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  <d v="2015-03-31T16:00:51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d v="2015-07-27T14:58:50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  <d v="2016-06-14T07:51:34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  <d v="2014-10-14T20:30:00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  <d v="2014-07-08T15:35:17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  <d v="2016-05-06T06:21:33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  <d v="2014-09-26T23:55:0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d v="2015-11-24T21:47:48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  <d v="2014-07-01T09:46:21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  <d v="2014-11-15T06:50:28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  <d v="2016-07-07T23:44:54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  <d v="2015-11-19T16:07:09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  <d v="2016-03-24T19:40:21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  <d v="2017-01-01T21:45:31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  <d v="2014-12-02T08:20:26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d v="2015-07-07T11:05:21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d v="2015-01-18T00:08:47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  <d v="2015-11-17T04:38:46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d v="2015-03-30T04:22:00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  <d v="2014-08-03T17:56:32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  <d v="2014-03-25T22:52:53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d v="2014-08-20T23:19:43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  <d v="2016-11-01T04:06:21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  <d v="2016-05-17T17:02:46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  <d v="2015-11-09T22:54:35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d v="2015-08-08T02:27:43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  <d v="2015-04-15T17:01: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  <d v="2015-05-19T17:08:25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  <d v="2015-08-07T02:36:4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  <d v="2014-07-15T18:20:08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d v="2015-01-25T01:42:4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  <d v="2014-10-06T15:04:40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  <d v="2014-11-09T02:12:0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  <d v="2015-02-26T03:43:06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d v="2015-04-28T15:06:29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  <d v="2014-08-25T16:24:24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d v="2014-07-10T17:22:00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  <d v="2014-06-02T05:08:50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  <d v="2015-05-26T11:39:02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  <d v="2014-08-12T17:38:15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  <d v="2016-08-23T01:17:45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  <d v="2015-01-23T08:29:23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  <d v="2015-04-30T21:26:11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  <d v="2014-10-26T19:18:47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d v="2014-07-21T16:22:3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  <d v="2015-06-29T04:27:37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  <d v="2016-04-08T20:12:07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  <d v="2015-06-15T17:28:59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  <d v="2017-01-11T00:28:18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d v="2014-09-15T15:51:36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  <d v="2014-07-17T21:44:12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  <d v="2015-09-28T17:17:07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  <d v="2014-05-22T19:21:54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  <d v="2015-01-30T08:08:4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  <d v="2016-12-24T19:51:28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  <d v="2016-10-13T20:40:2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  <d v="2017-01-06T14:23:31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  <d v="2015-05-06T20:45:49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  <d v="2015-04-29T20:43:1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  <d v="2015-04-15T21:28:4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  <d v="2016-12-07T16:49:00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  <d v="2016-06-08T23:29:55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  <d v="2014-08-01T15:58:45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  <d v="2016-02-19T14:29:20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  <d v="2016-02-09T18:37:3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  <d v="2015-03-09T11:42:59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  <d v="2015-10-21T08:20:53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  <d v="2015-11-18T19:38:59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  <d v="2016-05-13T15:57:14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  <d v="2015-11-25T14:51:26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  <d v="2015-06-06T18:30:00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  <d v="2015-03-26T11:27:36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  <d v="2016-06-15T14:34:06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  <d v="2015-05-28T06:55:54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  <d v="2015-05-01T14:45:27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  <d v="2015-10-20T17:57:13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  <d v="2015-05-14T12:09:1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  <d v="2017-02-06T18:37:33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  <d v="2016-03-01T10:19:33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  <d v="2017-01-26T20:18:25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  <d v="2015-05-08T22:36:12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  <d v="2016-05-25T20:47:4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  <d v="2015-11-10T22:48:15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  <d v="2016-12-27T18:08:20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  <d v="2015-04-10T20:10:05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  <d v="2014-04-30T22:09:16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  <d v="2015-08-31T14:47:37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  <d v="2016-06-14T19:25:40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  <d v="2015-10-01T15:53:20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  <d v="2016-09-20T11:05:13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  <d v="2015-07-26T15:05:12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  <d v="2016-11-06T11:24:48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  <d v="2016-03-01T17:17:27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  <d v="2016-10-11T04:15:09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  <d v="2014-04-07T13:11:42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  <d v="2014-03-17T20:59:41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d v="2014-07-07T22:03:36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  <d v="2011-07-30T17:30:0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  <d v="2012-03-17T11:02:07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d v="2011-01-25T23:20: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d v="2015-07-08T22:36:08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  <d v="2013-08-20T20:21:10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  <d v="2012-01-31T22:46:14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d v="2015-01-03T18:55:42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  <d v="2013-11-05T03:14:59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d v="2012-07-20T16:19:24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d v="2012-08-04T06:47:45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  <d v="2011-07-07T14:38:56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d v="2011-12-06T23:06:07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  <d v="2013-05-15T00:57:37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  <d v="2014-10-11T20:06:20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  <d v="2011-08-27T03:58:2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  <d v="2011-05-08T21:06:11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  <d v="2014-05-15T14:23:54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  <d v="2011-10-22T01:02:29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  <d v="2014-05-08T15:45:53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  <d v="2012-06-07T17:46:51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  <d v="2014-07-23T15:25:31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  <d v="2011-07-27T19:32:47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  <d v="2014-08-04T18:48:27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  <d v="2010-11-05T14:54:46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  <d v="2011-02-13T02:03:10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  <d v="2013-08-01T14:40:12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  <d v="2014-05-07T23:17:44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  <d v="2014-01-27T20:13:4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  <d v="2013-12-30T08:13:47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  <d v="2014-01-17T18:18:1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  <d v="2014-02-22T02:01:10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  <d v="2013-09-30T15:54:43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  <d v="2010-10-14T15:43:3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  <d v="2013-12-12T21:02:25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  <d v="2013-06-24T14:02:38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  <d v="2013-08-21T20:17:27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  <d v="2016-03-16T19:45:12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  <d v="2012-01-25T20:34:02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  <d v="2013-10-14T16:24:19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  <d v="2010-04-06T17:52:59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  <d v="2014-08-01T17:31:31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  <d v="2012-07-26T16:33:45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  <d v="2013-07-03T20:49:47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  <d v="2009-07-13T16:54:07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  <d v="2012-07-31T13:29:0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  <d v="2014-05-27T13:19:26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  <d v="2014-02-12T02:22:50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  <d v="2013-07-08T17:50:36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  <d v="2013-11-08T11:24:15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  <d v="2016-12-08T05:38:02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  <d v="2015-06-05T13:59:3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  <d v="2015-02-04T09:13:47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  <d v="2016-07-10T03:42:43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  <d v="2016-12-05T03:14:05"/>
    <d v="2017-01-04T03:14:05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  <d v="2015-03-23T14:45:31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  <d v="2015-03-01T15:39:5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  <d v="2015-09-09T18:20:28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  <d v="2015-10-15T16:49:31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  <d v="2015-06-29T13:44:57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  <d v="2016-02-23T01:12:53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  <d v="2016-04-01T17:55:58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  <d v="2016-03-29T16:20:32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  <d v="2015-06-14T19:32:3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  <d v="2016-04-23T16:12:18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  <d v="2015-07-10T17:59:38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  <d v="2016-11-01T01:23:31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  <d v="2016-07-15T10:35:20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  <d v="2017-01-12T04:40:05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  <d v="2016-06-22T15:58:28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  <d v="2014-11-04T10:58:54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  <d v="2016-01-18T12:04:39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  <d v="2016-08-29T14:43:32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  <d v="2015-09-10T21:11:08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  <d v="2016-07-05T16:00:5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  <d v="2016-10-26T19:15:19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  <d v="2015-03-19T16:52:0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  <d v="2016-02-02T17:01:54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  <d v="2016-08-22T16:04:20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  <d v="2015-10-01T11:57:28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  <d v="2016-01-24T23:05:09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  <d v="2016-05-30T05:39:06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  <d v="2014-12-12T01:02:52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  <d v="2014-06-26T19:29:25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  <d v="2016-12-01T16:34:06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  <d v="2016-11-23T17:58:57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  <d v="2015-04-21T15:45:25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  <d v="2016-03-22T16:45:46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  <d v="2016-09-13T15:12:32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  <d v="2016-11-30T02:03:5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  <d v="2014-12-01T19:00:28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  <d v="2015-04-29T16:17:15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  <d v="2016-08-30T15:25:34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  <d v="2014-10-23T05:19:05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  <d v="2016-06-01T06:38:29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  <d v="2016-07-18T12:05:54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d v="2014-06-16T02:33:45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  <d v="2016-02-10T18:34:47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  <d v="2015-11-05T22:28:22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  <d v="2014-11-12T20:43:48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  <d v="2015-07-03T19:17:13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  <d v="2014-10-24T15:31:55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d v="2014-07-16T14:17:33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  <d v="2016-08-30T14:58:37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  <d v="2015-06-17T19:35:39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  <d v="2016-06-21T12:38:0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  <d v="2016-06-01T18:57:19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  <d v="2014-06-09T19:32:39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  <d v="2015-02-05T15:18:45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  <d v="2014-11-20T12:08:53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  <d v="2015-11-09T07:58:5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  <d v="2015-11-26T00:18:54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  <d v="2016-01-13T17:45:44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  <d v="2015-07-15T13:52:46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  <d v="2016-05-12T19:22:59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  <d v="2012-10-31T06:06:4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  <d v="2011-05-26T13:42:03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  <d v="2011-05-05T19:33:10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  <d v="2012-07-05T21:37:0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  <d v="2014-05-22T17:12:52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  <d v="2016-01-27T20:15:27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  <d v="2014-11-08T16:41:46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  <d v="2015-02-14T17:35:52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  <d v="2014-10-12T23:54:23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  <d v="2015-10-15T00:04:10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  <d v="2015-05-22T04:34:5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  <d v="2014-03-12T14:15:46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  <d v="2015-04-07T18:12:22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  <d v="2012-06-12T17:45:3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  <d v="2016-11-30T22:50:3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  <d v="2016-02-24T03:53:08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  <d v="2016-12-16T01:35:19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  <d v="2016-11-03T16:03:2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  <d v="2017-01-12T05:16:10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  <d v="2016-07-17T18:13:30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  <d v="2015-05-06T11:47:56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  <d v="2016-11-29T05:08:45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  <d v="2013-04-06T19:12:16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  <d v="2016-12-03T01:47:58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  <d v="2015-06-05T17:38:42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  <d v="2016-03-04T16:32:01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  <d v="2015-05-02T22:06:35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  <d v="2016-09-21T14:45:17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  <d v="2016-07-14T11:32:37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  <d v="2015-03-24T19:16:46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  <d v="2016-02-01T03:43:06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  <d v="2016-07-02T16:22:0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  <d v="2017-01-17T03:28:46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  <d v="2016-12-15T21:48:01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  <d v="2015-01-14T23:58:0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  <d v="2016-09-27T22:01:50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  <d v="2016-06-05T20:58:54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  <d v="2014-09-07T00:06:13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  <d v="2016-05-08T08:11:13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  <d v="2015-03-02T01:16:5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  <d v="2015-01-28T12:14:45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  <d v="2014-10-29T16:20:01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  <d v="2015-10-20T10:23:27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  <d v="2014-07-18T12:52:5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  <d v="2015-10-14T20:55:56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d v="2014-11-02T03:12:15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  <d v="2016-04-19T07:38:4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  <d v="2015-01-09T01:25:00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  <d v="2014-11-04T01:31:39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  <d v="2015-12-22T10:29:30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  <d v="2016-12-04T06:04:27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  <d v="2015-07-07T16:13:11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d v="2015-10-22T22:13:39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  <d v="2015-08-16T03:36:14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  <d v="2016-01-26T10:57:14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  <d v="2016-09-09T10:56:5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  <d v="2016-06-03T16:01:26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  <d v="2015-01-09T21:58:29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  <d v="2016-08-22T05:45:04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  <d v="2015-12-02T08:38:51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  <d v="2016-11-02T17:13:22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d v="2015-03-30T03:09:19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d v="2015-06-25T09:22:00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  <d v="2016-08-19T20:26:25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  <d v="2016-03-03T09:06:57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d v="2015-03-11T01:27:22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  <d v="2014-11-18T19:31:28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  <d v="2015-10-27T05:03:36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d v="2015-06-20T18:43:48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  <d v="2015-05-18T18:24:38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  <d v="2015-09-11T18:43:40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  <d v="2014-06-06T12:45:39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  <d v="2016-03-28T20:54:59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  <d v="2015-02-05T19:55:01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  <d v="2015-07-13T18:22:49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d v="2016-04-25T15:29:18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d v="2015-07-14T20:57:42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d v="2015-05-15T13:00:5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d v="2016-04-01T10:44:38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  <d v="2016-06-08T17:32:14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d v="2015-04-21T22:28:3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d v="2015-03-23T19:28:25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  <d v="2016-01-21T04:06:37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  <d v="2014-10-19T23:00:59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d v="2014-06-28T16:52:43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d v="2017-03-01T16:42:27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  <d v="2016-04-03T20:48:00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  <d v="2014-07-12T16:08:40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d v="2015-10-12T21:30:4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d v="2014-07-11T16:56:00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d v="2015-11-04T04:54:56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d v="2014-10-03T21:31:38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  <d v="2014-09-17T15:29:14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  <d v="2013-02-21T21:52:18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  <d v="2013-01-17T15:52:38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  <d v="2015-12-02T04:07:46"/>
    <d v="2016-01-12T05:00:00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  <d v="2012-01-25T19:14:45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  <d v="2011-04-13T00:20:49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  <d v="2013-01-16T14:21:4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  <d v="2012-12-07T19:51:03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  <d v="2015-03-10T22:58:54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  <d v="2013-09-16T13:01:43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  <d v="2012-01-31T23:30:39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  <d v="2014-11-17T17:21:03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  <d v="2011-08-11T01:00:22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  <d v="2011-10-24T14:46:44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  <d v="2013-04-30T20:55:13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  <d v="2014-04-25T17:53:0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  <d v="2013-07-09T22:24:59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  <d v="2013-10-03T22:09:05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  <d v="2012-08-15T20:35:36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  <d v="2016-06-27T04:37:55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d v="2012-05-24T04:49:23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  <d v="2015-05-06T19:06:13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  <d v="2015-01-28T04:02:41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  <d v="2013-12-06T13:31:00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d v="2012-10-16T14:40:52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  <d v="2014-12-18T17:07:23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  <d v="2011-05-19T21:14:06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  <d v="2015-03-04T17:20:1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d v="2011-07-28T18:57:1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d v="2014-07-18T11:24:19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  <d v="2013-06-19T15:25:22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  <d v="2014-07-20T23:36:1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  <d v="2016-06-06T00:10:33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  <d v="2015-06-08T14:00:23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  <d v="2016-02-26T13:01:20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  <d v="2016-08-24T08:20:01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  <d v="2014-05-13T15:47: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  <d v="2016-02-14T10:38:23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  <d v="2014-06-24T18:51:44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  <d v="2010-03-17T10:48:29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  <d v="2014-05-27T14:44:41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  <d v="2017-01-16T12:48:05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  <d v="2014-06-19T09:14:38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  <d v="2015-10-19T14:00:04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  <d v="2014-06-16T15:17:46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  <d v="2015-08-18T14:20:40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  <d v="2016-02-15T06:04:57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  <d v="2016-09-06T11:11:32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  <d v="2014-11-05T13:35:53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  <d v="2014-05-01T19:40:52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  <d v="2014-05-23T17:48:03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  <d v="2014-11-12T20:35:13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  <d v="2016-05-03T04:01:3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  <d v="2014-11-21T18:01:56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  <d v="2016-07-19T16:52:18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  <d v="2015-12-01T06:37:27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  <d v="2017-02-14T14:24:46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  <d v="2017-01-01T17:35:22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  <d v="2015-02-17T15:05:20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  <d v="2015-09-28T18:24:55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  <d v="2014-10-29T19:15:26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  <d v="2016-01-22T11:24:25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  <d v="2016-03-14T00:02:57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  <d v="2015-08-05T16:11:02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  <d v="2016-04-24T19:53:51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  <d v="2015-07-28T19:15:10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  <d v="2016-07-01T07:33:4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  <d v="2014-12-08T18:46:10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  <d v="2016-12-01T22:03: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  <d v="2014-10-27T00:10:16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  <d v="2014-12-01T17:05:38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  <d v="2014-10-23T12:13:54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d v="2015-02-18T01:13: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  <d v="2015-01-27T21:13:5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  <d v="2014-07-19T05:06:39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d v="2017-02-16T10:14:42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  <d v="2016-04-12T10:47:14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d v="2015-04-27T19:47:19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  <d v="2014-09-10T16:31:48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d v="2015-08-03T06:47:27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d v="2015-07-03T06:03:10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  <d v="2016-06-04T03:40:24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  <d v="2014-08-20T15:40:33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  <d v="2015-04-14T01:16:3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  <d v="2014-10-24T00:29:53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  <d v="2013-10-08T01:00:03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d v="2009-09-23T13:35:16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  <d v="2014-01-13T17:49:11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  <d v="2011-05-09T17:31:01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  <d v="2016-06-28T22:00:04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  <d v="2014-02-01T22:29:05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  <d v="2014-11-19T01:29:45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d v="2013-04-25T16:18:34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  <d v="2016-03-09T19:31:22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  <d v="2015-05-20T18:28:03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  <d v="2016-02-04T00:47:39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  <d v="2015-01-13T22:15:29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  <d v="2014-06-09T12:34:56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  <d v="2015-05-16T21:06:08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  <d v="2012-05-25T20:20:48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  <d v="2010-08-09T01:34:51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d v="2012-03-22T01:12:06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  <d v="2015-11-17T10:46:30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  <d v="2015-08-30T18:57:33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  <d v="2014-08-26T21:43:11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d v="2014-05-20T15:35:01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  <d v="2016-12-03T21:29:28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d v="2015-03-06T02:30:22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  <d v="2014-11-13T22:49:25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d v="2015-09-09T23:38:06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  <d v="2015-08-24T20:34:24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d v="2015-02-11T01:44:45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  <d v="2015-01-29T20:17:35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  <d v="2016-03-16T17:06:22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  <d v="2014-05-21T01:12:08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  <d v="2014-10-29T10:19:29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d v="2016-08-21T08:29:5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d v="2016-03-09T12:56:16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  <d v="2014-06-01T01:22:32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  <d v="2011-04-05T02:13:53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  <d v="2011-09-02T07:08:37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  <d v="2011-11-29T04:04:19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  <d v="2012-02-06T20:17:15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  <d v="2011-07-23T00:18:33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  <d v="2010-12-24T02:40:38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  <d v="2012-05-24T19:24:11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  <d v="2013-11-29T19:56:26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  <d v="2011-09-10T00:01:4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  <d v="2012-11-15T22:11:5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  <d v="2013-05-15T00:00:32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  <d v="2012-12-03T20:59:44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  <d v="2012-06-22T01:40:0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  <d v="2014-06-04T23:32:49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  <d v="2011-10-29T01:13:16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  <d v="2012-10-12T17:10:21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  <d v="2013-09-29T15:56:28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  <d v="2014-08-25T04:28:06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  <d v="2012-04-04T14:33:35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  <d v="2014-11-07T07:04:34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  <d v="2013-06-28T16:31:29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  <d v="2012-08-14T16:47:33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  <d v="2013-11-01T20:21:07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  <d v="2012-10-23T16:58:09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  <d v="2014-05-15T17:41:22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  <d v="2014-01-06T20:48:53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  <d v="2012-01-31T20:06:15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  <d v="2012-09-12T20:37:4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  <d v="2011-07-26T08:10:54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  <d v="2011-12-19T21:12:36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  <d v="2011-04-25T04:33:2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  <d v="2016-05-12T20:51:01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  <d v="2011-04-30T02:04:48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  <d v="2009-11-05T18:02:20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  <d v="2012-02-02T15:39:25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  <d v="2010-07-20T05:32:35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  <d v="2014-11-19T14:19:04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  <d v="2011-05-25T00:35:27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  <d v="2012-08-25T19:46:5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  <d v="2012-09-23T01:26:00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  <d v="2013-09-04T14:49:00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  <d v="2014-07-13T10:48:23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  <d v="2012-05-10T09:49:3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  <d v="2011-02-18T16:54:42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  <d v="2014-04-08T16:25:55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  <d v="2011-03-23T21:37:0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  <d v="2011-03-24T20:01:36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  <d v="2012-03-19T21:22:40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  <d v="2012-03-06T19:00:20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  <d v="2012-11-13T22:17:32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  <d v="2012-04-24T18:46:08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  <d v="2012-11-10T05:19:2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  <d v="2013-11-18T21:55:21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  <d v="2016-03-30T16:39:1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  <d v="2015-12-05T23:57:1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  <d v="2011-11-01T04:45:36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  <d v="2015-01-02T00:31:47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  <d v="2012-01-31T18:16:58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  <d v="2011-01-21T15:35:13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  <d v="2014-02-12T01:41:38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  <d v="2011-10-29T03:35:39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  <d v="2016-04-01T21:14:36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  <d v="2010-05-15T22:19:59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  <d v="2016-07-02T13:03:34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  <d v="2012-05-05T15:45:30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  <d v="2015-02-04T21:04:5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  <d v="2016-07-18T14:31:46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  <d v="2011-09-16T17:35:40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  <d v="2012-03-05T17:25:47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  <d v="2016-02-16T09:46:1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  <d v="2014-01-23T20:31:11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  <d v="2011-06-29T01:39:05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  <d v="2014-06-12T18:11:07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  <d v="2017-02-08T02:54:44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d v="2017-02-13T05:07:40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  <d v="2017-03-14T18:45:38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  <d v="2017-02-17T19:34:01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  <d v="2017-02-22T06:00:23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  <d v="2017-02-26T20:15:1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  <d v="2017-03-08T01:07:25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  <d v="2017-03-10T12:49:54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  <d v="2017-02-14T22:37:10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  <d v="2017-03-07T10:20:42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  <d v="2017-03-01T16:50:08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  <d v="2017-02-22T03:37:47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  <d v="2017-03-09T22:05:1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  <d v="2017-02-25T16:04:3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  <d v="2017-03-07T00:45:1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d v="2017-03-02T01:40:11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  <d v="2017-03-11T00:47:28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d v="2017-03-02T04:59:20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  <d v="2017-03-02T01:43:1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  <d v="2014-12-16T15:56:45"/>
    <d v="2015-01-15T15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  <d v="2015-02-28T20:52:30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  <d v="2015-07-02T06:45:37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  <d v="2015-01-17T03:21:1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d v="2015-08-29T00:24:0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d v="2015-06-24T07:21:1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  <d v="2016-02-27T17:18:15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d v="2016-03-22T20:48:26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  <d v="2014-07-21T13:31:54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  <d v="2015-12-03T14:11:28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  <d v="2014-08-01T15:30:34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d v="2015-05-01T21:55:53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  <d v="2014-09-05T19:13:32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  <d v="2015-04-01T22:02:41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  <d v="2015-03-01T05:13:0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  <d v="2016-10-30T13:51:39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  <d v="2016-03-31T23:33:58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  <d v="2016-03-31T14:39:09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  <d v="2014-08-18T12:49:51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  <d v="2014-10-10T18:47:51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d v="2015-11-11T11:04:23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  <d v="2016-02-25T23:03:49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  <d v="2015-05-05T19:48:35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  <d v="2014-09-30T22:22:42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  <d v="2014-07-25T23:14:09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  <d v="2014-05-29T22:04:24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  <d v="2015-02-09T22:16:1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  <d v="2015-09-21T15:01:14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d v="2015-09-25T02:06:23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d v="2015-05-28T21:45:52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d v="2015-11-17T16:24:41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  <d v="2015-04-08T00:52:36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  <d v="2016-07-08T19:32:2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  <d v="2015-10-09T20:40:33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  <d v="2015-06-20T22:46:32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  <d v="2014-09-02T20:59:02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  <d v="2016-03-06T20:58:52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d v="2015-06-16T19:37:02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  <d v="2015-04-26T15:04:3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  <d v="2016-12-06T21:02:50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  <d v="2016-08-04T22:12:55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  <d v="2015-01-22T14:31:1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  <d v="2016-11-16T06:13:58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  <d v="2016-10-25T04:14:27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  <d v="2015-10-15T10:27:10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  <d v="2015-08-03T22:49:03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  <d v="2017-01-23T23:25:21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  <d v="2016-03-25T20:05:04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  <d v="2015-02-17T18:45:23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  <d v="2016-09-14T06:04:4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  <d v="2016-02-20T17:59:28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  <d v="2015-03-04T21:02:3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  <d v="2016-07-20T04:01:09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  <d v="2016-05-15T22:56:32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  <d v="2015-03-05T19:53:4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  <d v="2016-02-05T16:08:33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  <d v="2015-07-24T13:37:40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  <d v="2016-02-10T23:34:05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  <d v="2016-09-23T20:50: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  <d v="2014-07-05T11:39:39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  <d v="2014-07-14T23:31:52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d v="2014-08-04T20:38:08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  <d v="2014-07-04T15:48:04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  <d v="2014-07-29T13:27:24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  <d v="2014-12-14T19:39:1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  <d v="2014-09-09T18:43:14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  <d v="2014-09-23T23:30:40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  <d v="2014-05-07T17:13:56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  <d v="2014-12-05T18:14:58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  <d v="2014-10-18T05:14:52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  <d v="2014-09-09T23:26:00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  <d v="2014-09-23T22:57:51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  <d v="2015-01-21T08:34:13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  <d v="2015-02-10T20:43:15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  <d v="2016-05-03T14:25:1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  <d v="2016-08-15T14:49:05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  <d v="2016-01-19T13:48:09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  <d v="2015-04-21T22:47:58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  <d v="2014-09-15T03:14:1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  <d v="2014-11-15T13:12:57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  <d v="2015-03-05T15:43:5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  <d v="2014-10-01T22:45:42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  <d v="2014-11-13T06:00:03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  <d v="2015-01-06T16:11:18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  <d v="2014-11-30T17:46:05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  <d v="2015-07-04T00:44:4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  <d v="2014-10-28T21:24:00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  <d v="2015-01-07T13:13:42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  <d v="2016-09-15T06:55:41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  <d v="2016-05-25T10:32:4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  <d v="2015-12-06T07:50:33"/>
    <d v="2016-02-04T07:50:33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  <d v="2014-10-22T20:13:28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  <d v="2016-09-10T14:32:5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  <d v="2015-11-13T15:51:08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  <d v="2015-06-04T11:20:30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  <d v="2015-10-05T16:16:4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  <d v="2015-08-31T19:17:38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  <d v="2014-08-26T15:19:09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  <d v="2014-08-29T01:38:33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  <d v="2017-01-07T16:20:30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  <d v="2015-01-25T21:47:1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  <d v="2014-08-09T21:50:26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  <d v="2014-08-25T10:24:30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  <d v="2016-06-03T07:38:56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d v="2014-07-09T21:20:12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  <d v="2015-01-29T07:32:16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d v="2015-06-17T21:45:37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  <d v="2016-06-27T21:01:43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  <d v="2016-12-01T15:53:2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d v="2015-03-04T05:37:30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  <d v="2014-06-30T18:03:16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  <d v="2015-03-02T02:01:3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  <d v="2012-01-18T07:39:27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  <d v="2013-12-26T19:07:4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  <d v="2012-09-24T16:26:16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  <d v="2013-12-18T21:59:27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  <d v="2014-01-18T22:10:17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  <d v="2011-01-12T07:49:21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  <d v="2014-04-07T21:35:30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  <d v="2010-12-04T02:06:11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  <d v="2014-01-25T16:25:07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  <d v="2012-04-27T23:54:23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  <d v="2011-02-02T12:57:07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  <d v="2013-01-29T01:03:2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  <d v="2014-12-15T23:08:15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  <d v="2016-03-01T16:51:11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  <d v="2013-01-31T19:25:29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  <d v="2012-01-18T01:08:55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  <d v="2011-09-02T18:52:3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  <d v="2016-09-01T17:19:42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  <d v="2013-04-18T02:18:3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  <d v="2014-04-16T20:17:25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  <d v="2015-01-27T15:09: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  <d v="2011-01-21T23:52:34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  <d v="2011-05-03T23:21:5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  <d v="2016-06-02T07:59:58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  <d v="2012-11-15T15:36:17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  <d v="2015-03-31T05:40:32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  <d v="2011-05-28T18:54: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  <d v="2012-09-17T20:17:3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  <d v="2014-06-10T23:01:4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  <d v="2014-07-07T21:45:38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  <d v="2015-03-18T18:30: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  <d v="2012-09-25T01:26:57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  <d v="2013-04-24T00:30:37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  <d v="2013-11-22T12:55:40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  <d v="2014-06-27T20:31:12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  <d v="2014-08-13T18:26:53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  <d v="2011-10-17T04:48:41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  <d v="2011-08-23T18:28:4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  <d v="2014-01-16T17:01:24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d v="2014-12-27T07:12:2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  <d v="2017-01-20T11:49:34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  <d v="2014-05-13T19:08:05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  <d v="2014-04-04T17:11:40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  <d v="2016-10-02T08:49:07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  <d v="2017-01-07T05:54:57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  <d v="2016-10-06T22:11:52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  <d v="2015-11-20T18:42:05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  <d v="2016-01-02T08:32:15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  <d v="2014-10-11T18:48:2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  <d v="2015-05-31T03:06:4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  <d v="2016-06-08T23:15:33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d v="2014-05-17T06:50:05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d v="2014-05-14T00:12:35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  <d v="2016-02-13T15:35:2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  <d v="2016-03-01T13:36:2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  <d v="2015-02-08T03:39:49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  <d v="2012-06-07T22:46:5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  <d v="2012-03-09T22:45:08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  <d v="2012-10-23T04:45:35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  <d v="2012-07-09T02:15:10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  <d v="2014-10-13T21:45:38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  <d v="2015-11-15T19:12:12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  <d v="2010-05-01T05:45:32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  <d v="2012-11-15T18:52:08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  <d v="2010-06-06T19:09:14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  <d v="2011-05-08T15:18:01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  <d v="2011-03-30T22:36:25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  <d v="2012-01-12T21:43:03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  <d v="2015-09-20T17:55:22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  <d v="2012-03-13T17:02:45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  <d v="2014-02-10T14:00:06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  <d v="2015-12-28T04:37:53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  <d v="2012-09-08T20:55:31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  <d v="2015-04-22T13:02:09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  <d v="2015-02-02T18:57:27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  <d v="2016-11-28T18:29:51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  <d v="2015-11-18T16:27:01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  <d v="2014-08-08T22:13:14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  <d v="2016-05-24T16:06:23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  <d v="2014-05-08T14:05:25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  <d v="2016-11-29T22:01:40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  <d v="2014-09-23T10:17:5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  <d v="2015-09-17T23:06:57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  <d v="2015-05-05T05:26:00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  <d v="2014-09-08T12:16:18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  <d v="2014-10-17T04:11:13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  <d v="2014-08-13T01:10:22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  <d v="2016-10-13T17:12:55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  <d v="2014-07-08T18:57:31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  <d v="2015-09-23T21:01:01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  <d v="2012-06-14T05:19:03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  <d v="2011-08-17T20:22:12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  <d v="2013-12-18T18:15:55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  <d v="2010-10-05T22:54:1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  <d v="2012-02-21T20:40:39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  <d v="2011-05-24T00:31:06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  <d v="2012-05-08T21:25:09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  <d v="2012-01-03T19:26:13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  <d v="2014-08-28T03:08:27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  <d v="2011-11-18T20:48:41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  <d v="2014-05-14T22:22:51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  <d v="2011-11-05T21:21:10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  <d v="2012-05-30T02:51:21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  <d v="2013-06-01T06:13:51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  <d v="2013-02-08T23:38:28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  <d v="2011-05-07T12:10:33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  <d v="2014-04-15T06:58:5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  <d v="2011-04-05T19:52:20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  <d v="2016-06-27T06:28:36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  <d v="2015-06-02T06:02:38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  <d v="2014-02-19T03:36:01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  <d v="2009-10-16T22:02:00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  <d v="2016-04-13T14:30:09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  <d v="2014-06-10T10:09:11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  <d v="2011-03-22T04:21:13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  <d v="2016-10-08T10:05:37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  <d v="2013-09-09T14:33:35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  <d v="2012-02-02T04:47:45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  <d v="2016-01-25T13:56:16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  <d v="2012-04-21T06:31:21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  <d v="2015-03-04T22:10:05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  <d v="2013-02-21T23:42:41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  <d v="2014-08-20T20:17:40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  <d v="2014-11-21T08:42:21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  <d v="2012-08-27T04:40:17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  <d v="2014-04-13T18:43:56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  <d v="2014-08-12T10:18:54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  <d v="2016-03-23T06:32:52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  <d v="2011-12-21T02:08:30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  <d v="2014-07-15T12:58:18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  <d v="2014-04-01T15:55:29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  <d v="2016-11-02T14:05:15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  <d v="2016-07-06T19:01:08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  <d v="2013-02-19T04:38:21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  <d v="2013-10-14T12:01:0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  <d v="2012-10-19T00:17:24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  <d v="2016-06-28T17:21:04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  <d v="2013-06-20T08:01:09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  <d v="2013-02-08T18:07:31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  <d v="2015-11-03T05:12:20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  <d v="2012-05-10T05:24:52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  <d v="2015-10-13T11:02:26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  <d v="2016-02-23T13:01:02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  <d v="2014-06-09T17:24:25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d v="2016-11-04T14:04:47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  <d v="2016-08-11T00:16:58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  <d v="2014-10-01T18:58:01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  <d v="2016-07-04T16:46:11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  <d v="2016-02-13T10:24:43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  <d v="2015-01-30T15:21:16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  <d v="2015-07-21T18:19:02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  <d v="2016-11-11T16:20:08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  <d v="2016-01-29T04:42:12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  <d v="2015-06-12T21:26:26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  <d v="2015-01-19T03:26:3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d v="2015-11-21T14:07:1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d v="2016-10-08T00:09:02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  <d v="2015-06-26T21:38:56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d v="2014-06-10T19:40:11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d v="2014-07-27T22:20:12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  <d v="2014-06-17T02:50:3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  <d v="2014-10-14T11:35:08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  <d v="2015-12-07T22:50:13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  <d v="2015-05-12T05:01:56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  <d v="2016-12-24T17:05:43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  <d v="2010-06-18T03:00:52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  <d v="2014-06-10T14:31:03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  <d v="2013-09-18T19:30:18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  <d v="2014-10-29T12:00:45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  <d v="2010-06-18T20:06:26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  <d v="2011-08-06T14:30:22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  <d v="2016-10-18T07:45:43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  <d v="2016-07-19T23:54:51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  <d v="2015-12-09T08:36:13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  <d v="2015-01-06T19:44: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  <d v="2016-05-09T23:03:34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  <d v="2013-02-19T05:08:59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  <d v="2011-08-10T21:02:43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  <d v="2013-02-07T21:08:19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  <d v="2012-02-22T01:22:35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  <d v="2015-07-14T08:46:49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  <d v="2016-08-23T17:00:21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  <d v="2014-04-08T02:20:24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  <d v="2014-08-10T01:41:37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  <d v="2016-05-12T13:39:3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  <d v="2015-05-12T10:05:5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  <d v="2012-07-09T23:12: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  <d v="2015-05-12T04:25:46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  <d v="2014-03-06T17:39:45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  <d v="2015-02-13T19:31:59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  <d v="2010-02-06T22:03:26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  <d v="2014-07-28T00:31:21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  <d v="2014-12-02T07:54:13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  <d v="2016-11-15T13:34:34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  <d v="2014-03-27T01:58:38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  <d v="2015-03-13T03:07:1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  <d v="2015-11-03T15:00:07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  <d v="2014-04-09T20:45:19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  <d v="2013-10-31T05:02:33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  <d v="2013-05-30T06:30:21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  <d v="2016-11-01T10:32:05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  <d v="2016-10-11T12:37:07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  <d v="2015-11-23T16:59:34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  <d v="2016-10-18T04:14:37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  <d v="2015-05-14T16:25:1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  <d v="2012-06-09T02:07:27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  <d v="2013-04-23T04:07:24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  <d v="2015-03-18T21:41:10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  <d v="2013-04-23T15:38:11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  <d v="2013-10-28T12:39:23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  <d v="2015-04-21T01:42:58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  <d v="2013-11-26T00:32:17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  <d v="2016-01-06T02:00:53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  <d v="2015-10-26T14:49:1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  <d v="2014-04-02T12:30:10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  <d v="2014-11-03T16:10:43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  <d v="2013-03-18T18:15:42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  <d v="2016-01-27T11:52:12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  <d v="2015-01-22T08:53:5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  <d v="2015-12-23T14:27:34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  <d v="2014-05-24T15:25:5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  <d v="2016-12-01T18:20:54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  <d v="2016-02-23T09:11:38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  <d v="2016-04-12T17:35:01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  <d v="2013-04-25T08:45:23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  <d v="2013-11-25T08:00:29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  <d v="2014-07-24T18:31:23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  <d v="2016-09-20T20:11:55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  <d v="2015-12-02T23:19:51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  <d v="2016-05-29T15:45:23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  <d v="2016-08-18T06:41:24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  <d v="2016-04-07T13:57:1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  <d v="2015-03-24T16:01:58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  <d v="2016-04-06T19:49:42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  <d v="2013-06-25T16:21:28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  <d v="2014-06-13T21:08:09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  <d v="2015-04-09T01:01:16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  <d v="2016-11-18T18:30:57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  <d v="2015-05-26T17:03:13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  <d v="2015-10-12T22:58:2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  <d v="2012-04-05T03:45:55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  <d v="2011-09-25T02:53:16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  <d v="2012-05-05T17:19:55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  <d v="2014-04-02T19:59:42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  <d v="2012-06-15T20:03:07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  <d v="2011-11-13T16:05:32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  <d v="2011-08-09T04:54:18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  <d v="2010-08-05T17:09:12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  <d v="2013-01-25T09:09:15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  <d v="2011-08-08T16:58:5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  <d v="2012-10-23T20:30:32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  <d v="2012-01-31T00:28:50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  <d v="2011-08-03T17:36:13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  <d v="2012-10-10T18:12:15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  <d v="2011-10-02T14:02:15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  <d v="2012-02-07T02:43:55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  <d v="2015-06-18T17:54:44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  <d v="2012-06-14T20:02:21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  <d v="2011-12-15T03:35:14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  <d v="2011-04-05T20:50:48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  <d v="2012-10-10T18:07:07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  <d v="2013-04-30T01:47:1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  <d v="2014-11-08T18:55:53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  <d v="2014-10-22T17:03:13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  <d v="2012-08-14T04:13:00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  <d v="2015-06-05T17:00:17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  <d v="2014-04-30T16:06:09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  <d v="2011-06-09T04:43:45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  <d v="2013-04-01T22:16:33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  <d v="2014-08-19T20:46:16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  <d v="2010-10-07T19:34:30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  <d v="2011-01-21T01:56:41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  <d v="2012-08-15T18:40:03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  <d v="2015-10-13T01:25:49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  <d v="2011-06-24T20:08:56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  <d v="2012-07-17T03:07:25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  <d v="2013-11-13T23:08:56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  <d v="2016-12-12T17:49:08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  <d v="2016-12-08T07:12:49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  <d v="2010-01-20T10:11:47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  <d v="2010-10-13T00:40:35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  <d v="2015-07-06T00:33:53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  <d v="2014-11-08T23:21:27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  <d v="2015-02-10T12:07:43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  <d v="2014-07-23T18:32:49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  <d v="2016-02-09T00:35:00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  <d v="2014-01-04T11:41: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  <d v="2011-03-17T02:19:59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  <d v="2013-03-28T21:16:31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  <d v="2012-09-04T23:07:13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  <d v="2013-09-19T12:13:0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  <d v="2014-11-05T18:30:29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  <d v="2016-10-04T18:00:08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  <d v="2012-12-12T20:00:24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d v="2014-10-15T05:39:19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  <d v="2015-12-02T16:50:10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  <d v="2010-06-03T21:16:52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  <d v="2013-08-13T13:07:20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  <d v="2013-10-28T05:41:5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  <d v="2016-01-28T16:18:30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  <d v="2014-10-15T07:05:48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d v="2010-06-26T00:35:56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  <d v="2016-06-13T06:49:5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  <d v="2016-05-30T20:20:14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  <d v="2014-02-13T19:58:29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  <d v="2014-12-01T21:51:58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  <d v="2014-01-08T15:10:27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  <d v="2016-03-01T17:56:2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  <d v="2013-08-02T20:30:0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  <d v="2016-11-20T23:33:03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  <d v="2012-12-21T20:29:34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  <d v="2011-06-16T17:32:5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  <d v="2012-04-19T17:05:05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  <d v="2014-06-23T18:23:11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  <d v="2015-04-17T21:35:20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  <d v="2016-05-25T17:13:3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  <d v="2016-03-09T16:00:3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  <d v="2014-10-21T20:06:58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  <d v="2012-09-01T01:35:3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  <d v="2017-01-10T14:24:21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  <d v="2017-02-27T16:49:11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  <d v="2015-05-17T22:58:15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  <d v="2015-03-19T13:55:20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  <d v="2016-04-05T13:01:47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  <d v="2016-07-14T00:13:06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  <d v="2015-04-02T15:11:49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  <d v="2016-05-12T06:01:0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  <d v="2016-12-19T15:16:37"/>
    <d v="2017-01-18T15:16:37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  <d v="2015-03-12T04:06:32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  <d v="2015-10-02T16:04:28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  <d v="2017-02-07T00:07:33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  <d v="2014-08-28T21:37:05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  <d v="2017-01-10T08:46:17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  <d v="2013-02-14T08:23:59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  <d v="2016-08-01T14:45:43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  <d v="2015-03-05T05:01:0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  <d v="2016-09-20T14:04:01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  <d v="2016-04-07T18:55:00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  <d v="2016-02-17T15:00:04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  <d v="2017-02-02T20:00:27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  <d v="2016-11-17T20:25:4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  <d v="2016-10-21T09:44:32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  <d v="2015-07-12T18:31:40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  <d v="2016-11-01T11:41:42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  <d v="2015-01-29T14:00:59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  <d v="2015-10-15T12:20:00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  <d v="2015-09-15T09:59:5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  <d v="2015-06-08T15:01:08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  <d v="2013-01-02T20:19:25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  <d v="2012-10-02T20:22:48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  <d v="2015-08-25T20:38: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  <d v="2012-05-02T19:43:09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  <d v="2012-03-29T06:10:24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  <d v="2012-02-07T21:10:26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  <d v="2014-04-03T11:30:44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  <d v="2012-02-17T01:35: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  <d v="2014-03-18T18:50:25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  <d v="2013-10-01T17:56:17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  <d v="2014-01-07T19:00:48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  <d v="2012-02-19T17:12:52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  <d v="2012-08-06T19:29:43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  <d v="2015-07-20T17:15:12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  <d v="2016-03-23T16:00:09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  <d v="2011-12-29T18:54:07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  <d v="2015-05-28T15:22:48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  <d v="2016-10-01T16:01:15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  <d v="2014-08-22T19:00:1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  <d v="2016-01-12T19:10:22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  <d v="2013-10-14T19:22:35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  <d v="2015-07-17T06:40:36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  <d v="2013-07-29T15:56:31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  <d v="2014-03-26T21:08:47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  <d v="2014-06-16T19:03:28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  <d v="2015-11-23T09:05:39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  <d v="2016-12-06T19:47:27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  <d v="2015-02-27T00:31:51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  <d v="2016-01-02T14:48:43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  <d v="2014-10-03T00:04:43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  <d v="2017-02-08T14:55:16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  <d v="2013-10-25T23:00:14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  <d v="2016-03-23T19:49:04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  <d v="2013-10-22T13:48:53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  <d v="2017-03-06T18:01:30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  <d v="2016-10-04T19:39:06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  <d v="2014-01-21T17:00:17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  <d v="2015-08-05T19:00:10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  <d v="2015-07-15T15:59:25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  <d v="2016-11-14T21:01:1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  <d v="2016-11-03T00:07:53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  <d v="2014-07-26T08:17:57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  <d v="2016-07-22T07:52:18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  <d v="2015-10-19T15:09:07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  <d v="2017-01-17T15:32:48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  <d v="2016-04-07T22:50:51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  <d v="2016-11-08T10:50:4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  <d v="2016-05-15T22:28:49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  <d v="2015-05-12T18:01:2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  <d v="2016-11-28T19:18:56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  <d v="2014-02-25T00:24:1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  <d v="2017-01-24T17:23:40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  <d v="2014-10-14T14:02:38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  <d v="2015-01-10T19:58:3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  <d v="2016-05-06T13:58:3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  <d v="2016-11-15T20:28:27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  <d v="2016-04-09T20:59:52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  <d v="2014-11-25T19:54:5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  <d v="2017-02-10T01:58:3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  <d v="2017-02-10T16:54:23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  <d v="2016-12-21T20:51:53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  <d v="2016-11-10T00:00:04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  <d v="2015-11-07T16:47:16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  <d v="2017-02-15T13:10:42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  <d v="2014-01-24T12:00:57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  <d v="2014-11-22T14:47:59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  <d v="2013-12-06T15:38:09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  <d v="2012-01-28T16:17:03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  <d v="2015-11-30T17:01:07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  <d v="2015-01-16T19:21:3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  <d v="2015-08-18T14:59:51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  <d v="2011-05-24T06:51:37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  <d v="2015-11-15T04:11:26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  <d v="2012-03-10T03:00:04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  <d v="2011-02-11T19:07:25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  <d v="2012-05-30T04:27:23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  <d v="2014-06-02T16:01:00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  <d v="2012-06-07T19:51:29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  <d v="2009-09-14T06:05:3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  <d v="2012-03-19T23:26:58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  <d v="2012-03-19T16:44:36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  <d v="2012-08-30T16:59:59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  <d v="2012-12-21T17:21:20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  <d v="2012-01-19T17:33:4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  <d v="2012-02-09T01:00:49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  <d v="2014-02-24T20:10:33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  <d v="2011-01-22T00:46:4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  <d v="2012-06-14T17:26:56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  <d v="2013-05-22T03:31:36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  <d v="2011-11-03T02:39:56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  <d v="2010-11-20T19:34:51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  <d v="2014-07-14T16:41:12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  <d v="2012-02-09T04:02:09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  <d v="2012-04-05T19:15:33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  <d v="2014-07-31T23:06:36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  <d v="2013-02-02T23:42:17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  <d v="2013-02-19T19:03:35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  <d v="2014-04-07T00:06:29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  <d v="2014-03-18T15:11:18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  <d v="2012-04-03T23:00:26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  <d v="2012-05-08T13:14:17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  <d v="2012-04-05T17:25:43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  <d v="2009-09-23T17:24:10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  <d v="2010-01-14T13:00:49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  <d v="2009-08-25T15:26:54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  <d v="2014-02-26T19:36:4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  <d v="2017-03-05T06:15:0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  <d v="2017-03-10T21:29:29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  <d v="2017-03-13T18:07:27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  <d v="2017-02-28T00:32:11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  <d v="2017-03-10T00:49:08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  <d v="2014-07-22T22:00:40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  <d v="2015-05-15T18:45:3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  <d v="2014-06-17T14:59:06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  <d v="2015-11-24T21:35:43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  <d v="2014-07-19T00:08:10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  <d v="2015-01-07T15:04: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  <d v="2014-05-08T15:36:30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  <d v="2014-10-06T16:04:58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  <d v="2014-05-12T13:44:03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  <d v="2014-01-27T22:11:35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  <d v="2014-05-27T15:22:23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  <d v="2014-05-30T21:31:24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  <d v="2016-11-18T19:11:4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  <d v="2016-09-30T15:25:38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d v="2014-09-15T16:51:10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  <d v="2015-11-19T19:48:25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  <d v="2016-05-25T17:27:49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d v="2015-02-25T00:02:36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  <d v="2016-09-02T19:10:31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  <d v="2016-07-26T14:34:36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  <d v="2015-12-22T22:22:1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d v="2015-07-13T18:37:08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d v="2016-12-04T20:12:50"/>
    <d v="2017-01-03T20:12: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  <d v="2015-03-31T02:25:3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d v="2015-04-07T15:12:3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d v="2015-04-09T16:13:42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  <d v="2014-11-11T17:21:00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  <d v="2015-04-02T22:02:16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d v="2015-05-06T18:48:24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d v="2015-09-17T14:52:58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d v="2014-12-05T22:20:36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  <d v="2015-06-04T15:35:24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  <d v="2016-01-08T16:58:0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d v="2016-04-06T20:36:48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  <d v="2014-11-11T16:31:10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d v="2015-11-14T00:16:40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d v="2015-12-08T17:40:2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  <d v="2015-09-21T12:45:33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  <d v="2016-02-25T23:16:56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  <d v="2015-02-28T17:19:25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d v="2016-01-11T19:30:11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  <d v="2014-11-18T04:32:21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d v="2015-05-26T18:39:56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  <d v="2015-03-25T01:39:31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  <d v="2015-07-30T15:53:44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  <d v="2015-01-13T20:14:20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d v="2016-08-10T20:03:57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  <d v="2015-11-10T22:12:4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d v="2016-10-26T20:53:03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d v="2015-07-28T00:18:50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d v="2015-08-21T00:23:36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  <d v="2015-09-01T19:02:22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  <d v="2015-03-11T22:27:28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  <d v="2015-07-10T04:30:03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  <d v="2015-01-23T01:21:4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  <d v="2014-10-15T01:37:23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  <d v="2015-07-06T16:50:32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d v="2014-11-11T20:07:04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  <d v="2016-06-07T15:02:20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  <d v="2014-12-16T20:29:19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d v="2014-11-25T06:17:44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  <d v="2015-03-01T19:04:0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d v="2015-09-29T02:53:43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  <d v="2015-07-09T15:33:3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  <d v="2015-01-27T08:41:3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d v="2016-12-13T02:54:47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  <d v="2015-09-15T20:22:38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d v="2014-12-03T21:14:16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d v="2015-06-02T21:59:44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d v="2014-11-13T20:28:26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d v="2016-03-15T06:26:04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  <d v="2016-01-05T19:44:56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  <d v="2015-04-13T16:18:5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  <d v="2016-01-30T21:10:58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d v="2015-12-04T00:56:47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  <d v="2016-08-13T14:02:5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  <d v="2014-12-10T02:39:50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  <d v="2015-03-19T13:48:48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  <d v="2014-10-07T03:22:37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  <d v="2015-07-19T21:01:15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d v="2015-08-08T09:47:55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  <d v="2015-07-26T17:34:42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d v="2016-10-12T17:41:13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  <d v="2014-05-01T02:38:02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  <d v="2015-07-13T16:41:00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  <d v="2016-06-15T20:42:26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  <d v="2015-01-15T17:42:23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d v="2014-07-11T21:13:0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  <d v="2015-01-23T20:34:04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d v="2014-12-20T17:43:0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  <d v="2014-09-11T00:41:35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  <d v="2015-01-22T16:29:56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  <d v="2014-12-01T16:54:50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  <d v="2014-09-27T21:25:08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  <d v="2016-05-12T21:55:49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d v="2015-06-09T04:04:52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  <d v="2016-02-12T07:38:53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  <d v="2015-02-10T18:49:11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  <d v="2016-12-30T21:06:06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  <d v="2016-01-13T03:08:24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  <d v="2016-04-29T02:23:33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  <d v="2015-02-06T05:14:57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  <d v="2015-06-25T04:27:5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  <d v="2015-09-05T06:39:46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  <d v="2015-11-30T14:46:10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d v="2015-01-27T23:09:48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  <d v="2015-10-08T21:57:4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d v="2015-09-18T19:38:4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  <d v="2016-01-14T21:35:13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  <d v="2015-07-02T03:00:54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  <d v="2015-02-17T16:00:2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  <d v="2014-07-16T15:00:22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  <d v="2016-04-25T18:06:31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  <d v="2015-08-27T04:33:4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  <d v="2016-10-27T14:27:51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  <d v="2016-10-11T11:16:33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  <d v="2016-08-25T07:35:13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  <d v="2014-10-31T03:25:15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  <d v="2014-09-20T01:44:16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  <d v="2017-02-13T21:48:10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  <d v="2017-02-04T04:50:08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  <d v="2016-03-23T18:45:50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  <d v="2016-02-23T14:27:36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  <d v="2016-05-05T20:55:1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  <d v="2016-02-07T15:18:05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  <d v="2016-11-30T04:29:27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  <d v="2011-08-29T00:18:17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  <d v="2012-06-29T04:28:16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  <d v="2015-09-01T21:36:37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  <d v="2012-08-24T17:15:48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  <d v="2012-04-26T20:58:51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  <d v="2012-09-22T03:42:01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  <d v="2011-01-14T10:18:4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  <d v="2012-04-24T01:47:35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  <d v="2011-12-16T23:49:52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  <d v="2010-06-25T02:46:20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  <d v="2012-10-11T17:57:49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  <d v="2010-08-27T00:16:16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  <d v="2010-05-12T06:54:1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  <d v="2014-10-01T07:52:50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  <d v="2012-06-28T16:35:45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  <d v="2012-12-14T22:48:33"/>
    <d v="2013-01-13T22:48:3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  <d v="2012-07-17T17:26:34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  <d v="2015-08-11T22:28:0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  <d v="2012-03-31T15:30:08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  <d v="2011-06-17T18:46:23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  <d v="2012-03-02T18:00:0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  <d v="2011-08-16T22:00:03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  <d v="2011-09-07T23:57: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  <d v="2012-03-23T16:59:3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  <d v="2012-04-27T01:59:5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  <d v="2011-10-17T15:11:4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  <d v="2012-04-24T05:27:56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  <d v="2010-12-30T20:08:34"/>
    <d v="2011-01-16T01:51:00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  <d v="2012-04-25T23:39:48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  <d v="2013-03-15T04:02:20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  <d v="2012-04-23T15:29:0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  <d v="2012-05-07T22:42:5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  <d v="2013-02-22T23:54:52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  <d v="2011-07-06T21:05:38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  <d v="2015-01-13T23:13:07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  <d v="2012-11-13T15:33:57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  <d v="2012-05-24T18:32:55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  <d v="2015-08-28T18:38:24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  <d v="2014-08-07T19:48:38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d v="2014-10-16T00:22:1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d v="2015-02-12T01:20:16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  <d v="2015-09-11T07:07:49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d v="2015-04-11T01:45:0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d v="2014-07-15T22:50:34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  <d v="2015-02-23T19:25:4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  <d v="2015-03-15T23:56:12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d v="2016-01-02T10:43:33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d v="2014-11-28T21:02:41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d v="2016-12-28T00:09:49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  <d v="2014-08-03T09:21:17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  <d v="2015-01-23T20:09:1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d v="2014-10-30T15:40:52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  <d v="2015-02-17T19:15:30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d v="2014-10-14T16:20:2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  <d v="2014-06-19T03:43:24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d v="2016-08-30T14:24:45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  <d v="2015-09-22T23:13:4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  <d v="2016-03-31T13:46:00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  <d v="2014-10-18T23:24:52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  <d v="2014-11-18T19:22:37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  <d v="2012-05-29T20:16:11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  <d v="2014-11-10T02:11:14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  <d v="2015-08-01T20:01:43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  <d v="2012-02-09T01:56:15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  <d v="2015-03-18T20:45:05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  <d v="2015-07-23T16:19:14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  <d v="2012-07-17T20:22:46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  <d v="2013-01-30T18:01:51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  <d v="2009-11-10T16:48:32"/>
    <d v="2010-01-01T06:00:00"/>
    <x v="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  <d v="2014-10-31T18:59:0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  <d v="2013-07-09T02:32:4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  <d v="2011-06-02T15:34:15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  <d v="2013-01-24T12:14:21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  <d v="2014-12-04T21:39:12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  <d v="2011-08-30T16:12:01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  <d v="2013-08-23T10:14:17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  <d v="2010-12-02T02:34:58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  <d v="2012-06-08T12:29:29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  <d v="2015-01-23T03:18:58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  <d v="2012-03-05T18:33:23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  <d v="2016-09-05T15:00:37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  <d v="2015-08-12T15:13:2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  <d v="2012-02-22T06:03:05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  <d v="2017-02-03T19:26:2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  <d v="2012-07-23T04:46:47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  <d v="2012-04-27T15:43:13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  <d v="2012-11-09T23:47:37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  <d v="2014-04-15T17:53:06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  <d v="2015-03-30T20:38:26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  <d v="2011-10-13T20:58:04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  <d v="2015-02-04T22:49: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d v="2015-09-13T12:41:29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  <d v="2016-08-12T12:35:39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d v="2015-05-31T03:20:51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  <d v="2016-03-11T15:36:2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d v="2014-07-22T23:32:28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  <d v="2015-03-24T21:05:38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  <d v="2016-08-02T15:59:54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  <d v="2015-08-18T02:31:5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  <d v="2016-03-20T08:12:0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d v="2015-03-14T02:51:57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d v="2014-07-09T14:12:29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d v="2016-04-27T19:49:0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d v="2014-12-13T02:36:34"/>
    <d v="2015-01-12T02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d v="2015-02-25T00:14:07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d v="2014-07-10T19:41:3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d v="2015-08-22T00:32:59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  <d v="2014-07-17T19:55:03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  <d v="2015-04-16T07:50:03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  <d v="2015-10-17T15:04:58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  <d v="2016-09-29T23:43:54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  <d v="2015-01-15T18:28:00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d v="2015-05-16T04:09:29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  <d v="2014-06-05T23:07:12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  <d v="2015-11-25T07:55:3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  <d v="2015-11-30T16:12:33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  <d v="2015-02-07T16:13:4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  <d v="2016-02-22T12:52:07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d v="2016-01-19T14:08:17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  <d v="2016-01-13T21:45:24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  <d v="2014-09-05T19:13:41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d v="2015-03-26T20:17:06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  <d v="2014-07-08T23:13:48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  <d v="2014-07-08T15:56:49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  <d v="2016-05-20T08:11:5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  <d v="2015-08-24T20:10:01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  <d v="2014-06-19T18:05:47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  <d v="2016-01-25T21:36:4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  <d v="2012-08-29T21:39:09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  <d v="2014-10-03T17:56:08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  <d v="2012-03-30T01:13:43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  <d v="2016-05-18T12:59:50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  <d v="2014-03-28T17:06:22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  <d v="2017-02-01T19:14:2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  <d v="2012-06-15T05:42:31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  <d v="2016-07-13T21:08:45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  <d v="2016-11-30T08:03:34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  <d v="2014-12-09T03:26:10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  <d v="2012-08-22T19:38:14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  <d v="2014-04-01T17:00:12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  <d v="2016-03-24T11:56:04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  <d v="2015-07-26T23:52:09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  <d v="2014-09-20T20:59:11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  <d v="2015-10-02T19:01:01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  <d v="2015-09-26T21:13:24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  <d v="2015-09-04T04:00:42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  <d v="2015-04-21T17:56:28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  <d v="2016-11-15T17:50:16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  <d v="2016-11-18T06:09:26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  <d v="2012-08-23T10:07:02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  <d v="2016-10-15T19:26:48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  <d v="2015-05-04T15:04:29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  <d v="2014-11-10T23:11:07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  <d v="2015-04-14T12:55:22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  <d v="2016-06-03T02:31:52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  <d v="2015-08-02T04:03:47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  <d v="2016-05-04T01:28:59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  <d v="2014-01-28T19:45:32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  <d v="2016-08-30T15:45:21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  <d v="2015-02-02T22:49:2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  <d v="2016-09-23T14:45:14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  <d v="2016-09-26T13:11:15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  <d v="2015-04-09T03:51:14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  <d v="2014-08-29T19:51:03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d v="2016-06-15T05:55:08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  <d v="2016-11-15T13:58:35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  <d v="2014-10-09T20:13:23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  <d v="2015-08-10T07:31:09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  <d v="2015-07-15T06:16:59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  <d v="2016-02-08T17:09:20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  <d v="2015-12-03T23:55:41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  <d v="2016-11-21T14:59:03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  <d v="2015-11-19T19:20:09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  <d v="2014-11-10T03:48:45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  <d v="2014-05-12T15:38:47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  <d v="2015-02-20T14:25:26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  <d v="2016-01-12T20:47:27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  <d v="2017-02-01T16:31:28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  <d v="2016-06-30T22:17:33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  <d v="2016-06-30T21:13:14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  <d v="2015-03-19T01:40:10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  <d v="2015-09-25T17:06:58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  <d v="2013-09-25T23:00:10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  <d v="2015-07-22T17:55:13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  <d v="2015-08-06T14:56:4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  <d v="2015-11-05T00:36:37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  <d v="2015-03-20T21:29:3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  <d v="2015-08-19T18:20:39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  <d v="2016-01-11T22:13:36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  <d v="2015-09-28T14:07:45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  <d v="2015-11-11T00:51:36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  <d v="2014-07-01T00:29:4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  <d v="2014-11-19T17:58:36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  <d v="2015-12-06T21:13:10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  <d v="2016-06-08T15:11:10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  <d v="2014-10-11T20:34:49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  <d v="2016-04-22T14:59:34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  <d v="2014-06-03T00:42:23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  <d v="2015-08-25T19:09:25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  <d v="2015-01-29T00:01:34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  <d v="2016-03-07T05:04:51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  <d v="2014-06-15T21:29:10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  <d v="2014-10-20T20:55:40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  <d v="2015-01-30T18:07:20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  <d v="2014-06-30T21:57:0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  <d v="2015-02-26T16:42:10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d v="2014-09-10T23:23:43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d v="2015-05-30T15:21:58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  <d v="2016-06-30T23:04:50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  <d v="2015-04-19T02:31:16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  <d v="2015-03-26T17:22:37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  <d v="2015-02-23T08:01:00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  <d v="2014-07-14T03:19:26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  <d v="2014-08-27T03:22:19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  <d v="2015-02-13T04:21:58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  <d v="2014-11-21T20:16:00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  <d v="2015-07-02T22:33:43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  <d v="2014-05-28T21:33:2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d v="2014-07-09T21:31:03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  <d v="2014-08-19T20:59:32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  <d v="2017-03-07T18:35:34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  <d v="2017-03-06T19:14:37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  <d v="2017-01-21T16:33:50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  <d v="2017-02-21T20:41:5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  <d v="2017-02-07T21:59:18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  <d v="2014-09-17T07:04:43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  <d v="2013-04-27T18:47:23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  <d v="2016-05-22T16:45:26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  <d v="2016-08-30T03:35:41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  <d v="2014-07-08T05:30:28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  <d v="2014-05-21T17:53:1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  <d v="2013-06-07T01:29:20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  <d v="2015-11-14T15:41:24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  <d v="2016-09-16T15:43:16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  <d v="2016-01-18T09:33:48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  <d v="2015-09-08T07:59:53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  <d v="2014-10-22T21:57:29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  <d v="2016-04-05T14:19:05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  <d v="2016-02-18T00:44:54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  <d v="2016-10-12T11:10:53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  <d v="2013-08-07T13:03:18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  <d v="2016-11-30T20:34:13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  <d v="2014-11-01T20:08:08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  <d v="2015-07-14T07:50:59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  <d v="2017-01-10T17:52:1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  <d v="2016-03-23T13:55:11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  <d v="2015-07-13T16:14:23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  <d v="2015-11-25T14:23:54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  <d v="2015-04-01T05:46:37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  <d v="2013-03-18T12:59:35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  <d v="2014-08-21T12:37:02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  <d v="2013-04-25T19:23:48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  <d v="2015-02-09T06:32:54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  <d v="2016-09-13T16:03:12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  <d v="2013-02-11T02:54:10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  <d v="2014-03-24T15:59:33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  <d v="2013-12-03T22:01:2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  <d v="2016-09-07T03:26:44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  <d v="2014-03-21T21:18:37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  <d v="2015-02-10T00:45:52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  <d v="2014-09-29T15:46:42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  <d v="2012-05-01T17:16:27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d v="2016-09-19T07:53:27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  <d v="2012-01-30T01:29:58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  <d v="2012-05-15T23:42:48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  <d v="2014-07-30T18:45:11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  <d v="2012-05-15T15:33:1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  <d v="2016-08-03T17:03:22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  <d v="2015-03-05T19:10:37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d v="2012-06-18T21:35:45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d v="2014-04-18T21:17:22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  <d v="2011-11-08T18:21:44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  <d v="2012-07-27T21:37:0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d v="2014-08-12T15:15:51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  <d v="2013-12-12T21:36:41"/>
    <d v="2014-01-11T21:36:41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  <d v="2016-07-22T15:45:32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  <d v="2016-09-26T10:36:23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  <d v="2016-06-03T08:47:46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d v="2013-05-21T11:04:18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  <d v="2012-12-04T01:31:33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  <d v="2012-01-19T00:53:15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  <d v="2013-04-09T13:54:44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  <d v="2012-05-01T07:00:31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d v="2012-10-12T13:53:48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  <d v="2011-07-12T16:01:58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  <d v="2015-06-17T23:00:50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  <d v="2012-02-28T14:45:23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  <d v="2014-04-16T19:49:50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  <d v="2014-02-16T16:55:3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d v="2012-12-14T12:45:40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d v="2013-09-20T20:51:34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  <d v="2011-11-16T00:19:1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  <d v="2015-06-17T16:03:24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  <d v="2014-07-26T23:28:26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  <d v="2015-10-23T14:03:41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d v="2017-02-08T10:44:48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  <d v="2015-01-14T22:35:54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  <d v="2015-01-22T22:11:58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  <d v="2015-04-09T12:50:46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  <d v="2014-10-08T18:54:03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  <d v="2016-07-07T04:32:47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  <d v="2014-06-25T13:39:40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  <d v="2014-06-18T04:45:52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  <d v="2016-06-29T16:50:43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  <d v="2015-02-21T00:18:54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  <d v="2015-01-12T22:31:43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  <d v="2016-08-09T21:35:59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  <d v="2015-06-28T05:32:39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  <d v="2015-06-21T10:03:25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  <d v="2016-02-16T16:35:59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  <d v="2014-05-21T12:37:21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  <d v="2014-06-05T12:40:28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  <d v="2014-06-08T22:34:00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  <d v="2015-07-16T16:12:01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  <d v="2016-05-17T06:21:10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  <d v="2014-11-05T13:16:06"/>
    <d v="2015-01-04T13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  <d v="2014-09-18T05:50:09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  <d v="2015-07-07T15:31:47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  <d v="2015-06-03T01:34:36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  <d v="2014-08-30T10:53:10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  <d v="2015-06-30T06:24:50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  <d v="2015-05-30T20:57:1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  <d v="2015-07-23T20:18:55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  <d v="2016-03-22T11:55:25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  <d v="2014-04-30T03:21:04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  <d v="2015-01-24T11:55:03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  <d v="2015-02-19T17:51:38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  <d v="2016-11-19T17:49:21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  <d v="2015-04-09T09:35:15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  <d v="2016-07-08T18:38:29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  <d v="2015-07-03T11:13:12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  <d v="2015-09-03T14:21:26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  <d v="2015-05-15T12:36:4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  <d v="2016-02-01T14:39:4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  <d v="2014-08-24T22:08:55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  <d v="2015-02-25T16:24:5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  <d v="2015-11-04T19:01:26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  <d v="2015-06-16T00:50:12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  <d v="2016-05-04T16:24:2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  <d v="2015-09-07T06:21:09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  <d v="2016-05-05T10:25:18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  <d v="2014-04-29T20:09:08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  <d v="2015-06-16T19:47:5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  <d v="2014-10-26T17:01:34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  <d v="2015-09-21T03:03:5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  <d v="2015-11-05T16:53:37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  <d v="2017-01-11T06:16:58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  <d v="2014-07-22T14:34:56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  <d v="2014-08-02T05:45:54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  <d v="2015-02-25T00:51:1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  <d v="2015-10-14T17:44:57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d v="2014-05-25T22:51:35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d v="2016-05-02T17:42:30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  <d v="2016-12-05T13:06:20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  <d v="2015-04-09T00:23:53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d v="2015-04-14T16:36:34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d v="2016-03-24T19:21:05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  <d v="2015-04-29T15:34:19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  <d v="2016-03-24T10:16:4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  <d v="2014-08-07T00:10:11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d v="2016-01-21T00:03:49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  <d v="2014-05-22T01:05:03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d v="2014-07-16T04:34:57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  <d v="2015-04-17T17:11:59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  <d v="2016-01-01T00:11:11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  <d v="2015-06-10T00:54:07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  <d v="2016-12-22T22:04:55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d v="2014-11-11T13:04:55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  <d v="2015-08-17T08:41:44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  <d v="2016-04-20T19:12:56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  <d v="2014-05-25T18:57:09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  <d v="2014-07-11T16:12:0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  <d v="2015-06-17T14:43:27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d v="2014-11-07T02:44:19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  <d v="2016-09-14T22:55:21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  <d v="2016-06-10T04:41:12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  <d v="2016-09-05T19:50:54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  <d v="2016-06-19T14:14:41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  <d v="2014-04-17T04:32:45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  <d v="2014-12-01T17:43:33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d v="2015-04-21T02:47:18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  <d v="2014-12-29T19:37:11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  <d v="2016-04-05T03:04:53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d v="2015-06-16T17:51:19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  <d v="2016-10-29T22:55:24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  <d v="2015-05-04T14:46:35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  <d v="2015-12-21T17:24:21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  <d v="2015-07-07T21:44:12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d v="2014-10-04T14:20:36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  <d v="2016-04-01T14:18:38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  <d v="2014-11-05T17:27:15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  <d v="2014-12-12T10:15:24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d v="2014-10-10T12:50:40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  <d v="2014-07-30T20:43:05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  <d v="2014-07-11T17:49:52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  <d v="2014-08-18T17:08:24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  <d v="2014-11-10T18:33:15"/>
    <d v="2015-01-09T02:00:0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d v="2015-02-02T23:40:1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  <d v="2014-06-21T13:19:52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  <d v="2016-11-27T21:48:41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  <d v="2015-09-11T15:30:58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  <d v="2015-10-01T15:57:33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  <d v="2014-07-10T05:37:12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  <d v="2014-12-09T21:42:19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  <d v="2015-07-25T10:33:16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  <d v="2015-07-11T04:00:18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  <d v="2014-10-28T23:13:51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  <d v="2016-08-24T01:21:53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  <d v="2015-07-14T15:34:2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  <d v="2016-03-15T21:03:5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  <d v="2016-05-09T17:33:39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  <d v="2014-10-17T06:23:21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  <d v="2015-04-13T20:11:27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  <d v="2015-05-18T18:27:06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  <d v="2015-12-16T03:09:34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  <d v="2014-07-08T22:08:59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  <d v="2015-01-13T21:46:3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  <d v="2016-02-15T09:33:10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  <d v="2014-04-26T11:26:29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  <d v="2015-08-29T05:37:2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  <d v="2015-10-01T15:06:4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  <d v="2014-07-06T14:52:0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  <d v="2015-02-23T19:01:1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  <d v="2014-08-26T21:16:44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  <d v="2015-04-09T13:21:50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  <d v="2014-08-12T14:01:08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  <d v="2015-02-09T18:22:59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  <d v="2014-06-16T16:03:49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  <d v="2016-02-03T23:57:26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  <d v="2014-04-25T13:32:3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  <d v="2015-04-07T14:01:04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  <d v="2014-08-21T06:59:23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  <d v="2016-05-05T22:57: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  <d v="2014-05-16T15:16:0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  <d v="2016-07-02T14:00:08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  <d v="2014-09-30T15:37:03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  <d v="2014-06-13T10:58:33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  <d v="2014-12-31T16:53:34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  <d v="2014-07-25T19:25:12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  <d v="2014-12-09T18:33:38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  <d v="2015-01-30T23:02:35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  <d v="2015-11-26T19:17:39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d v="2015-03-14T03:06:20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  <d v="2015-05-08T21:56:38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d v="2015-04-24T03:21:00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  <d v="2016-07-16T12:44:52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  <d v="2016-10-06T13:29:2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  <d v="2015-04-03T15:34:53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  <d v="2015-10-20T19:45:17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d v="2015-12-24T08:45:52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  <d v="2014-08-21T19:16:13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  <d v="2016-09-15T16:33:59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  <d v="2015-09-08T19:00:21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d v="2017-02-24T14:00:0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  <d v="2015-05-17T17:47:29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  <d v="2016-04-04T23:00:50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  <d v="2015-01-27T00:16:12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d v="2016-03-09T18:41:5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d v="2016-05-08T00:12:0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d v="2014-08-12T18:10:23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  <d v="2015-02-26T05:05:59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  <d v="2015-02-01T05:51:46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  <d v="2015-06-02T11:17:04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  <d v="2014-07-07T21:50:19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  <d v="2015-06-07T17:30:33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  <d v="2015-08-17T17:43:32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  <d v="2015-02-07T04:44:52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  <d v="2016-08-03T12:34:20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  <d v="2015-04-03T18:52:33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  <d v="2014-06-18T16:04:11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  <d v="2014-08-01T15:47:58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  <d v="2016-11-20T02:38:40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  <d v="2015-12-03T19:38:28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  <d v="2014-08-29T01:27:51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  <d v="2014-10-29T16:24:46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  <d v="2016-02-25T17:32:10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  <d v="2015-01-22T21:08:54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  <d v="2014-10-10T15:22:27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  <d v="2014-12-20T19:47:03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  <d v="2015-08-03T21:58:5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  <d v="2015-08-09T13:25:56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  <d v="2016-01-12T16:29:03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  <d v="2014-09-12T15:10:36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  <d v="2016-07-25T06:41:21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  <d v="2016-10-11T23:22:08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  <d v="2016-03-02T12:00:0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  <d v="2016-09-14T07:22:31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  <d v="2016-05-21T08:41:21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  <d v="2015-11-29T00:29:22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  <d v="2015-12-03T13:47:0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  <d v="2016-09-09T18:25:10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  <d v="2016-01-21T20:07:47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  <d v="2014-09-03T11:29:32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  <d v="2016-12-20T15:57:51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  <d v="2015-03-27T21:54:00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  <d v="2017-02-09T17:36:33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  <d v="2014-05-19T04:38:49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  <d v="2017-02-14T17:46:00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  <d v="2017-01-17T19:51:1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  <d v="2016-06-13T21:29:42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  <d v="2012-11-26T20:04:1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  <d v="2016-01-29T20:22:56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  <d v="2014-09-06T16:11:4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  <d v="2014-11-14T18:09:51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  <d v="2015-12-22T05:05:19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  <d v="2014-10-27T13:40:40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  <d v="2014-12-23T19:58:39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  <d v="2015-01-20T16:52:10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  <d v="2015-05-22T20:04:09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  <d v="2014-10-08T02:58:00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  <d v="2014-05-26T17:27:18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  <d v="2014-05-19T13:09:12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  <d v="2014-07-21T20:24:03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  <d v="2015-06-08T07:09:36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  <d v="2014-04-29T20:00:20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  <d v="2016-10-17T14:51:09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  <d v="2016-07-13T22:53:29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  <d v="2012-09-06T23:51:15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  <d v="2014-05-02T12:13:33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  <d v="2017-02-17T11:01:32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  <d v="2015-02-18T16:54:11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  <d v="2016-07-16T06:20:25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  <d v="2014-10-20T17:00:47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  <d v="2015-08-17T17:56:11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  <d v="2016-08-15T21:10:47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  <d v="2015-08-12T01:04:19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  <d v="2016-07-19T02:38:45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  <d v="2016-10-01T12:50:55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  <d v="2013-04-04T13:26:49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  <d v="2013-07-11T18:50:44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  <d v="2010-07-19T21:26:13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  <d v="2016-01-04T06:03:17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  <d v="2013-12-02T19:03:5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  <d v="2015-06-22T19:00:21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  <d v="2015-12-21T20:50:48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  <d v="2015-09-06T16:30:47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  <d v="2015-03-20T01:41:39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  <d v="2014-07-23T03:44:1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  <d v="2014-08-11T19:16:2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  <d v="2016-03-14T23:44:14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  <d v="2014-12-02T21:37:42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  <d v="2015-05-15T00:20:55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  <d v="2016-04-05T04:02:4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  <d v="2015-04-28T16:04:54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  <d v="2014-08-11T18:16: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  <d v="2014-11-10T22:59:50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d v="2014-07-31T15:16:24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d v="2016-03-04T15:36:51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  <d v="2016-03-31T08:59:00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  <d v="2014-07-09T22:27:26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  <d v="2015-08-29T06:35:34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d v="2014-07-14T18:49:08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  <d v="2015-09-01T12:51:3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  <d v="2016-09-17T22:08:58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  <d v="2014-07-05T01:19:32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  <d v="2016-06-10T05:28:57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  <d v="2015-08-10T22:31:1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  <d v="2015-09-16T16:35:52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  <d v="2014-11-14T20:00:34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  <d v="2015-04-03T17:34:4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  <d v="2015-04-17T16:25:00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  <d v="2016-02-09T13:42:39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  <d v="2016-06-30T02:27:20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  <d v="2015-08-10T15:38:43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  <d v="2015-01-27T03:19:55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  <d v="2015-02-20T17:07:15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  <d v="2014-10-28T00:40:44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  <d v="2015-08-21T04:21:3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d v="2015-10-16T22:09:06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  <d v="2014-08-02T13:31:18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  <d v="2015-04-06T17:22:11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  <d v="2015-08-30T21:12:39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  <d v="2015-06-18T16:05:59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  <d v="2016-10-22T03:36:30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  <d v="2014-12-08T13:44:07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  <d v="2016-06-07T13:01:23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  <d v="2015-03-02T19:39:05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  <d v="2016-07-15T22:45:43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  <d v="2015-09-08T14:51:5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  <d v="2014-05-01T21:49:01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  <d v="2015-07-22T19:05:56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  <d v="2015-04-20T19:48:4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  <d v="2015-12-21T19:00:49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  <d v="2016-01-13T04:33:11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  <d v="2014-09-20T14:56:15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  <d v="2015-06-16T09:12:17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  <d v="2016-07-04T08:10:18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  <d v="2015-04-13T03:45:06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  <d v="2015-01-02T21:48:31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  <d v="2014-08-25T17:15:16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  <d v="2015-08-25T10:17:5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  <d v="2015-05-04T19:32:31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  <d v="2015-02-27T16:19:54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  <d v="2014-07-24T03:00:10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  <d v="2017-01-10T00:45:1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  <d v="2014-09-03T14:17:0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  <d v="2015-03-18T17:33:0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d v="2014-07-23T15:10:50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  <d v="2016-05-19T08:59:20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  <d v="2016-06-13T15:35:23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  <d v="2015-02-25T01:05:32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  <d v="2016-03-06T22:36:36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  <d v="2014-07-28T16:18:55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  <d v="2016-11-04T22:22:1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  <d v="2016-06-09T23:49:58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  <d v="2014-12-04T18:43:21"/>
    <d v="2015-02-02T18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d v="2015-12-08T04:57:52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  <d v="2016-02-27T00:26:02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d v="2015-01-30T20:33:49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  <d v="2017-02-14T19:49:01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  <d v="2017-03-09T20:13:3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  <d v="2017-03-14T15:21:56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  <d v="2017-03-09T13:54:05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  <d v="2017-02-20T08:24:20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  <d v="2017-02-22T13:33:54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  <d v="2017-03-06T17:16:59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  <d v="2017-03-13T03:38:41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  <d v="2017-02-23T11:05:54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  <d v="2017-03-13T21:14:29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d v="2017-03-15T15:30:07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  <d v="2017-02-19T06:29:20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  <d v="2017-03-08T17:15:03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  <d v="2017-03-06T18:04:48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  <d v="2017-02-17T12:18:59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d v="2017-03-14T08:35:56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  <d v="2017-03-02T12:55:07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d v="2017-01-27T00:58:54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  <d v="2017-03-02T16:22: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  <d v="2014-09-27T23:15:55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  <d v="2014-09-09T15:58:04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  <d v="2012-11-13T00:25:00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  <d v="2010-10-27T06:20:03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  <d v="2014-08-11T20:09:34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  <d v="2011-03-31T03:42:17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  <d v="2012-03-02T21:00:58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  <d v="2012-11-20T11:58:4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  <d v="2012-04-27T22:52:24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  <d v="2014-07-09T18:55:05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  <d v="2013-06-22T20:09:12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  <d v="2011-12-07T01:36:01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  <d v="2014-07-21T06:21:27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  <d v="2014-09-15T12:52:02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  <d v="2014-06-09T16:27:4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  <d v="2014-05-16T18:05:25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  <d v="2014-05-07T19:20:15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  <d v="2011-04-11T03:49:20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  <d v="2014-10-28T16:35:53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  <d v="2014-07-19T04:13:01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  <d v="2014-05-13T02:32:33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  <d v="2013-11-13T17:42:41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  <d v="2014-05-30T01:55:44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  <d v="2016-04-06T14:35:58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  <d v="2012-01-15T17:31:08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  <d v="2014-08-27T21:04:52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  <d v="2014-08-11T20:45:08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  <d v="2010-12-19T21:17:07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  <d v="2014-05-22T16:00:09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  <d v="2014-06-16T14:31:15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  <d v="2014-05-21T09:54:09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  <d v="2014-05-20T07:26:27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  <d v="2011-12-06T22:47:01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  <d v="2014-06-01T23:50:31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  <d v="2014-07-09T23:27:21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  <d v="2014-08-17T22:10:38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  <d v="2014-07-15T15:59:33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  <d v="2015-04-24T08:18:52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d v="2016-11-09T03:37:55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  <d v="2016-06-17T18:07:49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  <d v="2015-01-14T22:34:19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  <d v="2015-01-06T23:14:16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d v="2015-06-27T01:29:58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  <d v="2015-01-13T14:15:42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  <d v="2015-06-02T14:21:15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  <d v="2015-01-05T11:50:18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  <d v="2015-01-09T10:11:17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  <d v="2014-08-07T18:16:58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  <d v="2016-03-31T07:41:41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  <d v="2014-08-10T18:24:37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  <d v="2015-10-16T20:29:0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  <d v="2015-08-26T23:43:4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  <d v="2015-04-01T08:59:32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d v="2015-08-20T06:37:3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  <d v="2015-02-22T06:40: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  <d v="2014-07-07T14:31:17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  <d v="2014-05-19T15:17:38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  <d v="2012-04-14T22:28:39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  <d v="2014-07-14T14:04:40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  <d v="2014-07-09T19:05:51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  <d v="2015-06-16T18:19:1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  <d v="2015-11-29T19:01:13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  <d v="2015-08-03T15:57:51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  <d v="2015-06-10T11:06:11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  <d v="2016-10-05T13:06:24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  <d v="2014-11-28T00:03:06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  <d v="2015-02-15T23:35:47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  <d v="2017-02-06T20:00:04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  <d v="2015-05-31T16:43:23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  <d v="2015-07-21T20:02:56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  <d v="2016-11-23T20:25:13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  <d v="2016-05-13T13:25:38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  <d v="2015-09-30T14:00:12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  <d v="2016-12-18T21:10:36"/>
    <d v="2017-01-17T21:10:3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  <d v="2014-10-21T06:59:58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  <d v="2014-09-16T04:02:06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  <d v="2016-03-17T22:39:07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  <d v="2016-04-03T19:31:57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  <d v="2016-12-30T18:56:48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  <d v="2016-06-01T08:20:51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  <d v="2016-11-28T22:00:33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  <d v="2015-09-05T11:23:04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  <d v="2015-06-01T12:14:5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  <d v="2015-10-01T02:08:1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  <d v="2017-01-19T16:39:08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  <d v="2014-09-11T07:47:50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  <d v="2014-08-20T18:08:1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  <d v="2015-09-15T02:19:2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  <d v="2016-11-01T16:39:42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  <d v="2015-05-11T14:24:18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  <d v="2015-08-14T11:20:0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  <d v="2015-06-12T10:25:12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  <d v="2015-03-05T21:19:1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  <d v="2015-05-21T17:55:1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  <d v="2014-10-06T17:48:44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  <d v="2015-05-22T17:32:46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  <d v="2016-08-08T11:20:40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  <d v="2016-08-20T13:50:28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  <d v="2015-02-24T02:03:29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  <d v="2014-09-07T18:26:1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  <d v="2015-05-20T13:46:17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  <d v="2014-12-09T21:17:41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  <d v="2016-09-01T18:15:45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  <d v="2015-10-26T16:08:38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  <d v="2015-06-16T17:24:36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  <d v="2014-11-21T07:34:2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  <d v="2015-10-07T12:23:08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  <d v="2015-01-12T19:12:1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  <d v="2015-11-03T17:05:1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  <d v="2015-06-17T18:11:00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  <d v="2016-08-08T21:42:0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  <d v="2015-05-13T09:29:57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  <d v="2015-06-12T12:47:45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  <d v="2014-10-03T10:29:35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  <d v="2015-10-07T12:00:09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  <d v="2016-08-29T19:14:02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  <d v="2016-01-31T16:54:32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  <d v="2015-01-13T21:07:51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  <d v="2016-02-26T22:47:59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  <d v="2014-10-19T16:23:26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  <d v="2015-04-30T20:21:43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  <d v="2016-03-02T02:27:3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  <d v="2015-04-27T18:09:58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  <d v="2015-08-03T00:28:2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  <d v="2016-03-16T04:39:48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  <d v="2016-01-10T17:51:38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  <d v="2016-01-11T21:14:13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  <d v="2016-07-16T20:09:42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  <d v="2015-11-03T18:00:28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  <d v="2017-01-23T08:50:02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  <d v="2017-02-09T12:21:3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  <d v="2017-02-02T10:12:3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  <d v="2016-08-27T10:37:0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  <d v="2015-11-01T18:09:32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  <d v="2015-07-08T18:30:5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  <d v="2015-08-23T22:59:2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  <d v="2015-09-14T22:01:03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  <d v="2015-04-08T17:51:02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  <d v="2016-06-17T17:39:36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  <d v="2016-11-07T08:26:16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  <d v="2015-02-21T15:38:04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  <d v="2016-11-22T14:59:12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  <d v="2015-07-01T20:32:28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  <d v="2016-05-03T05:15:42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  <d v="2016-04-15T01:22:19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  <d v="2016-03-23T21:02:45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  <d v="2016-09-15T15:36:18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  <d v="2015-09-06T22:17: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  <d v="2015-09-17T07:00:10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  <d v="2016-10-21T19:25:46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  <d v="2016-01-13T05:51:57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  <d v="2016-04-06T07:17:21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  <d v="2014-07-06T20:54:35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  <d v="2016-05-09T00:57:04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  <d v="2016-03-02T07:14:53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  <d v="2014-12-17T14:03:06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  <d v="2016-05-23T01:05:57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  <d v="2014-10-02T02:24:25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  <d v="2016-05-31T00:14:56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  <d v="2016-08-26T08:46:48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  <d v="2016-05-22T13:59:50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  <d v="2015-02-06T17:08: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  <d v="2016-04-08T08:59:26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  <d v="2014-07-02T13:48:03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  <d v="2014-07-17T07:45:08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  <d v="2015-03-02T21:17:48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  <d v="2015-09-01T16:44:46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  <d v="2014-06-19T20:38:50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  <d v="2015-05-24T16:14:40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  <d v="2015-06-30T12:30:22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  <d v="2014-07-07T16:10:46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  <d v="2016-03-08T09:34:0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  <d v="2014-09-19T06:46:0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  <d v="2017-02-03T13:48:00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  <d v="2016-06-28T15:58:38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  <d v="2016-11-11T23:22:34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  <d v="2016-05-20T19:10:2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  <d v="2015-02-27T07:06:50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  <d v="2016-03-23T21:59:44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  <d v="2014-07-31T04:48:13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  <d v="2015-02-19T00:35:1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  <d v="2016-04-24T13:14:14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  <d v="2016-04-06T13:24:40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  <d v="2016-05-23T02:39:32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  <d v="2015-10-25T16:50:11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  <d v="2014-06-16T09:29:25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  <d v="2016-05-05T23:49:38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  <d v="2016-04-19T10:22:30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  <d v="2015-09-23T17:26:46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  <d v="2016-04-29T14:52:07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  <d v="2016-06-15T19:34:32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  <d v="2014-07-02T10:01:50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  <d v="2014-10-20T07:27:59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  <d v="2017-01-11T01:22:14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  <d v="2016-11-23T01:59:03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  <d v="2014-08-15T00:36:30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  <d v="2014-07-31T18:30:45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  <d v="2016-02-22T23:27:29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  <d v="2015-11-13T02:26:32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  <d v="2014-11-26T04:47:39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  <d v="2016-11-16T00:59:40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  <d v="2016-11-16T08:01:25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  <d v="2014-08-04T13:09:16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  <d v="2015-06-24T20:30:40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  <d v="2015-09-28T17:33:36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  <d v="2014-05-06T14:39:33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  <d v="2015-02-24T16:49:54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  <d v="2015-02-18T17:34:59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  <d v="2014-08-07T08:31:46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  <d v="2015-08-09T12:20:00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  <d v="2014-10-25T22:52:58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  <d v="2015-02-09T04:26:23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  <d v="2016-07-08T10:20:56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  <d v="2016-06-03T18:47:00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  <d v="2015-10-15T02:06:0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  <d v="2014-11-10T20:49:12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  <d v="2014-11-03T15:28:2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  <d v="2014-11-04T18:18:08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  <d v="2015-05-19T11:04:01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  <d v="2014-06-25T18:35:45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  <d v="2014-07-10T13:05:48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  <d v="2016-03-17T20:17:35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  <d v="2014-10-11T22:07:10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  <d v="2014-06-27T14:17:25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  <d v="2014-05-05T10:43:09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  <d v="2016-01-09T11:28:49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  <d v="2014-10-29T18:02:56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  <d v="2015-01-22T22:05:25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  <d v="2014-07-14T22:53:34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  <d v="2015-07-08T17:22:26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  <d v="2015-10-13T14:50:43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  <d v="2015-05-26T11:05:24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  <d v="2016-02-10T00:24:46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  <d v="2014-06-01T11:49:3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  <d v="2014-06-06T10:08:09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  <d v="2014-06-18T23:48:24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  <d v="2016-06-23T19:32:3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  <d v="2016-05-10T00:59:5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  <d v="2015-09-18T00:32:52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  <d v="2014-08-28T23:01:0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  <d v="2016-11-01T19:58:45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  <d v="2016-04-07T03:27:3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  <d v="2015-03-26T09:54:05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  <d v="2014-09-12T21:55:48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  <d v="2014-04-23T20:01:47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  <d v="2016-03-19T19:43:05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  <d v="2016-02-05T02:10:02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  <d v="2015-02-02T18:59:23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  <d v="2015-11-15T13:29:36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  <d v="2015-01-14T16:14:4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  <d v="2014-09-02T14:48:56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  <d v="2014-09-02T01:21:43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  <d v="2014-06-02T15:29:12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  <d v="2015-02-03T17:17:27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  <d v="2016-10-19T00:31:01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  <d v="2014-06-30T22:41:41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  <d v="2014-07-19T17:32:33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  <d v="2016-01-11T13:56:54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  <d v="2014-05-17T01:30:55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  <d v="2014-06-10T09:07:49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  <d v="2016-07-21T14:48:13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  <d v="2014-07-31T12:59:53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  <d v="2015-07-20T17:03:40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  <d v="2015-04-06T22:16:07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  <d v="2016-01-05T21:52:10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  <d v="2014-06-19T02:57:08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  <d v="2015-10-17T10:18: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  <d v="2014-08-10T12:35:46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  <d v="2016-05-31T06:59:46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  <d v="2015-09-25T12:43:56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  <d v="2015-01-12T19:58:45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  <d v="2016-02-02T21:20:12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  <d v="2014-11-17T02:51:29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  <d v="2016-06-11T01:15:38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  <d v="2014-06-30T15:20:26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  <d v="2016-06-14T23:29:16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  <d v="2014-07-01T16:45:59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  <d v="2014-07-01T04:56:07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  <d v="2015-01-12T16:57:3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  <d v="2016-04-20T11:31:00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  <d v="2014-08-01T12:39:12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  <d v="2016-09-30T15:11:19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  <d v="2016-07-24T03:07:17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  <d v="2015-07-15T15:01:12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  <d v="2016-02-20T00:27:30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  <d v="2015-02-18T16:07:12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  <d v="2016-03-29T15:24:05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  <d v="2016-06-08T00:31:42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  <d v="2014-07-21T19:41:3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  <d v="2014-10-16T04:05:31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  <d v="2015-02-27T20:01:36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  <d v="2016-06-20T12:02:11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  <d v="2014-10-06T21:08:24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  <d v="2014-10-09T06:43:10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  <d v="2015-05-04T17:40:43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  <d v="2015-02-18T22:00:22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  <d v="2014-05-22T20:31:20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  <d v="2015-06-16T07:37:07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  <d v="2014-12-16T05:56:28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  <d v="2014-06-06T18:31:06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  <d v="2014-06-03T16:03:01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  <d v="2016-05-16T18:14:59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  <d v="2016-01-03T16:38:00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  <d v="2015-05-02T21:00:01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  <d v="2015-05-25T22:34:12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  <d v="2015-03-24T18:26:00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  <d v="2014-04-24T15:15:31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  <d v="2016-03-14T19:15:24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  <d v="2015-09-21T00:13:17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  <d v="2014-07-28T20:47:16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  <d v="2016-11-15T05:09:35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  <d v="2014-10-03T18:18:29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  <d v="2016-08-02T20:19:2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  <d v="2016-05-21T17:48:24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  <d v="2016-03-30T03:48:24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  <d v="2015-05-08T00:52:05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  <d v="2016-02-19T22:03:58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  <d v="2015-08-17T18:19:55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  <d v="2016-03-01T20:08:44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  <d v="2016-06-24T11:28:48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  <d v="2015-10-20T17:58:11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  <d v="2014-05-01T22:27:2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  <d v="2014-07-09T17:37:20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  <d v="2016-04-17T17:30:53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  <d v="2014-11-07T20:37:46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  <d v="2014-06-12T14:54:06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  <d v="2014-10-15T20:58:15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  <d v="2015-02-22T12:53: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  <d v="2014-05-22T02:18:32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  <d v="2015-05-01T18:32:51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  <d v="2014-08-05T00:14:30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  <d v="2014-06-04T19:37:14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  <d v="2014-09-11T18:48:19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  <d v="2015-02-02T14:22:30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  <d v="2015-08-11T19:46:52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  <d v="2014-08-30T08:40:20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  <d v="2015-08-18T18:57:26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  <d v="2016-07-30T09:32:28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  <d v="2014-08-29T18:19:33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  <d v="2016-03-31T08:02:51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  <d v="2016-12-29T12:01:5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  <d v="2016-03-13T14:57:37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  <d v="2016-05-31T15:42:14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  <d v="2014-09-02T14:23:47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  <d v="2015-08-27T15:00:23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  <d v="2014-10-11T08:30:16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  <d v="2016-07-20T10:05:40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  <d v="2016-08-18T18:08:42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  <d v="2016-05-27T00:04:51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  <d v="2015-08-06T17:31:15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  <d v="2014-07-09T14:23: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  <d v="2015-05-26T18:07:39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  <d v="2015-02-05T19:57:37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  <d v="2015-03-10T15:51:24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  <d v="2016-04-20T01:53:21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  <d v="2016-02-11T22:36:54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  <d v="2015-08-07T09:27:53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  <d v="2016-04-02T21:26:38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  <d v="2014-04-24T12:22:50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  <d v="2014-05-29T14:05:24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  <d v="2016-10-18T10:36:34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  <d v="2014-06-18T15:35:24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  <d v="2014-04-01T06:38:31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  <d v="2015-07-09T02:18:28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  <d v="2015-04-21T21:21:06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  <d v="2015-07-18T16:19:38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  <d v="2016-03-04T18:17:07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  <d v="2016-07-04T16:07:36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  <d v="2015-08-20T14:57:29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  <d v="2014-12-01T17:50:08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  <d v="2014-12-24T12:11:23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  <d v="2015-05-11T19:27:24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  <d v="2014-08-18T17:46:34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  <d v="2014-12-09T16:31:36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  <d v="2014-12-03T07:58:03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  <d v="2014-09-30T20:36:53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  <d v="2014-10-09T09:00:46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  <d v="2014-10-14T22:37:28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  <d v="2016-10-06T13:10:54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  <d v="2016-03-31T17:36:17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  <d v="2016-03-01T18:17:36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  <d v="2014-07-16T11:18:30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  <d v="2016-03-22T02:18:0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  <d v="2016-02-18T10:13:25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  <d v="2015-06-13T07:35:4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  <d v="2014-11-21T17:11:30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  <d v="2016-07-25T16:44:30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  <d v="2016-05-13T12:57:34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  <d v="2015-05-01T15:32:27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  <d v="2014-09-20T08:00:34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  <d v="2014-12-15T19:55:07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  <d v="2014-12-01T21:33:59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  <d v="2016-08-10T01:36:22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  <d v="2015-02-15T00:12:03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  <d v="2014-08-05T17:09:42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  <d v="2016-02-17T14:03:10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  <d v="2014-08-15T19:10:22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  <d v="2015-08-04T19:04:37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  <d v="2016-09-15T20:22:4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  <d v="2014-12-17T23:58:02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  <d v="2016-03-18T21:27:59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  <d v="2015-10-06T20:44:40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  <d v="2016-04-23T00:22:36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  <d v="2016-01-14T19:02:06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  <d v="2016-07-15T14:30:57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  <d v="2016-05-16T17:01:30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  <d v="2016-02-29T23:48:05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  <d v="2015-07-18T10:22:16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  <d v="2015-03-09T08:53:2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  <d v="2014-05-30T17:26:51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  <d v="2014-05-29T14:09:34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  <d v="2015-05-20T01:00:16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  <d v="2015-11-10T14:14:56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  <d v="2015-02-17T22:47:44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  <d v="2017-02-13T14:38:49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  <d v="2015-05-04T15:04:10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  <d v="2016-10-18T03:10:26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  <d v="2015-02-02T22:31:01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  <d v="2016-09-06T22:27:24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  <d v="2014-08-26T05:19:31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  <d v="2014-07-08T17:41:10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  <d v="2016-06-24T18:34:50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  <d v="2015-06-02T15:39:37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  <d v="2014-07-26T16:00:57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  <d v="2016-03-31T17:48:0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d v="2015-10-14T19:59:56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  <d v="2016-03-08T02:16:04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  <d v="2014-10-30T20:19:5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  <d v="2014-08-29T18:04:57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  <d v="2014-11-03T22:29:09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  <d v="2016-10-06T14:57:47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  <d v="2016-11-27T03:59:34"/>
    <d v="2017-01-14T03:59:00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  <d v="2016-03-21T21:11:16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d v="2015-08-10T16:40:29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  <d v="2014-12-02T16:48:55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  <d v="2015-02-18T16:08:52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  <d v="2016-08-08T16:15:06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  <d v="2015-04-10T18:45:3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d v="2014-09-17T15:02:59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d v="2015-10-08T03:27:19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  <d v="2016-02-09T05:48:07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  <d v="2016-10-22T23:17:18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  <d v="2015-05-16T10:06:42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  <d v="2016-08-16T17:58: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  <d v="2014-05-21T17:06:34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  <d v="2016-01-12T11:29:4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  <d v="2014-07-08T15:30:42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  <d v="2016-08-14T15:28:2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  <d v="2015-07-06T08:43:2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  <d v="2016-03-11T09:59:46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  <d v="2016-05-09T15:06:59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  <d v="2014-05-16T20:36:20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  <d v="2015-02-20T06:39:10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  <d v="2014-11-28T21:08:45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  <d v="2016-03-18T21:31:12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  <d v="2015-03-01T05:16:54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  <d v="2016-10-22T10:50:30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  <d v="2016-06-02T05:58:09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  <d v="2014-07-02T21:43:02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  <d v="2015-06-18T23:16:59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  <d v="2015-06-30T13:20:52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  <d v="2015-05-12T16:12:17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  <d v="2014-06-30T15:04:27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  <d v="2014-08-27T22:43:04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  <d v="2014-10-02T07:04:57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  <d v="2016-07-05T20:57:09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  <d v="2016-05-03T14:19:42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  <d v="2014-08-25T19:34:44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  <d v="2014-06-12T13:46:58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  <d v="2015-04-26T12:44:5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  <d v="2014-05-27T18:16:21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  <d v="2016-09-14T10:53:54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  <d v="2014-05-13T16:26:58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  <d v="2016-09-20T02:48:16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  <d v="2014-04-24T14:14:19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  <d v="2014-05-28T05:14:15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  <d v="2014-07-09T18:53:24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  <d v="2015-05-23T19:50:3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  <d v="2014-10-28T14:21:23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  <d v="2015-01-16T16:48:49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  <d v="2014-09-09T23:09:39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  <d v="2016-04-30T03:12:47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  <d v="2014-12-22T20:53:30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  <d v="2014-12-15T14:48:3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  <d v="2016-04-19T11:10:48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  <d v="2016-02-01T19:21:27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  <d v="2014-09-15T14:26:56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  <d v="2014-08-31T14:03:2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  <d v="2015-05-05T12:59:53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  <d v="2016-06-03T12:54:44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  <d v="2016-07-05T12:06:28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  <d v="2016-04-01T16:33:1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  <d v="2014-06-02T13:01:54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  <d v="2014-08-28T21:55:49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  <d v="2016-07-01T01:09:38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  <d v="2014-06-20T03:24:46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  <d v="2014-05-26T16:59:06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  <d v="2015-03-09T13:49:48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  <d v="2014-05-20T17:22:53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  <d v="2015-05-10T04:07:4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  <d v="2016-05-15T17:42:46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  <d v="2015-04-24T13:21:07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  <d v="2015-02-01T23:53:39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  <d v="2015-12-22T21:18:29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  <d v="2015-04-08T20:47:29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  <d v="2015-01-28T17:11:15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  <d v="2015-06-10T23:50:06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  <d v="2014-10-15T22:28:04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  <d v="2016-01-12T16:07:27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  <d v="2014-10-31T18:04:22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  <d v="2016-04-05T11:47:40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  <d v="2016-02-01T22:41:07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  <d v="2016-04-02T03:22:51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  <d v="2016-09-19T08:21:34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  <d v="2015-07-20T04:06:16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  <d v="2015-02-06T04:55:1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  <d v="2015-07-18T16:15:59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  <d v="2014-12-10T18:04:06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  <d v="2014-11-25T16:15:33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d v="2015-04-09T00:35:08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  <d v="2015-03-26T21:38:16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  <d v="2015-02-13T17:04:53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  <d v="2014-06-23T22:31:45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  <d v="2016-06-27T10:47:48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  <d v="2014-07-13T02:09:15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d v="2015-11-17T22:05:50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  <d v="2014-08-07T05:09:04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d v="2014-06-03T17:02:44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d v="2014-06-03T19:32:32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  <d v="2014-07-11T16:45:02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  <d v="2016-09-08T09:20:39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  <d v="2015-06-09T07:11:36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  <d v="2016-01-26T16:57:16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  <d v="2016-03-29T03:03:08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  <d v="2015-01-12T23:33:28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  <d v="2016-02-03T00:51:13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  <d v="2016-09-06T19:15:35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  <d v="2015-05-04T19:46:40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  <d v="2014-06-18T21:08:57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  <d v="2016-03-16T20:48:27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  <d v="2014-05-12T19:33:18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  <d v="2014-11-11T20:25:15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  <d v="2014-04-18T11:18: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  <d v="2015-06-27T02:35:53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  <d v="2014-04-10T12:36:26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  <d v="2015-07-08T19:31:29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  <d v="2015-03-02T18:00:2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  <d v="2016-05-09T20:13:52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  <d v="2014-06-30T18:38:02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  <d v="2014-05-29T04:00:45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  <d v="2015-02-15T00:28: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  <d v="2014-05-13T17:28:10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  <d v="2016-03-16T14:21:1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  <d v="2015-05-14T22:20:1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  <d v="2016-05-03T20:34:12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  <d v="2016-11-08T14:48:26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  <d v="2016-10-13T00:07:27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  <d v="2015-03-24T19:00:55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  <d v="2015-03-12T22:37:23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  <d v="2014-06-24T08:49:38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  <d v="2014-09-05T02:40:21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  <d v="2014-12-16T19:39:40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  <d v="2016-02-25T17:39:00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  <d v="2015-06-11T05:16:25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  <d v="2014-08-14T21:11:25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  <d v="2016-06-25T20:41:37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  <d v="2016-02-20T03:22:00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  <d v="2016-06-10T23:32:12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  <d v="2016-06-27T15:19:29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  <d v="2016-04-27T00:54:35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  <d v="2015-11-25T16:41:59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  <d v="2015-05-14T19:10:18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d v="2016-10-23T16:00:23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d v="2014-05-07T16:36:32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  <d v="2015-06-15T10:43: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  <d v="2014-11-25T22:32:09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  <d v="2015-05-08T13:55:5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  <d v="2016-11-15T00:42:3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  <d v="2015-03-21T21:09:25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  <d v="2014-07-11T17:20:4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  <d v="2014-12-09T17:41:23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d v="2015-09-22T03:01:46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d v="2016-06-06T00:13:4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  <d v="2014-07-29T21:17:20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  <d v="2014-06-09T06:13:01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  <d v="2015-03-27T21:48:59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  <d v="2015-02-24T10:53:39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  <d v="2014-06-10T12:38:27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  <d v="2015-02-19T20:22:38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  <d v="2016-04-27T15:02:53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  <d v="2015-04-15T18:01:48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  <d v="2016-05-07T06:37:01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  <d v="2015-02-23T21:41:52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  <d v="2015-07-22T06:14:17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  <d v="2014-06-17T16:33:43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  <d v="2015-10-07T16:43:36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  <d v="2015-06-29T05:01:44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  <d v="2015-12-03T04:20:07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  <d v="2015-11-21T20:06:57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  <d v="2015-06-15T21:50:44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  <d v="2016-07-20T15:01:4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  <d v="2015-05-27T01:40:1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  <d v="2015-01-30T22:16:4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  <d v="2014-11-01T12:39:47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  <d v="2016-08-11T20:46:11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  <d v="2016-05-13T17:46:51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  <d v="2014-10-15T20:22:25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  <d v="2016-01-06T02:45:35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  <d v="2014-11-20T20:56:12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  <d v="2015-05-19T10:41:07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  <d v="2016-03-31T22:36:48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  <d v="2016-07-02T22:14:12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  <d v="2015-05-28T18:22:38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  <d v="2015-04-22T17:03:29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  <d v="2015-05-31T03:25:24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  <d v="2016-03-03T16:50:2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  <d v="2014-05-21T18:51:27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  <d v="2014-04-11T11:50:5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  <d v="2014-05-07T01:44:24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  <d v="2014-05-07T14:48:5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  <d v="2015-09-01T15:02:54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  <d v="2014-09-03T05:19:02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  <d v="2015-06-04T05:23:11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  <d v="2015-09-18T19:36:2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  <d v="2015-05-12T18:24:44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  <d v="2014-12-02T02:59:03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  <d v="2015-06-17T10:32:59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  <d v="2015-03-02T04:34:36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  <d v="2014-07-28T20:09:38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  <d v="2015-04-09T21:14:18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  <d v="2015-02-24T23:17:51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  <d v="2015-02-06T17:50:03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  <d v="2014-07-09T17:41:30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  <d v="2014-05-30T21:26:47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  <d v="2014-07-13T15:51:5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  <d v="2014-10-02T14:09:37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  <d v="2016-08-29T06:15:56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d v="2015-09-06T15:11:45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  <d v="2015-10-18T21:24: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  <d v="2014-07-21T15:38:18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  <d v="2016-02-02T22:43:41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  <d v="2016-05-19T19:32:19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  <d v="2014-08-14T15:50:05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  <d v="2015-02-12T17:23:12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  <d v="2014-06-03T04:07:58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  <d v="2017-01-28T18:44:10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d v="2015-06-25T03:29:56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d v="2015-09-08T16:42:1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d v="2016-09-02T08:19:2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  <d v="2016-01-03T14:58:48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  <d v="2016-11-08T16:15:52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  <d v="2015-05-30T19:39:06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d v="2014-12-26T20:39:56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  <d v="2014-06-25T19:33:4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d v="2016-01-04T23:36:10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d v="2014-08-03T14:27:4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d v="2015-03-02T18:59:52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d v="2016-04-09T22:49:51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d v="2014-11-11T05:28:22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  <d v="2015-03-16T20:35:29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  <d v="2014-12-04T00:07:10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  <d v="2015-06-16T18:12:24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d v="2014-08-16T15:39:17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  <d v="2014-05-20T15:47:20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  <d v="2016-11-05T23:00:12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  <d v="2015-01-28T06:00:1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  <d v="2014-06-03T04:36:18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  <d v="2014-12-09T20:58:03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  <d v="2015-07-08T11:34:30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  <d v="2014-07-23T18:36:01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  <d v="2015-05-12T02:13:11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  <d v="2015-11-09T19:49:59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  <d v="2016-10-20T11:14: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d v="2015-07-01T00:16:05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  <d v="2015-04-01T05:30:00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  <d v="2015-04-30T14:58:23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  <d v="2015-05-19T22:01:33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  <d v="2014-09-24T19:40:06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  <d v="2014-07-14T03:14:56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  <d v="2014-08-12T08:37:22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  <d v="2015-08-08T18:09:57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  <d v="2014-10-27T19:29:37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  <d v="2015-02-24T06:28:50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  <d v="2015-10-31T05:04:09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  <d v="2015-04-20T19:39:16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  <d v="2016-05-02T23:38:29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d v="2016-05-04T11:19:12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  <d v="2014-08-12T12:39:21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  <d v="2014-07-23T15:57:03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  <d v="2015-12-20T16:26:13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  <d v="2016-10-14T09:17:4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d v="2014-10-14T13:00:55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  <d v="2015-03-12T23:31:11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  <d v="2014-05-27T23:02:02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  <d v="2014-06-30T20:53:59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  <d v="2014-11-27T02:02:28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  <d v="2014-07-10T06:25:04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  <d v="2015-09-18T16:23:4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  <d v="2016-08-19T19:51:05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d v="2015-08-12T03:38:27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  <d v="2016-06-17T23:14:22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  <d v="2015-08-17T16:07:19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  <d v="2015-08-05T15:45:46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d v="2016-11-01T06:18:40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  <d v="2016-06-13T15:09:20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  <d v="2015-05-27T21:44:14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  <d v="2014-10-03T09:36:1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  <d v="2014-11-18T11:49:11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  <d v="2014-10-28T14:05:37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d v="2015-04-17T21:41:54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d v="2015-07-28T15:54:3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  <d v="2015-04-15T19:14:28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  <d v="2016-09-02T03:25:44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d v="2014-07-09T07:48:43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  <d v="2015-01-12T02:53:41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  <d v="2016-03-10T16:51:2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  <d v="2016-03-04T19:49:02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  <d v="2015-08-27T18:58:10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d v="2016-06-29T01:09:46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d v="2014-05-15T15:37:4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  <d v="2015-10-29T20:22:21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d v="2016-03-28T22:22:07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  <d v="2016-05-23T23:25:54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  <d v="2014-06-26T22:48:32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  <d v="2014-08-29T18:55:56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  <d v="2015-12-04T20:17:36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  <d v="2014-04-16T21:23:30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  <d v="2015-11-03T14:54:54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d v="2015-10-19T03:41:57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  <d v="2015-02-18T17:19:46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  <d v="2016-02-14T05:39:40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  <d v="2014-06-11T17:04:38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  <d v="2017-02-04T06:58:2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  <d v="2016-03-23T19:34:33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  <d v="2016-08-19T20:30:46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  <d v="2016-03-18T20:43:31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  <d v="2014-06-21T12:52:06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  <d v="2014-12-08T01:37:14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  <d v="2016-04-09T16:25:10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  <d v="2016-05-03T13:07:28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d v="2016-06-13T20:48:18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  <d v="2014-07-10T20:36:01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  <d v="2016-06-22T18:55:32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  <d v="2014-12-02T15:25:53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  <d v="2015-03-06T21:40:57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  <d v="2014-06-05T14:22:27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  <d v="2016-05-18T04:19:09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  <d v="2014-04-18T20:52:36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  <d v="2014-10-08T23:07:2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  <d v="2016-01-30T16:58:40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  <d v="2016-04-07T13:09:54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  <d v="2014-05-06T22:11:30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  <d v="2015-08-14T01:56:53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d v="2015-10-09T17:59:41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  <d v="2016-02-01T16:08:13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  <d v="2015-10-12T22:34:19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  <d v="2015-04-13T20:45:12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  <d v="2014-06-19T09:21:30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  <d v="2014-11-07T06:24:24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d v="2015-03-06T09:23:41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  <d v="2015-02-26T23:07:06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  <d v="2014-07-22T19:53:18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  <d v="2016-03-08T15:29:18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  <d v="2017-02-09T23:08:28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  <d v="2014-08-28T01:02:41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  <d v="2015-01-16T14:05:47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  <d v="2014-09-08T03:54:17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  <d v="2014-08-21T19:23: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  <d v="2016-01-22T18:33:07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  <d v="2014-07-28T18:33:01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  <d v="2015-06-22T23:08:2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  <d v="2014-07-31T16:49:20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  <d v="2014-10-09T18:29:26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  <d v="2014-12-29T13:04:38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  <d v="2015-01-17T07:13:4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d v="2016-02-19T05:54:29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  <d v="2015-06-19T18:44:23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  <d v="2014-08-18T20:56:40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  <d v="2014-08-05T16:07:54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  <d v="2016-09-07T21:51:4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  <d v="2016-02-17T16:13:16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  <d v="2014-08-27T21:52:38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  <d v="2014-12-17T14:01:07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d v="2016-02-08T23:59: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  <d v="2015-05-27T05:42:16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d v="2015-10-05T15:43:59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  <d v="2017-02-02T23:18:01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  <d v="2014-05-06T22:31:40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d v="2015-11-14T00:36:10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  <d v="2016-01-05T15:43:1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d v="2014-10-29T14:02:44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  <d v="2015-10-16T19:25:16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  <d v="2016-09-01T06:27:04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  <d v="2015-03-04T22:44:10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  <d v="2014-09-21T21:11:27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  <d v="2014-06-14T22:29:24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  <d v="2016-05-07T01:41:55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  <d v="2014-08-18T19:10:10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  <d v="2015-05-20T05:33:24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  <d v="2016-07-08T11:22:34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  <d v="2014-12-22T02:01:04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d v="2014-11-05T22:58:45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  <d v="2014-07-22T04:49:49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  <d v="2014-09-22T15:36:50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  <d v="2014-12-18T00:32:23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  <d v="2016-03-07T12:13:07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  <d v="2015-06-14T23:00:15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  <d v="2014-09-23T15:16:31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d v="2014-05-02T19:26:37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  <d v="2014-08-14T21:05:16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  <d v="2014-10-16T16:33:48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d v="2016-08-31T20:11:25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  <d v="2014-05-20T15:33:51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  <d v="2016-06-13T22:23:59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  <d v="2015-11-02T23:14:40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  <d v="2016-03-17T01:27:24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  <d v="2014-08-15T15:22:32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  <d v="2014-05-20T16:40:56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d v="2016-02-21T03:23:43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  <d v="2016-06-02T17:44:28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  <d v="2014-05-28T16:21:24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  <d v="2015-03-30T14:07:06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  <d v="2014-07-13T22:50:11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  <d v="2016-04-19T00:56:28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  <d v="2015-08-19T02:49:10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  <d v="2016-12-14T23:07:35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  <d v="2015-01-18T15:52:36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  <d v="2015-01-27T16:00:2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d v="2016-11-26T19:18:5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  <d v="2014-06-22T18:35:11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  <d v="2015-03-15T08:17:06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  <d v="2015-10-06T13:16:1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  <d v="2014-05-20T01:06:09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d v="2014-09-23T19:05:49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  <d v="2016-11-21T17:03:14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d v="2016-12-28T18:54:02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  <d v="2016-05-20T22:32:01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d v="2016-05-21T16:45:16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  <d v="2015-02-06T13:57:05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  <d v="2015-12-15T18:16:56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  <d v="2016-09-09T10:28:26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  <d v="2015-02-23T14:29:3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  <d v="2015-10-27T22:34:59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d v="2016-06-17T17:49:46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  <d v="2014-12-17T14:42:04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  <d v="2015-04-28T17:34:4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  <d v="2015-07-24T16:08:57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  <d v="2014-12-17T12:09:1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  <d v="2015-02-04T04:40:47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  <d v="2015-06-23T19:34:5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  <d v="2014-09-08T02:05:00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  <d v="2016-11-19T00:45:50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  <d v="2017-01-15T12:43:39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d v="2015-12-06T19:47:1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d v="2016-05-05T17:19:57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  <d v="2016-07-19T20:24:33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d v="2014-10-15T02:59:5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d v="2016-12-26T21:41:22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  <d v="2016-04-15T20:21:1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  <d v="2015-07-03T19:59:26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  <d v="2016-09-27T06:40:3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  <d v="2016-11-23T00:15:09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  <d v="2015-02-18T01:11: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  <d v="2014-09-01T22:00:01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  <d v="2017-02-01T00:45:37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  <d v="2016-05-22T15:02:3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  <d v="2015-01-25T03:15:40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  <d v="2016-01-31T22:43:06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  <d v="2015-12-20T13:45:2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BA8F8-4149-E84F-A86E-48B0EF2E57C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4">
    <format dxfId="13">
      <pivotArea dataOnly="0" outline="0" fieldPosition="0">
        <references count="1">
          <reference field="5" count="1">
            <x v="0"/>
          </reference>
        </references>
      </pivotArea>
    </format>
    <format dxfId="12">
      <pivotArea outline="0" collapsedLevelsAreSubtotals="1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Kickstarter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43075F-6D70-F841-A6F3-3E414C9FBD55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48" firstHeaderRow="1" firstDataRow="2" firstDataCol="1" rowPageCount="3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n="Canceled" x="1"/>
        <item n="Failed" x="2"/>
        <item n="Live" x="3"/>
        <item n="Successful" x="0"/>
        <item t="default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x="0"/>
        <item h="1" x="2"/>
        <item h="1" x="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6" hier="-1"/>
    <pageField fld="16" hier="-1"/>
    <pageField fld="20" hier="-1"/>
  </pageFields>
  <dataFields count="1">
    <dataField name="Count of Outcome" fld="5" subtotal="count" baseField="0" baseItem="0"/>
  </dataFields>
  <formats count="3">
    <format dxfId="9">
      <pivotArea outline="0" collapsedLevelsAreSubtotals="1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zoomScale="73" zoomScaleNormal="73" workbookViewId="0">
      <selection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bestFit="1" customWidth="1"/>
    <col min="16" max="16" width="20" bestFit="1" customWidth="1"/>
    <col min="17" max="17" width="13" bestFit="1" customWidth="1"/>
    <col min="18" max="18" width="16.33203125" bestFit="1" customWidth="1"/>
    <col min="19" max="19" width="25.5" bestFit="1" customWidth="1"/>
    <col min="20" max="20" width="24.1640625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8371</v>
      </c>
      <c r="T1" s="1" t="s">
        <v>8372</v>
      </c>
      <c r="U1" s="1" t="s">
        <v>8373</v>
      </c>
    </row>
    <row r="2" spans="1:2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IF(L2&gt;0,E2/L2,0)</f>
        <v>63.917582417582416</v>
      </c>
      <c r="Q2" t="str">
        <f>LEFT($N2,FIND("/",$N2,1)-1)</f>
        <v>film &amp; video</v>
      </c>
      <c r="R2" t="str">
        <f>MID($N2,FIND("/",$N2,1)+1,32)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>
        <f>YEAR(T2)</f>
        <v>2015</v>
      </c>
      <c r="X2" s="11"/>
    </row>
    <row r="3" spans="1:2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IF(L3&gt;0,E3/L3,0)</f>
        <v>185.48101265822785</v>
      </c>
      <c r="Q3" t="str">
        <f t="shared" ref="Q3:Q66" si="2">LEFT($N3,FIND("/",$N3,1)-1)</f>
        <v>film &amp; video</v>
      </c>
      <c r="R3" t="str">
        <f t="shared" ref="R3:R66" si="3">MID($N3,FIND("/",$N3,1)+1,32)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  <c r="U3">
        <f t="shared" ref="U3:U66" si="6">YEAR(T3)</f>
        <v>2017</v>
      </c>
    </row>
    <row r="4" spans="1:2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>
        <f t="shared" si="6"/>
        <v>2016</v>
      </c>
    </row>
    <row r="5" spans="1:2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>
        <f t="shared" si="6"/>
        <v>2014</v>
      </c>
    </row>
    <row r="6" spans="1:2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>
        <f t="shared" si="6"/>
        <v>2015</v>
      </c>
    </row>
    <row r="7" spans="1:2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>
        <f t="shared" si="6"/>
        <v>2016</v>
      </c>
    </row>
    <row r="8" spans="1:2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>
        <f t="shared" si="6"/>
        <v>2014</v>
      </c>
    </row>
    <row r="9" spans="1:2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>
        <f t="shared" si="6"/>
        <v>2016</v>
      </c>
    </row>
    <row r="10" spans="1:2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>
        <f t="shared" si="6"/>
        <v>2016</v>
      </c>
    </row>
    <row r="11" spans="1:2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>
        <f t="shared" si="6"/>
        <v>2016</v>
      </c>
    </row>
    <row r="12" spans="1:2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>
        <f t="shared" si="6"/>
        <v>2014</v>
      </c>
    </row>
    <row r="13" spans="1:2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>
        <f t="shared" si="6"/>
        <v>2016</v>
      </c>
    </row>
    <row r="14" spans="1:2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>
        <f t="shared" si="6"/>
        <v>2014</v>
      </c>
    </row>
    <row r="15" spans="1:2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>
        <f t="shared" si="6"/>
        <v>2016</v>
      </c>
    </row>
    <row r="16" spans="1:2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>
        <f t="shared" si="6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>
        <f t="shared" si="6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>
        <f t="shared" si="6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>
        <f t="shared" si="6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>
        <f t="shared" si="6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>
        <f t="shared" si="6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>
        <f t="shared" si="6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>
        <f t="shared" si="6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>
        <f t="shared" si="6"/>
        <v>2015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>
        <f t="shared" si="6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>
        <f t="shared" si="6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>
        <f t="shared" si="6"/>
        <v>2016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>
        <f t="shared" si="6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>
        <f t="shared" si="6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>
        <f t="shared" si="6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>
        <f t="shared" si="6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>
        <f t="shared" si="6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>
        <f t="shared" si="6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>
        <f t="shared" si="6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>
        <f t="shared" si="6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>
        <f t="shared" si="6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>
        <f t="shared" si="6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>
        <f t="shared" si="6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>
        <f t="shared" si="6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>
        <f t="shared" si="6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>
        <f t="shared" si="6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>
        <f t="shared" si="6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>
        <f t="shared" si="6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>
        <f t="shared" si="6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>
        <f t="shared" si="6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>
        <f t="shared" si="6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>
        <f t="shared" si="6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>
        <f t="shared" si="6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>
        <f t="shared" si="6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>
        <f t="shared" si="6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>
        <f t="shared" si="6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>
        <f t="shared" si="6"/>
        <v>2015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>
        <f t="shared" si="6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>
        <f t="shared" si="6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>
        <f t="shared" si="6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>
        <f t="shared" si="6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>
        <f t="shared" si="6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>
        <f t="shared" si="6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>
        <f t="shared" si="6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>
        <f t="shared" si="6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>
        <f t="shared" si="6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>
        <f t="shared" si="6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>
        <f t="shared" si="6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>
        <f t="shared" si="6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>
        <f t="shared" si="6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7">E66/D66</f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>
        <f t="shared" si="6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7"/>
        <v>1.0752857142857142</v>
      </c>
      <c r="P67" s="6">
        <f t="shared" ref="P67:P130" si="8">IF(L67&gt;0,E67/L67,0)</f>
        <v>132.05263157894737</v>
      </c>
      <c r="Q67" t="str">
        <f t="shared" ref="Q67:Q130" si="9">LEFT($N67,FIND("/",$N67,1)-1)</f>
        <v>film &amp; video</v>
      </c>
      <c r="R67" t="str">
        <f t="shared" ref="R67:R130" si="10">MID($N67,FIND("/",$N67,1)+1,32)</f>
        <v>shorts</v>
      </c>
      <c r="S67" s="11">
        <f t="shared" ref="S67:S130" si="11">(((J67/60)/60)/24)+DATE(1970,1,1)</f>
        <v>41835.821226851855</v>
      </c>
      <c r="T67" s="11">
        <f t="shared" ref="T67:T130" si="12">(((I67/60)/60)/24)+DATE(1970,1,1)</f>
        <v>41862.249305555553</v>
      </c>
      <c r="U67">
        <f t="shared" ref="U67:U130" si="13">YEAR(T67)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42539.849768518514</v>
      </c>
      <c r="T68" s="11">
        <f t="shared" si="12"/>
        <v>42569.849768518514</v>
      </c>
      <c r="U68">
        <f t="shared" si="13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41075.583379629628</v>
      </c>
      <c r="T69" s="11">
        <f t="shared" si="12"/>
        <v>41105.583379629628</v>
      </c>
      <c r="U69">
        <f t="shared" si="13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41663.569340277776</v>
      </c>
      <c r="T70" s="11">
        <f t="shared" si="12"/>
        <v>41693.569340277776</v>
      </c>
      <c r="U70">
        <f t="shared" si="13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40786.187789351854</v>
      </c>
      <c r="T71" s="11">
        <f t="shared" si="12"/>
        <v>40818.290972222225</v>
      </c>
      <c r="U71">
        <f t="shared" si="13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40730.896354166667</v>
      </c>
      <c r="T72" s="11">
        <f t="shared" si="12"/>
        <v>40790.896354166667</v>
      </c>
      <c r="U72">
        <f t="shared" si="13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40997.271493055552</v>
      </c>
      <c r="T73" s="11">
        <f t="shared" si="12"/>
        <v>41057.271493055552</v>
      </c>
      <c r="U73">
        <f t="shared" si="13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41208.010196759256</v>
      </c>
      <c r="T74" s="11">
        <f t="shared" si="12"/>
        <v>41228</v>
      </c>
      <c r="U74">
        <f t="shared" si="13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40587.75675925926</v>
      </c>
      <c r="T75" s="11">
        <f t="shared" si="12"/>
        <v>40666.165972222225</v>
      </c>
      <c r="U75">
        <f t="shared" si="13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42360.487210648149</v>
      </c>
      <c r="T76" s="11">
        <f t="shared" si="12"/>
        <v>42390.487210648149</v>
      </c>
      <c r="U76">
        <f t="shared" si="13"/>
        <v>2016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41357.209166666667</v>
      </c>
      <c r="T77" s="11">
        <f t="shared" si="12"/>
        <v>41387.209166666667</v>
      </c>
      <c r="U77">
        <f t="shared" si="13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40844.691643518519</v>
      </c>
      <c r="T78" s="11">
        <f t="shared" si="12"/>
        <v>40904.733310185184</v>
      </c>
      <c r="U78">
        <f t="shared" si="13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40997.144872685189</v>
      </c>
      <c r="T79" s="11">
        <f t="shared" si="12"/>
        <v>41050.124305555553</v>
      </c>
      <c r="U79">
        <f t="shared" si="13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42604.730567129634</v>
      </c>
      <c r="T80" s="11">
        <f t="shared" si="12"/>
        <v>42614.730567129634</v>
      </c>
      <c r="U80">
        <f t="shared" si="13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41724.776539351849</v>
      </c>
      <c r="T81" s="11">
        <f t="shared" si="12"/>
        <v>41754.776539351849</v>
      </c>
      <c r="U81">
        <f t="shared" si="13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41583.083981481483</v>
      </c>
      <c r="T82" s="11">
        <f t="shared" si="12"/>
        <v>41618.083981481483</v>
      </c>
      <c r="U82">
        <f t="shared" si="13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41100.158877314818</v>
      </c>
      <c r="T83" s="11">
        <f t="shared" si="12"/>
        <v>41104.126388888886</v>
      </c>
      <c r="U83">
        <f t="shared" si="13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40795.820150462961</v>
      </c>
      <c r="T84" s="11">
        <f t="shared" si="12"/>
        <v>40825.820150462961</v>
      </c>
      <c r="U84">
        <f t="shared" si="13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42042.615613425922</v>
      </c>
      <c r="T85" s="11">
        <f t="shared" si="12"/>
        <v>42057.479166666672</v>
      </c>
      <c r="U85">
        <f t="shared" si="13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40648.757939814815</v>
      </c>
      <c r="T86" s="11">
        <f t="shared" si="12"/>
        <v>40678.757939814815</v>
      </c>
      <c r="U86">
        <f t="shared" si="13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40779.125428240739</v>
      </c>
      <c r="T87" s="11">
        <f t="shared" si="12"/>
        <v>40809.125428240739</v>
      </c>
      <c r="U87">
        <f t="shared" si="13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42291.556076388893</v>
      </c>
      <c r="T88" s="11">
        <f t="shared" si="12"/>
        <v>42365.59774305555</v>
      </c>
      <c r="U88">
        <f t="shared" si="13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40322.53938657407</v>
      </c>
      <c r="T89" s="11">
        <f t="shared" si="12"/>
        <v>40332.070138888892</v>
      </c>
      <c r="U89">
        <f t="shared" si="13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41786.65892361111</v>
      </c>
      <c r="T90" s="11">
        <f t="shared" si="12"/>
        <v>41812.65892361111</v>
      </c>
      <c r="U90">
        <f t="shared" si="13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41402.752222222225</v>
      </c>
      <c r="T91" s="11">
        <f t="shared" si="12"/>
        <v>41427.752222222225</v>
      </c>
      <c r="U91">
        <f t="shared" si="13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40706.297442129631</v>
      </c>
      <c r="T92" s="11">
        <f t="shared" si="12"/>
        <v>40736.297442129631</v>
      </c>
      <c r="U92">
        <f t="shared" si="13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40619.402361111112</v>
      </c>
      <c r="T93" s="11">
        <f t="shared" si="12"/>
        <v>40680.402361111112</v>
      </c>
      <c r="U93">
        <f t="shared" si="13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42721.198877314819</v>
      </c>
      <c r="T94" s="11">
        <f t="shared" si="12"/>
        <v>42767.333333333328</v>
      </c>
      <c r="U94">
        <f t="shared" si="13"/>
        <v>2017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41065.858067129629</v>
      </c>
      <c r="T95" s="11">
        <f t="shared" si="12"/>
        <v>41093.875</v>
      </c>
      <c r="U95">
        <f t="shared" si="13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41716.717847222222</v>
      </c>
      <c r="T96" s="11">
        <f t="shared" si="12"/>
        <v>41736.717847222222</v>
      </c>
      <c r="U96">
        <f t="shared" si="13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40935.005104166667</v>
      </c>
      <c r="T97" s="11">
        <f t="shared" si="12"/>
        <v>40965.005104166667</v>
      </c>
      <c r="U97">
        <f t="shared" si="13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40324.662511574075</v>
      </c>
      <c r="T98" s="11">
        <f t="shared" si="12"/>
        <v>40391.125</v>
      </c>
      <c r="U98">
        <f t="shared" si="13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40706.135208333333</v>
      </c>
      <c r="T99" s="11">
        <f t="shared" si="12"/>
        <v>40736.135208333333</v>
      </c>
      <c r="U99">
        <f t="shared" si="13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41214.79483796296</v>
      </c>
      <c r="T100" s="11">
        <f t="shared" si="12"/>
        <v>41250.979166666664</v>
      </c>
      <c r="U100">
        <f t="shared" si="13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41631.902766203704</v>
      </c>
      <c r="T101" s="11">
        <f t="shared" si="12"/>
        <v>41661.902766203704</v>
      </c>
      <c r="U101">
        <f t="shared" si="13"/>
        <v>2014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41197.753310185188</v>
      </c>
      <c r="T102" s="11">
        <f t="shared" si="12"/>
        <v>41217.794976851852</v>
      </c>
      <c r="U102">
        <f t="shared" si="13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41274.776736111111</v>
      </c>
      <c r="T103" s="11">
        <f t="shared" si="12"/>
        <v>41298.776736111111</v>
      </c>
      <c r="U103">
        <f t="shared" si="13"/>
        <v>2013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40505.131168981483</v>
      </c>
      <c r="T104" s="11">
        <f t="shared" si="12"/>
        <v>40535.131168981483</v>
      </c>
      <c r="U104">
        <f t="shared" si="13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41682.805902777778</v>
      </c>
      <c r="T105" s="11">
        <f t="shared" si="12"/>
        <v>41705.805902777778</v>
      </c>
      <c r="U105">
        <f t="shared" si="13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40612.695208333331</v>
      </c>
      <c r="T106" s="11">
        <f t="shared" si="12"/>
        <v>40636.041666666664</v>
      </c>
      <c r="U106">
        <f t="shared" si="13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42485.724768518514</v>
      </c>
      <c r="T107" s="11">
        <f t="shared" si="12"/>
        <v>42504</v>
      </c>
      <c r="U107">
        <f t="shared" si="13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40987.776631944449</v>
      </c>
      <c r="T108" s="11">
        <f t="shared" si="12"/>
        <v>41001.776631944449</v>
      </c>
      <c r="U108">
        <f t="shared" si="13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40635.982488425929</v>
      </c>
      <c r="T109" s="11">
        <f t="shared" si="12"/>
        <v>40657.982488425929</v>
      </c>
      <c r="U109">
        <f t="shared" si="13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41365.613078703704</v>
      </c>
      <c r="T110" s="11">
        <f t="shared" si="12"/>
        <v>41425.613078703704</v>
      </c>
      <c r="U110">
        <f t="shared" si="13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40570.025810185187</v>
      </c>
      <c r="T111" s="11">
        <f t="shared" si="12"/>
        <v>40600.025810185187</v>
      </c>
      <c r="U111">
        <f t="shared" si="13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41557.949687500004</v>
      </c>
      <c r="T112" s="11">
        <f t="shared" si="12"/>
        <v>41592.249305555553</v>
      </c>
      <c r="U112">
        <f t="shared" si="13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42125.333182870367</v>
      </c>
      <c r="T113" s="11">
        <f t="shared" si="12"/>
        <v>42155.333182870367</v>
      </c>
      <c r="U113">
        <f t="shared" si="13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41718.043032407404</v>
      </c>
      <c r="T114" s="11">
        <f t="shared" si="12"/>
        <v>41742.083333333336</v>
      </c>
      <c r="U114">
        <f t="shared" si="13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40753.758425925924</v>
      </c>
      <c r="T115" s="11">
        <f t="shared" si="12"/>
        <v>40761.625</v>
      </c>
      <c r="U115">
        <f t="shared" si="13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40861.27416666667</v>
      </c>
      <c r="T116" s="11">
        <f t="shared" si="12"/>
        <v>40921.27416666667</v>
      </c>
      <c r="U116">
        <f t="shared" si="13"/>
        <v>2012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40918.738935185182</v>
      </c>
      <c r="T117" s="11">
        <f t="shared" si="12"/>
        <v>40943.738935185182</v>
      </c>
      <c r="U117">
        <f t="shared" si="13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40595.497164351851</v>
      </c>
      <c r="T118" s="11">
        <f t="shared" si="12"/>
        <v>40641.455497685187</v>
      </c>
      <c r="U118">
        <f t="shared" si="13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40248.834999999999</v>
      </c>
      <c r="T119" s="11">
        <f t="shared" si="12"/>
        <v>40338.791666666664</v>
      </c>
      <c r="U119">
        <f t="shared" si="13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40723.053657407407</v>
      </c>
      <c r="T120" s="11">
        <f t="shared" si="12"/>
        <v>40753.053657407407</v>
      </c>
      <c r="U120">
        <f t="shared" si="13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40739.069282407407</v>
      </c>
      <c r="T121" s="11">
        <f t="shared" si="12"/>
        <v>40768.958333333336</v>
      </c>
      <c r="U121">
        <f t="shared" si="13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42616.049849537041</v>
      </c>
      <c r="T122" s="11">
        <f t="shared" si="12"/>
        <v>42646.049849537041</v>
      </c>
      <c r="U122">
        <f t="shared" si="13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42096.704976851848</v>
      </c>
      <c r="T123" s="11">
        <f t="shared" si="12"/>
        <v>42112.427777777775</v>
      </c>
      <c r="U123">
        <f t="shared" si="13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42593.431793981479</v>
      </c>
      <c r="T124" s="11">
        <f t="shared" si="12"/>
        <v>42653.431793981479</v>
      </c>
      <c r="U124">
        <f t="shared" si="13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41904.781990740739</v>
      </c>
      <c r="T125" s="11">
        <f t="shared" si="12"/>
        <v>41940.916666666664</v>
      </c>
      <c r="U125">
        <f t="shared" si="13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42114.928726851853</v>
      </c>
      <c r="T126" s="11">
        <f t="shared" si="12"/>
        <v>42139.928726851853</v>
      </c>
      <c r="U126">
        <f t="shared" si="13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42709.993981481486</v>
      </c>
      <c r="T127" s="11">
        <f t="shared" si="12"/>
        <v>42769.993981481486</v>
      </c>
      <c r="U127">
        <f t="shared" si="13"/>
        <v>2017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42135.589548611111</v>
      </c>
      <c r="T128" s="11">
        <f t="shared" si="12"/>
        <v>42166.083333333328</v>
      </c>
      <c r="U128">
        <f t="shared" si="13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42067.62431712963</v>
      </c>
      <c r="T129" s="11">
        <f t="shared" si="12"/>
        <v>42097.582650462966</v>
      </c>
      <c r="U129">
        <f t="shared" si="13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4">E130/D130</f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42628.22792824074</v>
      </c>
      <c r="T130" s="11">
        <f t="shared" si="12"/>
        <v>42663.22792824074</v>
      </c>
      <c r="U130">
        <f t="shared" si="13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4"/>
        <v>0</v>
      </c>
      <c r="P131" s="6">
        <f t="shared" ref="P131:P194" si="15">IF(L131&gt;0,E131/L131,0)</f>
        <v>0</v>
      </c>
      <c r="Q131" t="str">
        <f t="shared" ref="Q131:Q194" si="16">LEFT($N131,FIND("/",$N131,1)-1)</f>
        <v>film &amp; video</v>
      </c>
      <c r="R131" t="str">
        <f t="shared" ref="R131:R194" si="17">MID($N131,FIND("/",$N131,1)+1,32)</f>
        <v>science fiction</v>
      </c>
      <c r="S131" s="11">
        <f t="shared" ref="S131:S194" si="18">(((J131/60)/60)/24)+DATE(1970,1,1)</f>
        <v>41882.937303240738</v>
      </c>
      <c r="T131" s="11">
        <f t="shared" ref="T131:T194" si="19">(((I131/60)/60)/24)+DATE(1970,1,1)</f>
        <v>41942.937303240738</v>
      </c>
      <c r="U131">
        <f t="shared" ref="U131:U194" si="20">YEAR(T131)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41778.915416666663</v>
      </c>
      <c r="T132" s="11">
        <f t="shared" si="19"/>
        <v>41806.844444444447</v>
      </c>
      <c r="U132">
        <f t="shared" si="20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42541.837511574078</v>
      </c>
      <c r="T133" s="11">
        <f t="shared" si="19"/>
        <v>42557</v>
      </c>
      <c r="U133">
        <f t="shared" si="20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41905.812581018516</v>
      </c>
      <c r="T134" s="11">
        <f t="shared" si="19"/>
        <v>41950.854247685187</v>
      </c>
      <c r="U134">
        <f t="shared" si="20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42491.80768518518</v>
      </c>
      <c r="T135" s="11">
        <f t="shared" si="19"/>
        <v>42521.729861111111</v>
      </c>
      <c r="U135">
        <f t="shared" si="20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42221.909930555557</v>
      </c>
      <c r="T136" s="11">
        <f t="shared" si="19"/>
        <v>42251.708333333328</v>
      </c>
      <c r="U136">
        <f t="shared" si="20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41788.381909722222</v>
      </c>
      <c r="T137" s="11">
        <f t="shared" si="19"/>
        <v>41821.791666666664</v>
      </c>
      <c r="U137">
        <f t="shared" si="20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42096.410115740742</v>
      </c>
      <c r="T138" s="11">
        <f t="shared" si="19"/>
        <v>42140.427777777775</v>
      </c>
      <c r="U138">
        <f t="shared" si="20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42239.573993055557</v>
      </c>
      <c r="T139" s="11">
        <f t="shared" si="19"/>
        <v>42289.573993055557</v>
      </c>
      <c r="U139">
        <f t="shared" si="20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42186.257418981477</v>
      </c>
      <c r="T140" s="11">
        <f t="shared" si="19"/>
        <v>42217.207638888889</v>
      </c>
      <c r="U140">
        <f t="shared" si="20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42187.920972222222</v>
      </c>
      <c r="T141" s="11">
        <f t="shared" si="19"/>
        <v>42197.920972222222</v>
      </c>
      <c r="U141">
        <f t="shared" si="20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42053.198287037041</v>
      </c>
      <c r="T142" s="11">
        <f t="shared" si="19"/>
        <v>42083.15662037037</v>
      </c>
      <c r="U142">
        <f t="shared" si="20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42110.153043981481</v>
      </c>
      <c r="T143" s="11">
        <f t="shared" si="19"/>
        <v>42155.153043981481</v>
      </c>
      <c r="U143">
        <f t="shared" si="20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41938.893263888887</v>
      </c>
      <c r="T144" s="11">
        <f t="shared" si="19"/>
        <v>41959.934930555552</v>
      </c>
      <c r="U144">
        <f t="shared" si="20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42559.064143518524</v>
      </c>
      <c r="T145" s="11">
        <f t="shared" si="19"/>
        <v>42616.246527777781</v>
      </c>
      <c r="U145">
        <f t="shared" si="20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42047.762407407412</v>
      </c>
      <c r="T146" s="11">
        <f t="shared" si="19"/>
        <v>42107.72074074074</v>
      </c>
      <c r="U146">
        <f t="shared" si="20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42200.542268518519</v>
      </c>
      <c r="T147" s="11">
        <f t="shared" si="19"/>
        <v>42227.542268518519</v>
      </c>
      <c r="U147">
        <f t="shared" si="20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42693.016180555554</v>
      </c>
      <c r="T148" s="11">
        <f t="shared" si="19"/>
        <v>42753.016180555554</v>
      </c>
      <c r="U148">
        <f t="shared" si="20"/>
        <v>2017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41969.767824074079</v>
      </c>
      <c r="T149" s="11">
        <f t="shared" si="19"/>
        <v>42012.762499999997</v>
      </c>
      <c r="U149">
        <f t="shared" si="20"/>
        <v>2015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42397.281666666662</v>
      </c>
      <c r="T150" s="11">
        <f t="shared" si="19"/>
        <v>42427.281666666662</v>
      </c>
      <c r="U150">
        <f t="shared" si="20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41968.172106481477</v>
      </c>
      <c r="T151" s="11">
        <f t="shared" si="19"/>
        <v>41998.333333333328</v>
      </c>
      <c r="U151">
        <f t="shared" si="20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42090.161828703705</v>
      </c>
      <c r="T152" s="11">
        <f t="shared" si="19"/>
        <v>42150.161828703705</v>
      </c>
      <c r="U152">
        <f t="shared" si="20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42113.550821759258</v>
      </c>
      <c r="T153" s="11">
        <f t="shared" si="19"/>
        <v>42173.550821759258</v>
      </c>
      <c r="U153">
        <f t="shared" si="20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41875.077546296299</v>
      </c>
      <c r="T154" s="11">
        <f t="shared" si="19"/>
        <v>41905.077546296299</v>
      </c>
      <c r="U154">
        <f t="shared" si="20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41933.586157407408</v>
      </c>
      <c r="T155" s="11">
        <f t="shared" si="19"/>
        <v>41975.627824074079</v>
      </c>
      <c r="U155">
        <f t="shared" si="20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42115.547395833331</v>
      </c>
      <c r="T156" s="11">
        <f t="shared" si="19"/>
        <v>42158.547395833331</v>
      </c>
      <c r="U156">
        <f t="shared" si="20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42168.559432870374</v>
      </c>
      <c r="T157" s="11">
        <f t="shared" si="19"/>
        <v>42208.559432870374</v>
      </c>
      <c r="U157">
        <f t="shared" si="20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41794.124953703707</v>
      </c>
      <c r="T158" s="11">
        <f t="shared" si="19"/>
        <v>41854.124953703707</v>
      </c>
      <c r="U158">
        <f t="shared" si="20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42396.911712962959</v>
      </c>
      <c r="T159" s="11">
        <f t="shared" si="19"/>
        <v>42426.911712962959</v>
      </c>
      <c r="U159">
        <f t="shared" si="20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41904.07671296296</v>
      </c>
      <c r="T160" s="11">
        <f t="shared" si="19"/>
        <v>41934.07671296296</v>
      </c>
      <c r="U160">
        <f t="shared" si="20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42514.434548611112</v>
      </c>
      <c r="T161" s="11">
        <f t="shared" si="19"/>
        <v>42554.434548611112</v>
      </c>
      <c r="U161">
        <f t="shared" si="20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>
        <f t="shared" si="15"/>
        <v>0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42171.913090277783</v>
      </c>
      <c r="T162" s="11">
        <f t="shared" si="19"/>
        <v>42231.913090277783</v>
      </c>
      <c r="U162">
        <f t="shared" si="20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41792.687442129631</v>
      </c>
      <c r="T163" s="11">
        <f t="shared" si="19"/>
        <v>41822.687442129631</v>
      </c>
      <c r="U163">
        <f t="shared" si="20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41835.126805555556</v>
      </c>
      <c r="T164" s="11">
        <f t="shared" si="19"/>
        <v>41867.987500000003</v>
      </c>
      <c r="U164">
        <f t="shared" si="20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5"/>
        <v>0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42243.961273148147</v>
      </c>
      <c r="T165" s="11">
        <f t="shared" si="19"/>
        <v>42278</v>
      </c>
      <c r="U165">
        <f t="shared" si="20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41841.762743055559</v>
      </c>
      <c r="T166" s="11">
        <f t="shared" si="19"/>
        <v>41901.762743055559</v>
      </c>
      <c r="U166">
        <f t="shared" si="20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5"/>
        <v>0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42351.658842592587</v>
      </c>
      <c r="T167" s="11">
        <f t="shared" si="19"/>
        <v>42381.658842592587</v>
      </c>
      <c r="U167">
        <f t="shared" si="20"/>
        <v>2016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42721.075949074075</v>
      </c>
      <c r="T168" s="11">
        <f t="shared" si="19"/>
        <v>42751.075949074075</v>
      </c>
      <c r="U168">
        <f t="shared" si="20"/>
        <v>2017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42160.927488425921</v>
      </c>
      <c r="T169" s="11">
        <f t="shared" si="19"/>
        <v>42220.927488425921</v>
      </c>
      <c r="U169">
        <f t="shared" si="20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42052.83530092593</v>
      </c>
      <c r="T170" s="11">
        <f t="shared" si="19"/>
        <v>42082.793634259258</v>
      </c>
      <c r="U170">
        <f t="shared" si="20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41900.505312499998</v>
      </c>
      <c r="T171" s="11">
        <f t="shared" si="19"/>
        <v>41930.505312499998</v>
      </c>
      <c r="U171">
        <f t="shared" si="20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42216.977812500001</v>
      </c>
      <c r="T172" s="11">
        <f t="shared" si="19"/>
        <v>42246.227777777778</v>
      </c>
      <c r="U172">
        <f t="shared" si="20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42534.180717592593</v>
      </c>
      <c r="T173" s="11">
        <f t="shared" si="19"/>
        <v>42594.180717592593</v>
      </c>
      <c r="U173">
        <f t="shared" si="20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5"/>
        <v>0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42047.394942129627</v>
      </c>
      <c r="T174" s="11">
        <f t="shared" si="19"/>
        <v>42082.353275462956</v>
      </c>
      <c r="U174">
        <f t="shared" si="20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5"/>
        <v>0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42033.573009259257</v>
      </c>
      <c r="T175" s="11">
        <f t="shared" si="19"/>
        <v>42063.573009259257</v>
      </c>
      <c r="U175">
        <f t="shared" si="20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5"/>
        <v>0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42072.758981481486</v>
      </c>
      <c r="T176" s="11">
        <f t="shared" si="19"/>
        <v>42132.758981481486</v>
      </c>
      <c r="U176">
        <f t="shared" si="20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41855.777905092589</v>
      </c>
      <c r="T177" s="11">
        <f t="shared" si="19"/>
        <v>41880.777905092589</v>
      </c>
      <c r="U177">
        <f t="shared" si="20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5"/>
        <v>0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42191.824062500003</v>
      </c>
      <c r="T178" s="11">
        <f t="shared" si="19"/>
        <v>42221.824062500003</v>
      </c>
      <c r="U178">
        <f t="shared" si="20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42070.047754629632</v>
      </c>
      <c r="T179" s="11">
        <f t="shared" si="19"/>
        <v>42087.00608796296</v>
      </c>
      <c r="U179">
        <f t="shared" si="20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5"/>
        <v>0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42304.955381944441</v>
      </c>
      <c r="T180" s="11">
        <f t="shared" si="19"/>
        <v>42334.997048611112</v>
      </c>
      <c r="U180">
        <f t="shared" si="20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42403.080497685187</v>
      </c>
      <c r="T181" s="11">
        <f t="shared" si="19"/>
        <v>42433.080497685187</v>
      </c>
      <c r="U181">
        <f t="shared" si="20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42067.991238425922</v>
      </c>
      <c r="T182" s="11">
        <f t="shared" si="19"/>
        <v>42107.791666666672</v>
      </c>
      <c r="U182">
        <f t="shared" si="20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42147.741840277777</v>
      </c>
      <c r="T183" s="11">
        <f t="shared" si="19"/>
        <v>42177.741840277777</v>
      </c>
      <c r="U183">
        <f t="shared" si="20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5"/>
        <v>0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42712.011944444443</v>
      </c>
      <c r="T184" s="11">
        <f t="shared" si="19"/>
        <v>42742.011944444443</v>
      </c>
      <c r="U184">
        <f t="shared" si="20"/>
        <v>2017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41939.810300925928</v>
      </c>
      <c r="T185" s="11">
        <f t="shared" si="19"/>
        <v>41969.851967592593</v>
      </c>
      <c r="U185">
        <f t="shared" si="20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41825.791226851856</v>
      </c>
      <c r="T186" s="11">
        <f t="shared" si="19"/>
        <v>41883.165972222225</v>
      </c>
      <c r="U186">
        <f t="shared" si="20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42570.91133101852</v>
      </c>
      <c r="T187" s="11">
        <f t="shared" si="19"/>
        <v>42600.91133101852</v>
      </c>
      <c r="U187">
        <f t="shared" si="20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5"/>
        <v>0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42767.812893518523</v>
      </c>
      <c r="T188" s="11">
        <f t="shared" si="19"/>
        <v>42797.833333333328</v>
      </c>
      <c r="U188">
        <f t="shared" si="20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42182.234456018516</v>
      </c>
      <c r="T189" s="11">
        <f t="shared" si="19"/>
        <v>42206.290972222225</v>
      </c>
      <c r="U189">
        <f t="shared" si="20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5"/>
        <v>0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41857.18304398148</v>
      </c>
      <c r="T190" s="11">
        <f t="shared" si="19"/>
        <v>41887.18304398148</v>
      </c>
      <c r="U190">
        <f t="shared" si="20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42556.690706018519</v>
      </c>
      <c r="T191" s="11">
        <f t="shared" si="19"/>
        <v>42616.690706018519</v>
      </c>
      <c r="U191">
        <f t="shared" si="20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42527.650995370372</v>
      </c>
      <c r="T192" s="11">
        <f t="shared" si="19"/>
        <v>42537.650995370372</v>
      </c>
      <c r="U192">
        <f t="shared" si="20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42239.441412037035</v>
      </c>
      <c r="T193" s="11">
        <f t="shared" si="19"/>
        <v>42279.441412037035</v>
      </c>
      <c r="U193">
        <f t="shared" si="20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21">E194/D194</f>
        <v>1.7E-5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41899.792037037041</v>
      </c>
      <c r="T194" s="11">
        <f t="shared" si="19"/>
        <v>41929.792037037041</v>
      </c>
      <c r="U194">
        <f t="shared" si="20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21"/>
        <v>0</v>
      </c>
      <c r="P195" s="6">
        <f t="shared" ref="P195:P258" si="22">IF(L195&gt;0,E195/L195,0)</f>
        <v>0</v>
      </c>
      <c r="Q195" t="str">
        <f t="shared" ref="Q195:Q258" si="23">LEFT($N195,FIND("/",$N195,1)-1)</f>
        <v>film &amp; video</v>
      </c>
      <c r="R195" t="str">
        <f t="shared" ref="R195:R258" si="24">MID($N195,FIND("/",$N195,1)+1,32)</f>
        <v>drama</v>
      </c>
      <c r="S195" s="11">
        <f t="shared" ref="S195:S258" si="25">(((J195/60)/60)/24)+DATE(1970,1,1)</f>
        <v>41911.934791666667</v>
      </c>
      <c r="T195" s="11">
        <f t="shared" ref="T195:T258" si="26">(((I195/60)/60)/24)+DATE(1970,1,1)</f>
        <v>41971.976458333331</v>
      </c>
      <c r="U195">
        <f t="shared" ref="U195:U258" si="27">YEAR(T195)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42375.996886574074</v>
      </c>
      <c r="T196" s="11">
        <f t="shared" si="26"/>
        <v>42435.996886574074</v>
      </c>
      <c r="U196">
        <f t="shared" si="27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6">
        <f t="shared" si="22"/>
        <v>0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42135.67050925926</v>
      </c>
      <c r="T197" s="11">
        <f t="shared" si="26"/>
        <v>42195.67050925926</v>
      </c>
      <c r="U197">
        <f t="shared" si="27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42259.542800925927</v>
      </c>
      <c r="T198" s="11">
        <f t="shared" si="26"/>
        <v>42287.875</v>
      </c>
      <c r="U198">
        <f t="shared" si="27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42741.848379629635</v>
      </c>
      <c r="T199" s="11">
        <f t="shared" si="26"/>
        <v>42783.875</v>
      </c>
      <c r="U199">
        <f t="shared" si="27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41887.383356481485</v>
      </c>
      <c r="T200" s="11">
        <f t="shared" si="26"/>
        <v>41917.383356481485</v>
      </c>
      <c r="U200">
        <f t="shared" si="27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6">
        <f t="shared" si="22"/>
        <v>0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42584.123865740738</v>
      </c>
      <c r="T201" s="11">
        <f t="shared" si="26"/>
        <v>42614.123865740738</v>
      </c>
      <c r="U201">
        <f t="shared" si="27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41867.083368055559</v>
      </c>
      <c r="T202" s="11">
        <f t="shared" si="26"/>
        <v>41897.083368055559</v>
      </c>
      <c r="U202">
        <f t="shared" si="27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42023.818622685183</v>
      </c>
      <c r="T203" s="11">
        <f t="shared" si="26"/>
        <v>42043.818622685183</v>
      </c>
      <c r="U203">
        <f t="shared" si="27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6">
        <f t="shared" si="22"/>
        <v>0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42255.927824074075</v>
      </c>
      <c r="T204" s="11">
        <f t="shared" si="26"/>
        <v>42285.874305555553</v>
      </c>
      <c r="U204">
        <f t="shared" si="27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41973.847962962958</v>
      </c>
      <c r="T205" s="11">
        <f t="shared" si="26"/>
        <v>42033.847962962958</v>
      </c>
      <c r="U205">
        <f t="shared" si="27"/>
        <v>2015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42556.583368055552</v>
      </c>
      <c r="T206" s="11">
        <f t="shared" si="26"/>
        <v>42586.583368055552</v>
      </c>
      <c r="U206">
        <f t="shared" si="27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42248.632199074069</v>
      </c>
      <c r="T207" s="11">
        <f t="shared" si="26"/>
        <v>42283.632199074069</v>
      </c>
      <c r="U207">
        <f t="shared" si="27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6">
        <f t="shared" si="22"/>
        <v>0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42567.004432870366</v>
      </c>
      <c r="T208" s="11">
        <f t="shared" si="26"/>
        <v>42588.004432870366</v>
      </c>
      <c r="U208">
        <f t="shared" si="27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41978.197199074071</v>
      </c>
      <c r="T209" s="11">
        <f t="shared" si="26"/>
        <v>42008.197199074071</v>
      </c>
      <c r="U209">
        <f t="shared" si="27"/>
        <v>2015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6">
        <f t="shared" si="22"/>
        <v>0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41959.369988425926</v>
      </c>
      <c r="T210" s="11">
        <f t="shared" si="26"/>
        <v>41989.369988425926</v>
      </c>
      <c r="U210">
        <f t="shared" si="27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6">
        <f t="shared" si="22"/>
        <v>0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42165.922858796301</v>
      </c>
      <c r="T211" s="11">
        <f t="shared" si="26"/>
        <v>42195.922858796301</v>
      </c>
      <c r="U211">
        <f t="shared" si="27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42249.064722222218</v>
      </c>
      <c r="T212" s="11">
        <f t="shared" si="26"/>
        <v>42278.208333333328</v>
      </c>
      <c r="U212">
        <f t="shared" si="27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42236.159918981488</v>
      </c>
      <c r="T213" s="11">
        <f t="shared" si="26"/>
        <v>42266.159918981488</v>
      </c>
      <c r="U213">
        <f t="shared" si="27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42416.881018518514</v>
      </c>
      <c r="T214" s="11">
        <f t="shared" si="26"/>
        <v>42476.839351851857</v>
      </c>
      <c r="U214">
        <f t="shared" si="27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42202.594293981485</v>
      </c>
      <c r="T215" s="11">
        <f t="shared" si="26"/>
        <v>42232.587974537033</v>
      </c>
      <c r="U215">
        <f t="shared" si="27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42009.64061342593</v>
      </c>
      <c r="T216" s="11">
        <f t="shared" si="26"/>
        <v>42069.64061342593</v>
      </c>
      <c r="U216">
        <f t="shared" si="27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42375.230115740742</v>
      </c>
      <c r="T217" s="11">
        <f t="shared" si="26"/>
        <v>42417.999305555553</v>
      </c>
      <c r="U217">
        <f t="shared" si="27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42066.958761574075</v>
      </c>
      <c r="T218" s="11">
        <f t="shared" si="26"/>
        <v>42116.917094907403</v>
      </c>
      <c r="U218">
        <f t="shared" si="27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41970.64061342593</v>
      </c>
      <c r="T219" s="11">
        <f t="shared" si="26"/>
        <v>42001.64061342593</v>
      </c>
      <c r="U219">
        <f t="shared" si="27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42079.628344907411</v>
      </c>
      <c r="T220" s="11">
        <f t="shared" si="26"/>
        <v>42139.628344907411</v>
      </c>
      <c r="U220">
        <f t="shared" si="27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42429.326678240745</v>
      </c>
      <c r="T221" s="11">
        <f t="shared" si="26"/>
        <v>42461.290972222225</v>
      </c>
      <c r="U221">
        <f t="shared" si="27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42195.643865740742</v>
      </c>
      <c r="T222" s="11">
        <f t="shared" si="26"/>
        <v>42236.837499999994</v>
      </c>
      <c r="U222">
        <f t="shared" si="27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6">
        <f t="shared" si="22"/>
        <v>0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42031.837546296301</v>
      </c>
      <c r="T223" s="11">
        <f t="shared" si="26"/>
        <v>42091.79587962963</v>
      </c>
      <c r="U223">
        <f t="shared" si="27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42031.769884259258</v>
      </c>
      <c r="T224" s="11">
        <f t="shared" si="26"/>
        <v>42090.110416666663</v>
      </c>
      <c r="U224">
        <f t="shared" si="27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6">
        <f t="shared" si="22"/>
        <v>0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42482.048032407409</v>
      </c>
      <c r="T225" s="11">
        <f t="shared" si="26"/>
        <v>42512.045138888891</v>
      </c>
      <c r="U225">
        <f t="shared" si="27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6">
        <f t="shared" si="22"/>
        <v>0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42135.235254629632</v>
      </c>
      <c r="T226" s="11">
        <f t="shared" si="26"/>
        <v>42195.235254629632</v>
      </c>
      <c r="U226">
        <f t="shared" si="27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6">
        <f t="shared" si="22"/>
        <v>0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42438.961273148147</v>
      </c>
      <c r="T227" s="11">
        <f t="shared" si="26"/>
        <v>42468.919606481482</v>
      </c>
      <c r="U227">
        <f t="shared" si="27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42106.666018518517</v>
      </c>
      <c r="T228" s="11">
        <f t="shared" si="26"/>
        <v>42155.395138888889</v>
      </c>
      <c r="U228">
        <f t="shared" si="27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6">
        <f t="shared" si="22"/>
        <v>0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42164.893993055557</v>
      </c>
      <c r="T229" s="11">
        <f t="shared" si="26"/>
        <v>42194.893993055557</v>
      </c>
      <c r="U229">
        <f t="shared" si="27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6">
        <f t="shared" si="22"/>
        <v>0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42096.686400462961</v>
      </c>
      <c r="T230" s="11">
        <f t="shared" si="26"/>
        <v>42156.686400462961</v>
      </c>
      <c r="U230">
        <f t="shared" si="27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6">
        <f t="shared" si="22"/>
        <v>0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42383.933993055558</v>
      </c>
      <c r="T231" s="11">
        <f t="shared" si="26"/>
        <v>42413.933993055558</v>
      </c>
      <c r="U231">
        <f t="shared" si="27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42129.777210648142</v>
      </c>
      <c r="T232" s="11">
        <f t="shared" si="26"/>
        <v>42159.777210648142</v>
      </c>
      <c r="U232">
        <f t="shared" si="27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6">
        <f t="shared" si="22"/>
        <v>0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42341.958923611113</v>
      </c>
      <c r="T233" s="11">
        <f t="shared" si="26"/>
        <v>42371.958923611113</v>
      </c>
      <c r="U233">
        <f t="shared" si="27"/>
        <v>2016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42032.82576388889</v>
      </c>
      <c r="T234" s="11">
        <f t="shared" si="26"/>
        <v>42062.82576388889</v>
      </c>
      <c r="U234">
        <f t="shared" si="27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6">
        <f t="shared" si="22"/>
        <v>0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42612.911712962959</v>
      </c>
      <c r="T235" s="11">
        <f t="shared" si="26"/>
        <v>42642.911712962959</v>
      </c>
      <c r="U235">
        <f t="shared" si="27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42136.035405092596</v>
      </c>
      <c r="T236" s="11">
        <f t="shared" si="26"/>
        <v>42176.035405092596</v>
      </c>
      <c r="U236">
        <f t="shared" si="27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6">
        <f t="shared" si="22"/>
        <v>0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42164.908530092594</v>
      </c>
      <c r="T237" s="11">
        <f t="shared" si="26"/>
        <v>42194.908530092594</v>
      </c>
      <c r="U237">
        <f t="shared" si="27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6">
        <f t="shared" si="22"/>
        <v>0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42321.08447916666</v>
      </c>
      <c r="T238" s="11">
        <f t="shared" si="26"/>
        <v>42374</v>
      </c>
      <c r="U238">
        <f t="shared" si="27"/>
        <v>2016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42377.577187499999</v>
      </c>
      <c r="T239" s="11">
        <f t="shared" si="26"/>
        <v>42437.577187499999</v>
      </c>
      <c r="U239">
        <f t="shared" si="27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6">
        <f t="shared" si="22"/>
        <v>0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42713.962499999994</v>
      </c>
      <c r="T240" s="11">
        <f t="shared" si="26"/>
        <v>42734.375</v>
      </c>
      <c r="U240">
        <f t="shared" si="27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42297.110300925924</v>
      </c>
      <c r="T241" s="11">
        <f t="shared" si="26"/>
        <v>42316.5</v>
      </c>
      <c r="U241">
        <f t="shared" si="27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41354.708460648151</v>
      </c>
      <c r="T242" s="11">
        <f t="shared" si="26"/>
        <v>41399.708460648151</v>
      </c>
      <c r="U242">
        <f t="shared" si="27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41949.697962962964</v>
      </c>
      <c r="T243" s="11">
        <f t="shared" si="26"/>
        <v>41994.697962962964</v>
      </c>
      <c r="U243">
        <f t="shared" si="27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40862.492939814816</v>
      </c>
      <c r="T244" s="11">
        <f t="shared" si="26"/>
        <v>40897.492939814816</v>
      </c>
      <c r="U244">
        <f t="shared" si="27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41662.047500000001</v>
      </c>
      <c r="T245" s="11">
        <f t="shared" si="26"/>
        <v>41692.047500000001</v>
      </c>
      <c r="U245">
        <f t="shared" si="27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40213.323599537034</v>
      </c>
      <c r="T246" s="11">
        <f t="shared" si="26"/>
        <v>40253.29583333333</v>
      </c>
      <c r="U246">
        <f t="shared" si="27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41107.053067129629</v>
      </c>
      <c r="T247" s="11">
        <f t="shared" si="26"/>
        <v>41137.053067129629</v>
      </c>
      <c r="U247">
        <f t="shared" si="27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40480.363483796296</v>
      </c>
      <c r="T248" s="11">
        <f t="shared" si="26"/>
        <v>40530.405150462961</v>
      </c>
      <c r="U248">
        <f t="shared" si="27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40430.604328703703</v>
      </c>
      <c r="T249" s="11">
        <f t="shared" si="26"/>
        <v>40467.152083333334</v>
      </c>
      <c r="U249">
        <f t="shared" si="27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40870.774409722224</v>
      </c>
      <c r="T250" s="11">
        <f t="shared" si="26"/>
        <v>40915.774409722224</v>
      </c>
      <c r="U250">
        <f t="shared" si="27"/>
        <v>2012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40332.923842592594</v>
      </c>
      <c r="T251" s="11">
        <f t="shared" si="26"/>
        <v>40412.736111111109</v>
      </c>
      <c r="U251">
        <f t="shared" si="27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41401.565868055557</v>
      </c>
      <c r="T252" s="11">
        <f t="shared" si="26"/>
        <v>41431.565868055557</v>
      </c>
      <c r="U252">
        <f t="shared" si="27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41013.787569444445</v>
      </c>
      <c r="T253" s="11">
        <f t="shared" si="26"/>
        <v>41045.791666666664</v>
      </c>
      <c r="U253">
        <f t="shared" si="27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40266.662708333337</v>
      </c>
      <c r="T254" s="11">
        <f t="shared" si="26"/>
        <v>40330.165972222225</v>
      </c>
      <c r="U254">
        <f t="shared" si="27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40924.650868055556</v>
      </c>
      <c r="T255" s="11">
        <f t="shared" si="26"/>
        <v>40954.650868055556</v>
      </c>
      <c r="U255">
        <f t="shared" si="27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42263.952662037031</v>
      </c>
      <c r="T256" s="11">
        <f t="shared" si="26"/>
        <v>42294.083333333328</v>
      </c>
      <c r="U256">
        <f t="shared" si="27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40588.526412037041</v>
      </c>
      <c r="T257" s="11">
        <f t="shared" si="26"/>
        <v>40618.48474537037</v>
      </c>
      <c r="U257">
        <f t="shared" si="27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8">E258/D258</f>
        <v>1.391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41319.769293981481</v>
      </c>
      <c r="T258" s="11">
        <f t="shared" si="26"/>
        <v>41349.769293981481</v>
      </c>
      <c r="U258">
        <f t="shared" si="27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8"/>
        <v>1.0672648571428571</v>
      </c>
      <c r="P259" s="6">
        <f t="shared" ref="P259:P322" si="29">IF(L259&gt;0,E259/L259,0)</f>
        <v>66.70405357142856</v>
      </c>
      <c r="Q259" t="str">
        <f t="shared" ref="Q259:Q322" si="30">LEFT($N259,FIND("/",$N259,1)-1)</f>
        <v>film &amp; video</v>
      </c>
      <c r="R259" t="str">
        <f t="shared" ref="R259:R322" si="31">MID($N259,FIND("/",$N259,1)+1,32)</f>
        <v>documentary</v>
      </c>
      <c r="S259" s="11">
        <f t="shared" ref="S259:S322" si="32">(((J259/60)/60)/24)+DATE(1970,1,1)</f>
        <v>42479.626875000002</v>
      </c>
      <c r="T259" s="11">
        <f t="shared" ref="T259:T322" si="33">(((I259/60)/60)/24)+DATE(1970,1,1)</f>
        <v>42509.626875000002</v>
      </c>
      <c r="U259">
        <f t="shared" ref="U259:U322" si="34">YEAR(T259)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40682.051689814813</v>
      </c>
      <c r="T260" s="11">
        <f t="shared" si="33"/>
        <v>40712.051689814813</v>
      </c>
      <c r="U260">
        <f t="shared" si="3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42072.738067129627</v>
      </c>
      <c r="T261" s="11">
        <f t="shared" si="33"/>
        <v>42102.738067129627</v>
      </c>
      <c r="U261">
        <f t="shared" si="3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40330.755543981482</v>
      </c>
      <c r="T262" s="11">
        <f t="shared" si="33"/>
        <v>40376.415972222225</v>
      </c>
      <c r="U262">
        <f t="shared" si="3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41017.885462962964</v>
      </c>
      <c r="T263" s="11">
        <f t="shared" si="33"/>
        <v>41067.621527777781</v>
      </c>
      <c r="U263">
        <f t="shared" si="3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40555.24800925926</v>
      </c>
      <c r="T264" s="11">
        <f t="shared" si="33"/>
        <v>40600.24800925926</v>
      </c>
      <c r="U264">
        <f t="shared" si="3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41149.954791666663</v>
      </c>
      <c r="T265" s="11">
        <f t="shared" si="33"/>
        <v>41179.954791666663</v>
      </c>
      <c r="U265">
        <f t="shared" si="3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41010.620312500003</v>
      </c>
      <c r="T266" s="11">
        <f t="shared" si="33"/>
        <v>41040.620312500003</v>
      </c>
      <c r="U266">
        <f t="shared" si="3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40267.245717592588</v>
      </c>
      <c r="T267" s="11">
        <f t="shared" si="33"/>
        <v>40308.844444444447</v>
      </c>
      <c r="U267">
        <f t="shared" si="3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40205.174849537041</v>
      </c>
      <c r="T268" s="11">
        <f t="shared" si="33"/>
        <v>40291.160416666666</v>
      </c>
      <c r="U268">
        <f t="shared" si="3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41785.452534722222</v>
      </c>
      <c r="T269" s="11">
        <f t="shared" si="33"/>
        <v>41815.452534722222</v>
      </c>
      <c r="U269">
        <f t="shared" si="3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40809.15252314815</v>
      </c>
      <c r="T270" s="11">
        <f t="shared" si="33"/>
        <v>40854.194189814814</v>
      </c>
      <c r="U270">
        <f t="shared" si="3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42758.197013888886</v>
      </c>
      <c r="T271" s="11">
        <f t="shared" si="33"/>
        <v>42788.197013888886</v>
      </c>
      <c r="U271">
        <f t="shared" si="3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40637.866550925923</v>
      </c>
      <c r="T272" s="11">
        <f t="shared" si="33"/>
        <v>40688.166666666664</v>
      </c>
      <c r="U272">
        <f t="shared" si="3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41612.10024305556</v>
      </c>
      <c r="T273" s="11">
        <f t="shared" si="33"/>
        <v>41641.333333333336</v>
      </c>
      <c r="U273">
        <f t="shared" si="34"/>
        <v>2014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40235.900358796294</v>
      </c>
      <c r="T274" s="11">
        <f t="shared" si="33"/>
        <v>40296.78402777778</v>
      </c>
      <c r="U274">
        <f t="shared" si="3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40697.498449074075</v>
      </c>
      <c r="T275" s="11">
        <f t="shared" si="33"/>
        <v>40727.498449074075</v>
      </c>
      <c r="U275">
        <f t="shared" si="3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40969.912372685183</v>
      </c>
      <c r="T276" s="11">
        <f t="shared" si="33"/>
        <v>41004.290972222225</v>
      </c>
      <c r="U276">
        <f t="shared" si="3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41193.032013888893</v>
      </c>
      <c r="T277" s="11">
        <f t="shared" si="33"/>
        <v>41223.073680555557</v>
      </c>
      <c r="U277">
        <f t="shared" si="3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40967.081874999996</v>
      </c>
      <c r="T278" s="11">
        <f t="shared" si="33"/>
        <v>41027.040208333332</v>
      </c>
      <c r="U278">
        <f t="shared" si="3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42117.891423611116</v>
      </c>
      <c r="T279" s="11">
        <f t="shared" si="33"/>
        <v>42147.891423611116</v>
      </c>
      <c r="U279">
        <f t="shared" si="3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41164.040960648148</v>
      </c>
      <c r="T280" s="11">
        <f t="shared" si="33"/>
        <v>41194.040960648148</v>
      </c>
      <c r="U280">
        <f t="shared" si="3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42759.244166666671</v>
      </c>
      <c r="T281" s="11">
        <f t="shared" si="33"/>
        <v>42793.084027777775</v>
      </c>
      <c r="U281">
        <f t="shared" si="3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41744.590682870366</v>
      </c>
      <c r="T282" s="11">
        <f t="shared" si="33"/>
        <v>41789.590682870366</v>
      </c>
      <c r="U282">
        <f t="shared" si="3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39950.163344907407</v>
      </c>
      <c r="T283" s="11">
        <f t="shared" si="33"/>
        <v>40035.80972222222</v>
      </c>
      <c r="U283">
        <f t="shared" si="3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40194.920046296298</v>
      </c>
      <c r="T284" s="11">
        <f t="shared" si="33"/>
        <v>40231.916666666664</v>
      </c>
      <c r="U284">
        <f t="shared" si="3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40675.71</v>
      </c>
      <c r="T285" s="11">
        <f t="shared" si="33"/>
        <v>40695.207638888889</v>
      </c>
      <c r="U285">
        <f t="shared" si="3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40904.738194444442</v>
      </c>
      <c r="T286" s="11">
        <f t="shared" si="33"/>
        <v>40929.738194444442</v>
      </c>
      <c r="U286">
        <f t="shared" si="34"/>
        <v>2012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41506.756111111114</v>
      </c>
      <c r="T287" s="11">
        <f t="shared" si="33"/>
        <v>41536.756111111114</v>
      </c>
      <c r="U287">
        <f t="shared" si="3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41313.816249999996</v>
      </c>
      <c r="T288" s="11">
        <f t="shared" si="33"/>
        <v>41358.774583333332</v>
      </c>
      <c r="U288">
        <f t="shared" si="3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41184.277986111112</v>
      </c>
      <c r="T289" s="11">
        <f t="shared" si="33"/>
        <v>41215.166666666664</v>
      </c>
      <c r="U289">
        <f t="shared" si="3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41051.168900462959</v>
      </c>
      <c r="T290" s="11">
        <f t="shared" si="33"/>
        <v>41086.168900462959</v>
      </c>
      <c r="U290">
        <f t="shared" si="3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41550.456412037034</v>
      </c>
      <c r="T291" s="11">
        <f t="shared" si="33"/>
        <v>41580.456412037034</v>
      </c>
      <c r="U291">
        <f t="shared" si="3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40526.36917824074</v>
      </c>
      <c r="T292" s="11">
        <f t="shared" si="33"/>
        <v>40576.332638888889</v>
      </c>
      <c r="U292">
        <f t="shared" si="34"/>
        <v>2011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41376.769050925926</v>
      </c>
      <c r="T293" s="11">
        <f t="shared" si="33"/>
        <v>41395.000694444447</v>
      </c>
      <c r="U293">
        <f t="shared" si="3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40812.803229166668</v>
      </c>
      <c r="T294" s="11">
        <f t="shared" si="33"/>
        <v>40845.165972222225</v>
      </c>
      <c r="U294">
        <f t="shared" si="3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41719.667986111112</v>
      </c>
      <c r="T295" s="11">
        <f t="shared" si="33"/>
        <v>41749.667986111112</v>
      </c>
      <c r="U295">
        <f t="shared" si="3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40343.084421296298</v>
      </c>
      <c r="T296" s="11">
        <f t="shared" si="33"/>
        <v>40378.666666666664</v>
      </c>
      <c r="U296">
        <f t="shared" si="3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41519.004733796297</v>
      </c>
      <c r="T297" s="11">
        <f t="shared" si="33"/>
        <v>41579</v>
      </c>
      <c r="U297">
        <f t="shared" si="3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41134.475497685184</v>
      </c>
      <c r="T298" s="11">
        <f t="shared" si="33"/>
        <v>41159.475497685184</v>
      </c>
      <c r="U298">
        <f t="shared" si="3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42089.72802083334</v>
      </c>
      <c r="T299" s="11">
        <f t="shared" si="33"/>
        <v>42125.165972222225</v>
      </c>
      <c r="U299">
        <f t="shared" si="3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41709.463518518518</v>
      </c>
      <c r="T300" s="11">
        <f t="shared" si="33"/>
        <v>41768.875</v>
      </c>
      <c r="U300">
        <f t="shared" si="3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40469.225231481483</v>
      </c>
      <c r="T301" s="11">
        <f t="shared" si="33"/>
        <v>40499.266898148147</v>
      </c>
      <c r="U301">
        <f t="shared" si="3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40626.959930555553</v>
      </c>
      <c r="T302" s="11">
        <f t="shared" si="33"/>
        <v>40657.959930555553</v>
      </c>
      <c r="U302">
        <f t="shared" si="3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41312.737673611111</v>
      </c>
      <c r="T303" s="11">
        <f t="shared" si="33"/>
        <v>41352.696006944447</v>
      </c>
      <c r="U303">
        <f t="shared" si="3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40933.856921296298</v>
      </c>
      <c r="T304" s="11">
        <f t="shared" si="33"/>
        <v>40963.856921296298</v>
      </c>
      <c r="U304">
        <f t="shared" si="3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41032.071134259262</v>
      </c>
      <c r="T305" s="11">
        <f t="shared" si="33"/>
        <v>41062.071134259262</v>
      </c>
      <c r="U305">
        <f t="shared" si="3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41114.094872685186</v>
      </c>
      <c r="T306" s="11">
        <f t="shared" si="33"/>
        <v>41153.083333333336</v>
      </c>
      <c r="U306">
        <f t="shared" si="3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40948.630196759259</v>
      </c>
      <c r="T307" s="11">
        <f t="shared" si="33"/>
        <v>40978.630196759259</v>
      </c>
      <c r="U307">
        <f t="shared" si="3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41333.837187500001</v>
      </c>
      <c r="T308" s="11">
        <f t="shared" si="33"/>
        <v>41353.795520833337</v>
      </c>
      <c r="U308">
        <f t="shared" si="3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41282.944456018515</v>
      </c>
      <c r="T309" s="11">
        <f t="shared" si="33"/>
        <v>41312.944456018515</v>
      </c>
      <c r="U309">
        <f t="shared" si="3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40567.694560185184</v>
      </c>
      <c r="T310" s="11">
        <f t="shared" si="33"/>
        <v>40612.694560185184</v>
      </c>
      <c r="U310">
        <f t="shared" si="3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41134.751550925925</v>
      </c>
      <c r="T311" s="11">
        <f t="shared" si="33"/>
        <v>41155.751550925925</v>
      </c>
      <c r="U311">
        <f t="shared" si="3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40821.183136574073</v>
      </c>
      <c r="T312" s="11">
        <f t="shared" si="33"/>
        <v>40836.083333333336</v>
      </c>
      <c r="U312">
        <f t="shared" si="3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40868.219814814816</v>
      </c>
      <c r="T313" s="11">
        <f t="shared" si="33"/>
        <v>40909.332638888889</v>
      </c>
      <c r="U313">
        <f t="shared" si="34"/>
        <v>2012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41348.877685185187</v>
      </c>
      <c r="T314" s="11">
        <f t="shared" si="33"/>
        <v>41378.877685185187</v>
      </c>
      <c r="U314">
        <f t="shared" si="3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40357.227939814817</v>
      </c>
      <c r="T315" s="11">
        <f t="shared" si="33"/>
        <v>40401.665972222225</v>
      </c>
      <c r="U315">
        <f t="shared" si="3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41304.833194444444</v>
      </c>
      <c r="T316" s="11">
        <f t="shared" si="33"/>
        <v>41334.833194444444</v>
      </c>
      <c r="U316">
        <f t="shared" si="3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41113.77238425926</v>
      </c>
      <c r="T317" s="11">
        <f t="shared" si="33"/>
        <v>41143.77238425926</v>
      </c>
      <c r="U317">
        <f t="shared" si="3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41950.923576388886</v>
      </c>
      <c r="T318" s="11">
        <f t="shared" si="33"/>
        <v>41984.207638888889</v>
      </c>
      <c r="U318">
        <f t="shared" si="3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41589.676886574074</v>
      </c>
      <c r="T319" s="11">
        <f t="shared" si="33"/>
        <v>41619.676886574074</v>
      </c>
      <c r="U319">
        <f t="shared" si="3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41330.038784722223</v>
      </c>
      <c r="T320" s="11">
        <f t="shared" si="33"/>
        <v>41359.997118055559</v>
      </c>
      <c r="U320">
        <f t="shared" si="3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40123.83829861111</v>
      </c>
      <c r="T321" s="11">
        <f t="shared" si="33"/>
        <v>40211.332638888889</v>
      </c>
      <c r="U321">
        <f t="shared" si="34"/>
        <v>2010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5">E322/D322</f>
        <v>1.0658000000000001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42331.551307870366</v>
      </c>
      <c r="T322" s="11">
        <f t="shared" si="33"/>
        <v>42360.958333333328</v>
      </c>
      <c r="U322">
        <f t="shared" si="3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5"/>
        <v>1.0266285714285714</v>
      </c>
      <c r="P323" s="6">
        <f t="shared" ref="P323:P386" si="36">IF(L323&gt;0,E323/L323,0)</f>
        <v>106.62314540059347</v>
      </c>
      <c r="Q323" t="str">
        <f t="shared" ref="Q323:Q386" si="37">LEFT($N323,FIND("/",$N323,1)-1)</f>
        <v>film &amp; video</v>
      </c>
      <c r="R323" t="str">
        <f t="shared" ref="R323:R386" si="38">MID($N323,FIND("/",$N323,1)+1,32)</f>
        <v>documentary</v>
      </c>
      <c r="S323" s="11">
        <f t="shared" ref="S323:S386" si="39">(((J323/60)/60)/24)+DATE(1970,1,1)</f>
        <v>42647.446597222224</v>
      </c>
      <c r="T323" s="11">
        <f t="shared" ref="T323:T386" si="40">(((I323/60)/60)/24)+DATE(1970,1,1)</f>
        <v>42682.488263888896</v>
      </c>
      <c r="U323">
        <f t="shared" ref="U323:U386" si="41">YEAR(T323)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42473.57</v>
      </c>
      <c r="T324" s="11">
        <f t="shared" si="40"/>
        <v>42503.57</v>
      </c>
      <c r="U324">
        <f t="shared" si="41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42697.32136574074</v>
      </c>
      <c r="T325" s="11">
        <f t="shared" si="40"/>
        <v>42725.332638888889</v>
      </c>
      <c r="U325">
        <f t="shared" si="41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42184.626250000001</v>
      </c>
      <c r="T326" s="11">
        <f t="shared" si="40"/>
        <v>42217.626250000001</v>
      </c>
      <c r="U326">
        <f t="shared" si="41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42689.187881944439</v>
      </c>
      <c r="T327" s="11">
        <f t="shared" si="40"/>
        <v>42724.187881944439</v>
      </c>
      <c r="U327">
        <f t="shared" si="41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42775.314884259264</v>
      </c>
      <c r="T328" s="11">
        <f t="shared" si="40"/>
        <v>42808.956250000003</v>
      </c>
      <c r="U328">
        <f t="shared" si="41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42058.235289351855</v>
      </c>
      <c r="T329" s="11">
        <f t="shared" si="40"/>
        <v>42085.333333333328</v>
      </c>
      <c r="U329">
        <f t="shared" si="41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42278.946620370371</v>
      </c>
      <c r="T330" s="11">
        <f t="shared" si="40"/>
        <v>42309.166666666672</v>
      </c>
      <c r="U330">
        <f t="shared" si="41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42291.46674768519</v>
      </c>
      <c r="T331" s="11">
        <f t="shared" si="40"/>
        <v>42315.166666666672</v>
      </c>
      <c r="U331">
        <f t="shared" si="41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41379.515775462962</v>
      </c>
      <c r="T332" s="11">
        <f t="shared" si="40"/>
        <v>41411.165972222225</v>
      </c>
      <c r="U332">
        <f t="shared" si="41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42507.581412037034</v>
      </c>
      <c r="T333" s="11">
        <f t="shared" si="40"/>
        <v>42538.581412037034</v>
      </c>
      <c r="U333">
        <f t="shared" si="41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42263.680289351847</v>
      </c>
      <c r="T334" s="11">
        <f t="shared" si="40"/>
        <v>42305.333333333328</v>
      </c>
      <c r="U334">
        <f t="shared" si="41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42437.636469907404</v>
      </c>
      <c r="T335" s="11">
        <f t="shared" si="40"/>
        <v>42467.59480324074</v>
      </c>
      <c r="U335">
        <f t="shared" si="41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42101.682372685187</v>
      </c>
      <c r="T336" s="11">
        <f t="shared" si="40"/>
        <v>42139.791666666672</v>
      </c>
      <c r="U336">
        <f t="shared" si="41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42101.737442129626</v>
      </c>
      <c r="T337" s="11">
        <f t="shared" si="40"/>
        <v>42132.916666666672</v>
      </c>
      <c r="U337">
        <f t="shared" si="41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42291.596273148149</v>
      </c>
      <c r="T338" s="11">
        <f t="shared" si="40"/>
        <v>42321.637939814813</v>
      </c>
      <c r="U338">
        <f t="shared" si="41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42047.128564814819</v>
      </c>
      <c r="T339" s="11">
        <f t="shared" si="40"/>
        <v>42077.086898148147</v>
      </c>
      <c r="U339">
        <f t="shared" si="41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42559.755671296298</v>
      </c>
      <c r="T340" s="11">
        <f t="shared" si="40"/>
        <v>42616.041666666672</v>
      </c>
      <c r="U340">
        <f t="shared" si="41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42093.760046296295</v>
      </c>
      <c r="T341" s="11">
        <f t="shared" si="40"/>
        <v>42123.760046296295</v>
      </c>
      <c r="U341">
        <f t="shared" si="41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42772.669062500005</v>
      </c>
      <c r="T342" s="11">
        <f t="shared" si="40"/>
        <v>42802.875</v>
      </c>
      <c r="U342">
        <f t="shared" si="41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41894.879606481481</v>
      </c>
      <c r="T343" s="11">
        <f t="shared" si="40"/>
        <v>41913.165972222225</v>
      </c>
      <c r="U343">
        <f t="shared" si="41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42459.780844907407</v>
      </c>
      <c r="T344" s="11">
        <f t="shared" si="40"/>
        <v>42489.780844907407</v>
      </c>
      <c r="U344">
        <f t="shared" si="41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41926.73778935185</v>
      </c>
      <c r="T345" s="11">
        <f t="shared" si="40"/>
        <v>41957.125</v>
      </c>
      <c r="U345">
        <f t="shared" si="41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42111.970995370371</v>
      </c>
      <c r="T346" s="11">
        <f t="shared" si="40"/>
        <v>42156.097222222219</v>
      </c>
      <c r="U346">
        <f t="shared" si="41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42114.944328703699</v>
      </c>
      <c r="T347" s="11">
        <f t="shared" si="40"/>
        <v>42144.944328703699</v>
      </c>
      <c r="U347">
        <f t="shared" si="41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42261.500243055561</v>
      </c>
      <c r="T348" s="11">
        <f t="shared" si="40"/>
        <v>42291.500243055561</v>
      </c>
      <c r="U348">
        <f t="shared" si="41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42292.495474537034</v>
      </c>
      <c r="T349" s="11">
        <f t="shared" si="40"/>
        <v>42322.537141203706</v>
      </c>
      <c r="U349">
        <f t="shared" si="41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42207.58699074074</v>
      </c>
      <c r="T350" s="11">
        <f t="shared" si="40"/>
        <v>42237.58699074074</v>
      </c>
      <c r="U350">
        <f t="shared" si="41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42760.498935185184</v>
      </c>
      <c r="T351" s="11">
        <f t="shared" si="40"/>
        <v>42790.498935185184</v>
      </c>
      <c r="U351">
        <f t="shared" si="41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42586.066076388888</v>
      </c>
      <c r="T352" s="11">
        <f t="shared" si="40"/>
        <v>42624.165972222225</v>
      </c>
      <c r="U352">
        <f t="shared" si="41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42427.964745370366</v>
      </c>
      <c r="T353" s="11">
        <f t="shared" si="40"/>
        <v>42467.923078703709</v>
      </c>
      <c r="U353">
        <f t="shared" si="41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41890.167453703703</v>
      </c>
      <c r="T354" s="11">
        <f t="shared" si="40"/>
        <v>41920.167453703703</v>
      </c>
      <c r="U354">
        <f t="shared" si="41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42297.791886574079</v>
      </c>
      <c r="T355" s="11">
        <f t="shared" si="40"/>
        <v>42327.833553240736</v>
      </c>
      <c r="U355">
        <f t="shared" si="41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42438.827789351853</v>
      </c>
      <c r="T356" s="11">
        <f t="shared" si="40"/>
        <v>42468.786122685182</v>
      </c>
      <c r="U356">
        <f t="shared" si="41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41943.293912037036</v>
      </c>
      <c r="T357" s="11">
        <f t="shared" si="40"/>
        <v>41974.3355787037</v>
      </c>
      <c r="U357">
        <f t="shared" si="41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42415.803159722222</v>
      </c>
      <c r="T358" s="11">
        <f t="shared" si="40"/>
        <v>42445.761493055557</v>
      </c>
      <c r="U358">
        <f t="shared" si="41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42078.222187499996</v>
      </c>
      <c r="T359" s="11">
        <f t="shared" si="40"/>
        <v>42118.222187499996</v>
      </c>
      <c r="U359">
        <f t="shared" si="41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42507.860196759255</v>
      </c>
      <c r="T360" s="11">
        <f t="shared" si="40"/>
        <v>42536.625</v>
      </c>
      <c r="U360">
        <f t="shared" si="41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41935.070486111108</v>
      </c>
      <c r="T361" s="11">
        <f t="shared" si="40"/>
        <v>41957.216666666667</v>
      </c>
      <c r="U361">
        <f t="shared" si="41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42163.897916666669</v>
      </c>
      <c r="T362" s="11">
        <f t="shared" si="40"/>
        <v>42208.132638888885</v>
      </c>
      <c r="U362">
        <f t="shared" si="41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41936.001226851848</v>
      </c>
      <c r="T363" s="11">
        <f t="shared" si="40"/>
        <v>41966.042893518519</v>
      </c>
      <c r="U363">
        <f t="shared" si="41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41837.210543981484</v>
      </c>
      <c r="T364" s="11">
        <f t="shared" si="40"/>
        <v>41859</v>
      </c>
      <c r="U364">
        <f t="shared" si="41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40255.744629629626</v>
      </c>
      <c r="T365" s="11">
        <f t="shared" si="40"/>
        <v>40300.806944444441</v>
      </c>
      <c r="U365">
        <f t="shared" si="41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41780.859629629631</v>
      </c>
      <c r="T366" s="11">
        <f t="shared" si="40"/>
        <v>41811.165972222225</v>
      </c>
      <c r="U366">
        <f t="shared" si="41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41668.606469907405</v>
      </c>
      <c r="T367" s="11">
        <f t="shared" si="40"/>
        <v>41698.606469907405</v>
      </c>
      <c r="U367">
        <f t="shared" si="41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41019.793032407404</v>
      </c>
      <c r="T368" s="11">
        <f t="shared" si="40"/>
        <v>41049.793032407404</v>
      </c>
      <c r="U368">
        <f t="shared" si="41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41355.577291666668</v>
      </c>
      <c r="T369" s="11">
        <f t="shared" si="40"/>
        <v>41395.207638888889</v>
      </c>
      <c r="U369">
        <f t="shared" si="41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42043.605578703704</v>
      </c>
      <c r="T370" s="11">
        <f t="shared" si="40"/>
        <v>42078.563912037032</v>
      </c>
      <c r="U370">
        <f t="shared" si="41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40893.551724537036</v>
      </c>
      <c r="T371" s="11">
        <f t="shared" si="40"/>
        <v>40923.551724537036</v>
      </c>
      <c r="U371">
        <f t="shared" si="41"/>
        <v>2012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42711.795138888891</v>
      </c>
      <c r="T372" s="11">
        <f t="shared" si="40"/>
        <v>42741.795138888891</v>
      </c>
      <c r="U372">
        <f t="shared" si="41"/>
        <v>2017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41261.767812500002</v>
      </c>
      <c r="T373" s="11">
        <f t="shared" si="40"/>
        <v>41306.767812500002</v>
      </c>
      <c r="U373">
        <f t="shared" si="41"/>
        <v>2013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42425.576898148152</v>
      </c>
      <c r="T374" s="11">
        <f t="shared" si="40"/>
        <v>42465.666666666672</v>
      </c>
      <c r="U374">
        <f t="shared" si="41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41078.91201388889</v>
      </c>
      <c r="T375" s="11">
        <f t="shared" si="40"/>
        <v>41108.91201388889</v>
      </c>
      <c r="U375">
        <f t="shared" si="41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40757.889247685183</v>
      </c>
      <c r="T376" s="11">
        <f t="shared" si="40"/>
        <v>40802.889247685183</v>
      </c>
      <c r="U376">
        <f t="shared" si="41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41657.985081018516</v>
      </c>
      <c r="T377" s="11">
        <f t="shared" si="40"/>
        <v>41699.720833333333</v>
      </c>
      <c r="U377">
        <f t="shared" si="41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42576.452731481477</v>
      </c>
      <c r="T378" s="11">
        <f t="shared" si="40"/>
        <v>42607.452731481477</v>
      </c>
      <c r="U378">
        <f t="shared" si="41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42292.250787037032</v>
      </c>
      <c r="T379" s="11">
        <f t="shared" si="40"/>
        <v>42322.292361111111</v>
      </c>
      <c r="U379">
        <f t="shared" si="41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42370.571851851855</v>
      </c>
      <c r="T380" s="11">
        <f t="shared" si="40"/>
        <v>42394.994444444441</v>
      </c>
      <c r="U380">
        <f t="shared" si="41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40987.688333333332</v>
      </c>
      <c r="T381" s="11">
        <f t="shared" si="40"/>
        <v>41032.688333333332</v>
      </c>
      <c r="U381">
        <f t="shared" si="41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42367.719814814816</v>
      </c>
      <c r="T382" s="11">
        <f t="shared" si="40"/>
        <v>42392.719814814816</v>
      </c>
      <c r="U382">
        <f t="shared" si="41"/>
        <v>2016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41085.698113425926</v>
      </c>
      <c r="T383" s="11">
        <f t="shared" si="40"/>
        <v>41120.208333333336</v>
      </c>
      <c r="U383">
        <f t="shared" si="41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41144.709490740745</v>
      </c>
      <c r="T384" s="11">
        <f t="shared" si="40"/>
        <v>41158.709490740745</v>
      </c>
      <c r="U384">
        <f t="shared" si="41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41755.117581018516</v>
      </c>
      <c r="T385" s="11">
        <f t="shared" si="40"/>
        <v>41778.117581018516</v>
      </c>
      <c r="U385">
        <f t="shared" si="41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42">E386/D386</f>
        <v>1.1210500000000001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41980.781793981485</v>
      </c>
      <c r="T386" s="11">
        <f t="shared" si="40"/>
        <v>42010.781793981485</v>
      </c>
      <c r="U386">
        <f t="shared" si="41"/>
        <v>2015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42"/>
        <v>1.05982</v>
      </c>
      <c r="P387" s="6">
        <f t="shared" ref="P387:P450" si="43">IF(L387&gt;0,E387/L387,0)</f>
        <v>111.79535864978902</v>
      </c>
      <c r="Q387" t="str">
        <f t="shared" ref="Q387:Q450" si="44">LEFT($N387,FIND("/",$N387,1)-1)</f>
        <v>film &amp; video</v>
      </c>
      <c r="R387" t="str">
        <f t="shared" ref="R387:R450" si="45">MID($N387,FIND("/",$N387,1)+1,32)</f>
        <v>documentary</v>
      </c>
      <c r="S387" s="11">
        <f t="shared" ref="S387:S450" si="46">(((J387/60)/60)/24)+DATE(1970,1,1)</f>
        <v>41934.584502314814</v>
      </c>
      <c r="T387" s="11">
        <f t="shared" ref="T387:T450" si="47">(((I387/60)/60)/24)+DATE(1970,1,1)</f>
        <v>41964.626168981486</v>
      </c>
      <c r="U387">
        <f t="shared" ref="U387:U450" si="48">YEAR(T387)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42211.951284722221</v>
      </c>
      <c r="T388" s="11">
        <f t="shared" si="47"/>
        <v>42226.951284722221</v>
      </c>
      <c r="U388">
        <f t="shared" si="48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42200.67659722222</v>
      </c>
      <c r="T389" s="11">
        <f t="shared" si="47"/>
        <v>42231.25</v>
      </c>
      <c r="U389">
        <f t="shared" si="48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42549.076157407413</v>
      </c>
      <c r="T390" s="11">
        <f t="shared" si="47"/>
        <v>42579.076157407413</v>
      </c>
      <c r="U390">
        <f t="shared" si="48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41674.063078703701</v>
      </c>
      <c r="T391" s="11">
        <f t="shared" si="47"/>
        <v>41705.957638888889</v>
      </c>
      <c r="U391">
        <f t="shared" si="48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42112.036712962959</v>
      </c>
      <c r="T392" s="11">
        <f t="shared" si="47"/>
        <v>42132.036712962959</v>
      </c>
      <c r="U392">
        <f t="shared" si="48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40865.042256944449</v>
      </c>
      <c r="T393" s="11">
        <f t="shared" si="47"/>
        <v>40895.040972222225</v>
      </c>
      <c r="U393">
        <f t="shared" si="48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40763.717256944445</v>
      </c>
      <c r="T394" s="11">
        <f t="shared" si="47"/>
        <v>40794.125</v>
      </c>
      <c r="U394">
        <f t="shared" si="48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41526.708935185183</v>
      </c>
      <c r="T395" s="11">
        <f t="shared" si="47"/>
        <v>41557.708935185183</v>
      </c>
      <c r="U395">
        <f t="shared" si="48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42417.818078703705</v>
      </c>
      <c r="T396" s="11">
        <f t="shared" si="47"/>
        <v>42477.776412037041</v>
      </c>
      <c r="U396">
        <f t="shared" si="48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40990.909259259257</v>
      </c>
      <c r="T397" s="11">
        <f t="shared" si="47"/>
        <v>41026.897222222222</v>
      </c>
      <c r="U397">
        <f t="shared" si="48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41082.564884259256</v>
      </c>
      <c r="T398" s="11">
        <f t="shared" si="47"/>
        <v>41097.564884259256</v>
      </c>
      <c r="U398">
        <f t="shared" si="48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40379.776435185187</v>
      </c>
      <c r="T399" s="11">
        <f t="shared" si="47"/>
        <v>40422.155555555553</v>
      </c>
      <c r="U399">
        <f t="shared" si="48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42078.793124999997</v>
      </c>
      <c r="T400" s="11">
        <f t="shared" si="47"/>
        <v>42123.793124999997</v>
      </c>
      <c r="U400">
        <f t="shared" si="48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42687.875775462962</v>
      </c>
      <c r="T401" s="11">
        <f t="shared" si="47"/>
        <v>42718.5</v>
      </c>
      <c r="U401">
        <f t="shared" si="48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41745.635960648149</v>
      </c>
      <c r="T402" s="11">
        <f t="shared" si="47"/>
        <v>41776.145833333336</v>
      </c>
      <c r="U402">
        <f t="shared" si="48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40732.842245370368</v>
      </c>
      <c r="T403" s="11">
        <f t="shared" si="47"/>
        <v>40762.842245370368</v>
      </c>
      <c r="U403">
        <f t="shared" si="48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42292.539548611108</v>
      </c>
      <c r="T404" s="11">
        <f t="shared" si="47"/>
        <v>42313.58121527778</v>
      </c>
      <c r="U404">
        <f t="shared" si="48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40718.310659722221</v>
      </c>
      <c r="T405" s="11">
        <f t="shared" si="47"/>
        <v>40765.297222222223</v>
      </c>
      <c r="U405">
        <f t="shared" si="48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41646.628032407411</v>
      </c>
      <c r="T406" s="11">
        <f t="shared" si="47"/>
        <v>41675.961111111108</v>
      </c>
      <c r="U406">
        <f t="shared" si="48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41674.08494212963</v>
      </c>
      <c r="T407" s="11">
        <f t="shared" si="47"/>
        <v>41704.08494212963</v>
      </c>
      <c r="U407">
        <f t="shared" si="48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40638.162465277775</v>
      </c>
      <c r="T408" s="11">
        <f t="shared" si="47"/>
        <v>40672.249305555553</v>
      </c>
      <c r="U408">
        <f t="shared" si="48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40806.870949074073</v>
      </c>
      <c r="T409" s="11">
        <f t="shared" si="47"/>
        <v>40866.912615740745</v>
      </c>
      <c r="U409">
        <f t="shared" si="48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41543.735995370371</v>
      </c>
      <c r="T410" s="11">
        <f t="shared" si="47"/>
        <v>41583.777662037035</v>
      </c>
      <c r="U410">
        <f t="shared" si="48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42543.862777777773</v>
      </c>
      <c r="T411" s="11">
        <f t="shared" si="47"/>
        <v>42573.862777777773</v>
      </c>
      <c r="U411">
        <f t="shared" si="48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42113.981446759266</v>
      </c>
      <c r="T412" s="11">
        <f t="shared" si="47"/>
        <v>42173.981446759266</v>
      </c>
      <c r="U412">
        <f t="shared" si="48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41598.17597222222</v>
      </c>
      <c r="T413" s="11">
        <f t="shared" si="47"/>
        <v>41630.208333333336</v>
      </c>
      <c r="U413">
        <f t="shared" si="48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41099.742800925924</v>
      </c>
      <c r="T414" s="11">
        <f t="shared" si="47"/>
        <v>41115.742800925924</v>
      </c>
      <c r="U414">
        <f t="shared" si="48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41079.877442129626</v>
      </c>
      <c r="T415" s="11">
        <f t="shared" si="47"/>
        <v>41109.877442129626</v>
      </c>
      <c r="U415">
        <f t="shared" si="48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41529.063252314816</v>
      </c>
      <c r="T416" s="11">
        <f t="shared" si="47"/>
        <v>41559.063252314816</v>
      </c>
      <c r="U416">
        <f t="shared" si="48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41904.851875</v>
      </c>
      <c r="T417" s="11">
        <f t="shared" si="47"/>
        <v>41929.5</v>
      </c>
      <c r="U417">
        <f t="shared" si="48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41648.396192129629</v>
      </c>
      <c r="T418" s="11">
        <f t="shared" si="47"/>
        <v>41678.396192129629</v>
      </c>
      <c r="U418">
        <f t="shared" si="48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41360.970601851855</v>
      </c>
      <c r="T419" s="11">
        <f t="shared" si="47"/>
        <v>41372.189583333333</v>
      </c>
      <c r="U419">
        <f t="shared" si="48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42178.282372685186</v>
      </c>
      <c r="T420" s="11">
        <f t="shared" si="47"/>
        <v>42208.282372685186</v>
      </c>
      <c r="U420">
        <f t="shared" si="48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41394.842442129629</v>
      </c>
      <c r="T421" s="11">
        <f t="shared" si="47"/>
        <v>41454.842442129629</v>
      </c>
      <c r="U421">
        <f t="shared" si="48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41682.23646990741</v>
      </c>
      <c r="T422" s="11">
        <f t="shared" si="47"/>
        <v>41712.194803240738</v>
      </c>
      <c r="U422">
        <f t="shared" si="48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42177.491388888884</v>
      </c>
      <c r="T423" s="11">
        <f t="shared" si="47"/>
        <v>42237.491388888884</v>
      </c>
      <c r="U423">
        <f t="shared" si="48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41863.260381944441</v>
      </c>
      <c r="T424" s="11">
        <f t="shared" si="47"/>
        <v>41893.260381944441</v>
      </c>
      <c r="U424">
        <f t="shared" si="48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41400.92627314815</v>
      </c>
      <c r="T425" s="11">
        <f t="shared" si="47"/>
        <v>41430.92627314815</v>
      </c>
      <c r="U425">
        <f t="shared" si="48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40934.376145833332</v>
      </c>
      <c r="T426" s="11">
        <f t="shared" si="47"/>
        <v>40994.334479166668</v>
      </c>
      <c r="U426">
        <f t="shared" si="48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42275.861157407402</v>
      </c>
      <c r="T427" s="11">
        <f t="shared" si="47"/>
        <v>42335.902824074074</v>
      </c>
      <c r="U427">
        <f t="shared" si="48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42400.711967592593</v>
      </c>
      <c r="T428" s="11">
        <f t="shared" si="47"/>
        <v>42430.711967592593</v>
      </c>
      <c r="U428">
        <f t="shared" si="48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6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42285.909027777772</v>
      </c>
      <c r="T429" s="11">
        <f t="shared" si="47"/>
        <v>42299.790972222225</v>
      </c>
      <c r="U429">
        <f t="shared" si="48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41778.766724537039</v>
      </c>
      <c r="T430" s="11">
        <f t="shared" si="47"/>
        <v>41806.916666666664</v>
      </c>
      <c r="U430">
        <f t="shared" si="48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6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40070.901412037041</v>
      </c>
      <c r="T431" s="11">
        <f t="shared" si="47"/>
        <v>40144.207638888889</v>
      </c>
      <c r="U431">
        <f t="shared" si="48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41513.107256944444</v>
      </c>
      <c r="T432" s="11">
        <f t="shared" si="47"/>
        <v>41528.107256944444</v>
      </c>
      <c r="U432">
        <f t="shared" si="48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42526.871331018512</v>
      </c>
      <c r="T433" s="11">
        <f t="shared" si="47"/>
        <v>42556.871331018512</v>
      </c>
      <c r="U433">
        <f t="shared" si="48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42238.726631944446</v>
      </c>
      <c r="T434" s="11">
        <f t="shared" si="47"/>
        <v>42298.726631944446</v>
      </c>
      <c r="U434">
        <f t="shared" si="48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6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42228.629884259266</v>
      </c>
      <c r="T435" s="11">
        <f t="shared" si="47"/>
        <v>42288.629884259266</v>
      </c>
      <c r="U435">
        <f t="shared" si="48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41576.834513888891</v>
      </c>
      <c r="T436" s="11">
        <f t="shared" si="47"/>
        <v>41609.876180555555</v>
      </c>
      <c r="U436">
        <f t="shared" si="48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41500.747453703705</v>
      </c>
      <c r="T437" s="11">
        <f t="shared" si="47"/>
        <v>41530.747453703705</v>
      </c>
      <c r="U437">
        <f t="shared" si="48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41456.36241898148</v>
      </c>
      <c r="T438" s="11">
        <f t="shared" si="47"/>
        <v>41486.36241898148</v>
      </c>
      <c r="U438">
        <f t="shared" si="48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6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42591.31858796296</v>
      </c>
      <c r="T439" s="11">
        <f t="shared" si="47"/>
        <v>42651.31858796296</v>
      </c>
      <c r="U439">
        <f t="shared" si="48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42296.261087962965</v>
      </c>
      <c r="T440" s="11">
        <f t="shared" si="47"/>
        <v>42326.302754629629</v>
      </c>
      <c r="U440">
        <f t="shared" si="48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6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41919.761782407404</v>
      </c>
      <c r="T441" s="11">
        <f t="shared" si="47"/>
        <v>41929.761782407404</v>
      </c>
      <c r="U441">
        <f t="shared" si="48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42423.985567129625</v>
      </c>
      <c r="T442" s="11">
        <f t="shared" si="47"/>
        <v>42453.943900462968</v>
      </c>
      <c r="U442">
        <f t="shared" si="48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6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41550.793935185182</v>
      </c>
      <c r="T443" s="11">
        <f t="shared" si="47"/>
        <v>41580.793935185182</v>
      </c>
      <c r="U443">
        <f t="shared" si="48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42024.888692129629</v>
      </c>
      <c r="T444" s="11">
        <f t="shared" si="47"/>
        <v>42054.888692129629</v>
      </c>
      <c r="U444">
        <f t="shared" si="48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41650.015057870369</v>
      </c>
      <c r="T445" s="11">
        <f t="shared" si="47"/>
        <v>41680.015057870369</v>
      </c>
      <c r="U445">
        <f t="shared" si="48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40894.906956018516</v>
      </c>
      <c r="T446" s="11">
        <f t="shared" si="47"/>
        <v>40954.906956018516</v>
      </c>
      <c r="U446">
        <f t="shared" si="48"/>
        <v>2012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42130.335358796292</v>
      </c>
      <c r="T447" s="11">
        <f t="shared" si="47"/>
        <v>42145.335358796292</v>
      </c>
      <c r="U447">
        <f t="shared" si="48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42037.083564814813</v>
      </c>
      <c r="T448" s="11">
        <f t="shared" si="47"/>
        <v>42067.083564814813</v>
      </c>
      <c r="U448">
        <f t="shared" si="48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41331.555127314816</v>
      </c>
      <c r="T449" s="11">
        <f t="shared" si="47"/>
        <v>41356.513460648144</v>
      </c>
      <c r="U449">
        <f t="shared" si="48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9">E450/D450</f>
        <v>3.2804E-2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41753.758043981477</v>
      </c>
      <c r="T450" s="11">
        <f t="shared" si="47"/>
        <v>41773.758043981477</v>
      </c>
      <c r="U450">
        <f t="shared" si="48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9"/>
        <v>2.2499999999999999E-2</v>
      </c>
      <c r="P451" s="6">
        <f t="shared" ref="P451:P514" si="50">IF(L451&gt;0,E451/L451,0)</f>
        <v>9</v>
      </c>
      <c r="Q451" t="str">
        <f t="shared" ref="Q451:Q514" si="51">LEFT($N451,FIND("/",$N451,1)-1)</f>
        <v>film &amp; video</v>
      </c>
      <c r="R451" t="str">
        <f t="shared" ref="R451:R514" si="52">MID($N451,FIND("/",$N451,1)+1,32)</f>
        <v>animation</v>
      </c>
      <c r="S451" s="11">
        <f t="shared" ref="S451:S514" si="53">(((J451/60)/60)/24)+DATE(1970,1,1)</f>
        <v>41534.568113425928</v>
      </c>
      <c r="T451" s="11">
        <f t="shared" ref="T451:T514" si="54">(((I451/60)/60)/24)+DATE(1970,1,1)</f>
        <v>41564.568113425928</v>
      </c>
      <c r="U451">
        <f t="shared" ref="U451:U514" si="55">YEAR(T451)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41654.946759259255</v>
      </c>
      <c r="T452" s="11">
        <f t="shared" si="54"/>
        <v>41684.946759259255</v>
      </c>
      <c r="U452">
        <f t="shared" si="55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6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41634.715173611112</v>
      </c>
      <c r="T453" s="11">
        <f t="shared" si="54"/>
        <v>41664.715173611112</v>
      </c>
      <c r="U453">
        <f t="shared" si="55"/>
        <v>2014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42107.703877314809</v>
      </c>
      <c r="T454" s="11">
        <f t="shared" si="54"/>
        <v>42137.703877314809</v>
      </c>
      <c r="U454">
        <f t="shared" si="55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42038.824988425928</v>
      </c>
      <c r="T455" s="11">
        <f t="shared" si="54"/>
        <v>42054.824988425928</v>
      </c>
      <c r="U455">
        <f t="shared" si="55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41938.717256944445</v>
      </c>
      <c r="T456" s="11">
        <f t="shared" si="54"/>
        <v>41969.551388888889</v>
      </c>
      <c r="U456">
        <f t="shared" si="55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40971.002569444441</v>
      </c>
      <c r="T457" s="11">
        <f t="shared" si="54"/>
        <v>41016.021527777775</v>
      </c>
      <c r="U457">
        <f t="shared" si="55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41547.694456018515</v>
      </c>
      <c r="T458" s="11">
        <f t="shared" si="54"/>
        <v>41569.165972222225</v>
      </c>
      <c r="U458">
        <f t="shared" si="55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6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41837.767500000002</v>
      </c>
      <c r="T459" s="11">
        <f t="shared" si="54"/>
        <v>41867.767500000002</v>
      </c>
      <c r="U459">
        <f t="shared" si="55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41378.69976851852</v>
      </c>
      <c r="T460" s="11">
        <f t="shared" si="54"/>
        <v>41408.69976851852</v>
      </c>
      <c r="U460">
        <f t="shared" si="55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40800.6403587963</v>
      </c>
      <c r="T461" s="11">
        <f t="shared" si="54"/>
        <v>40860.682025462964</v>
      </c>
      <c r="U461">
        <f t="shared" si="55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41759.542534722219</v>
      </c>
      <c r="T462" s="11">
        <f t="shared" si="54"/>
        <v>41791.166666666664</v>
      </c>
      <c r="U462">
        <f t="shared" si="55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6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41407.84684027778</v>
      </c>
      <c r="T463" s="11">
        <f t="shared" si="54"/>
        <v>41427.84684027778</v>
      </c>
      <c r="U463">
        <f t="shared" si="55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6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40705.126631944448</v>
      </c>
      <c r="T464" s="11">
        <f t="shared" si="54"/>
        <v>40765.126631944448</v>
      </c>
      <c r="U464">
        <f t="shared" si="55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40750.710104166668</v>
      </c>
      <c r="T465" s="11">
        <f t="shared" si="54"/>
        <v>40810.710104166668</v>
      </c>
      <c r="U465">
        <f t="shared" si="55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42488.848784722228</v>
      </c>
      <c r="T466" s="11">
        <f t="shared" si="54"/>
        <v>42508.848784722228</v>
      </c>
      <c r="U466">
        <f t="shared" si="55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41801.120069444441</v>
      </c>
      <c r="T467" s="11">
        <f t="shared" si="54"/>
        <v>41817.120069444441</v>
      </c>
      <c r="U467">
        <f t="shared" si="55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41129.942870370374</v>
      </c>
      <c r="T468" s="11">
        <f t="shared" si="54"/>
        <v>41159.942870370374</v>
      </c>
      <c r="U468">
        <f t="shared" si="55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41135.679791666669</v>
      </c>
      <c r="T469" s="11">
        <f t="shared" si="54"/>
        <v>41180.679791666669</v>
      </c>
      <c r="U469">
        <f t="shared" si="55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6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41041.167627314811</v>
      </c>
      <c r="T470" s="11">
        <f t="shared" si="54"/>
        <v>41101.160474537035</v>
      </c>
      <c r="U470">
        <f t="shared" si="55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6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41827.989861111113</v>
      </c>
      <c r="T471" s="11">
        <f t="shared" si="54"/>
        <v>41887.989861111113</v>
      </c>
      <c r="U471">
        <f t="shared" si="55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41605.167696759258</v>
      </c>
      <c r="T472" s="11">
        <f t="shared" si="54"/>
        <v>41655.166666666664</v>
      </c>
      <c r="U472">
        <f t="shared" si="55"/>
        <v>2014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41703.721979166665</v>
      </c>
      <c r="T473" s="11">
        <f t="shared" si="54"/>
        <v>41748.680312500001</v>
      </c>
      <c r="U473">
        <f t="shared" si="55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41844.922662037039</v>
      </c>
      <c r="T474" s="11">
        <f t="shared" si="54"/>
        <v>41874.922662037039</v>
      </c>
      <c r="U474">
        <f t="shared" si="55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41869.698136574072</v>
      </c>
      <c r="T475" s="11">
        <f t="shared" si="54"/>
        <v>41899.698136574072</v>
      </c>
      <c r="U475">
        <f t="shared" si="55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42753.329039351855</v>
      </c>
      <c r="T476" s="11">
        <f t="shared" si="54"/>
        <v>42783.329039351855</v>
      </c>
      <c r="U476">
        <f t="shared" si="55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6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42100.086145833338</v>
      </c>
      <c r="T477" s="11">
        <f t="shared" si="54"/>
        <v>42130.086145833338</v>
      </c>
      <c r="U477">
        <f t="shared" si="55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41757.975011574075</v>
      </c>
      <c r="T478" s="11">
        <f t="shared" si="54"/>
        <v>41793.165972222225</v>
      </c>
      <c r="U478">
        <f t="shared" si="55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6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40987.83488425926</v>
      </c>
      <c r="T479" s="11">
        <f t="shared" si="54"/>
        <v>41047.83488425926</v>
      </c>
      <c r="U479">
        <f t="shared" si="55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6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42065.910983796297</v>
      </c>
      <c r="T480" s="11">
        <f t="shared" si="54"/>
        <v>42095.869317129633</v>
      </c>
      <c r="U480">
        <f t="shared" si="55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41904.407812500001</v>
      </c>
      <c r="T481" s="11">
        <f t="shared" si="54"/>
        <v>41964.449479166666</v>
      </c>
      <c r="U481">
        <f t="shared" si="55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41465.500173611108</v>
      </c>
      <c r="T482" s="11">
        <f t="shared" si="54"/>
        <v>41495.500173611108</v>
      </c>
      <c r="U482">
        <f t="shared" si="55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41162.672326388885</v>
      </c>
      <c r="T483" s="11">
        <f t="shared" si="54"/>
        <v>41192.672326388885</v>
      </c>
      <c r="U483">
        <f t="shared" si="55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42447.896875000006</v>
      </c>
      <c r="T484" s="11">
        <f t="shared" si="54"/>
        <v>42474.606944444444</v>
      </c>
      <c r="U484">
        <f t="shared" si="55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41243.197592592594</v>
      </c>
      <c r="T485" s="11">
        <f t="shared" si="54"/>
        <v>41303.197592592594</v>
      </c>
      <c r="U485">
        <f t="shared" si="55"/>
        <v>2013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42272.93949074074</v>
      </c>
      <c r="T486" s="11">
        <f t="shared" si="54"/>
        <v>42313.981157407412</v>
      </c>
      <c r="U486">
        <f t="shared" si="55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41381.50577546296</v>
      </c>
      <c r="T487" s="11">
        <f t="shared" si="54"/>
        <v>41411.50577546296</v>
      </c>
      <c r="U487">
        <f t="shared" si="55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41761.94258101852</v>
      </c>
      <c r="T488" s="11">
        <f t="shared" si="54"/>
        <v>41791.94258101852</v>
      </c>
      <c r="U488">
        <f t="shared" si="55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6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42669.594837962963</v>
      </c>
      <c r="T489" s="11">
        <f t="shared" si="54"/>
        <v>42729.636504629627</v>
      </c>
      <c r="U489">
        <f t="shared" si="55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6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42714.054398148146</v>
      </c>
      <c r="T490" s="11">
        <f t="shared" si="54"/>
        <v>42744.054398148146</v>
      </c>
      <c r="U490">
        <f t="shared" si="55"/>
        <v>2017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40882.481666666667</v>
      </c>
      <c r="T491" s="11">
        <f t="shared" si="54"/>
        <v>40913.481249999997</v>
      </c>
      <c r="U491">
        <f t="shared" si="55"/>
        <v>2012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6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41113.968576388892</v>
      </c>
      <c r="T492" s="11">
        <f t="shared" si="54"/>
        <v>41143.968576388892</v>
      </c>
      <c r="U492">
        <f t="shared" si="55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6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42366.982627314821</v>
      </c>
      <c r="T493" s="11">
        <f t="shared" si="54"/>
        <v>42396.982627314821</v>
      </c>
      <c r="U493">
        <f t="shared" si="55"/>
        <v>2016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6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42596.03506944445</v>
      </c>
      <c r="T494" s="11">
        <f t="shared" si="54"/>
        <v>42656.03506944445</v>
      </c>
      <c r="U494">
        <f t="shared" si="55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6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42114.726134259254</v>
      </c>
      <c r="T495" s="11">
        <f t="shared" si="54"/>
        <v>42144.726134259254</v>
      </c>
      <c r="U495">
        <f t="shared" si="55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41799.830613425926</v>
      </c>
      <c r="T496" s="11">
        <f t="shared" si="54"/>
        <v>41823.125</v>
      </c>
      <c r="U496">
        <f t="shared" si="55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6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42171.827604166669</v>
      </c>
      <c r="T497" s="11">
        <f t="shared" si="54"/>
        <v>42201.827604166669</v>
      </c>
      <c r="U497">
        <f t="shared" si="55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41620.93141203704</v>
      </c>
      <c r="T498" s="11">
        <f t="shared" si="54"/>
        <v>41680.93141203704</v>
      </c>
      <c r="U498">
        <f t="shared" si="55"/>
        <v>2014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41945.037789351853</v>
      </c>
      <c r="T499" s="11">
        <f t="shared" si="54"/>
        <v>41998.208333333328</v>
      </c>
      <c r="U499">
        <f t="shared" si="55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40858.762141203704</v>
      </c>
      <c r="T500" s="11">
        <f t="shared" si="54"/>
        <v>40900.762141203704</v>
      </c>
      <c r="U500">
        <f t="shared" si="55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40043.895462962959</v>
      </c>
      <c r="T501" s="11">
        <f t="shared" si="54"/>
        <v>40098.874305555553</v>
      </c>
      <c r="U501">
        <f t="shared" si="55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40247.886006944449</v>
      </c>
      <c r="T502" s="11">
        <f t="shared" si="54"/>
        <v>40306.927777777775</v>
      </c>
      <c r="U502">
        <f t="shared" si="55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6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40703.234386574077</v>
      </c>
      <c r="T503" s="11">
        <f t="shared" si="54"/>
        <v>40733.234386574077</v>
      </c>
      <c r="U503">
        <f t="shared" si="55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40956.553530092591</v>
      </c>
      <c r="T504" s="11">
        <f t="shared" si="54"/>
        <v>40986.511863425927</v>
      </c>
      <c r="U504">
        <f t="shared" si="55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41991.526655092588</v>
      </c>
      <c r="T505" s="11">
        <f t="shared" si="54"/>
        <v>42021.526655092588</v>
      </c>
      <c r="U505">
        <f t="shared" si="55"/>
        <v>2015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40949.98364583333</v>
      </c>
      <c r="T506" s="11">
        <f t="shared" si="54"/>
        <v>41009.941979166666</v>
      </c>
      <c r="U506">
        <f t="shared" si="55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42318.098217592589</v>
      </c>
      <c r="T507" s="11">
        <f t="shared" si="54"/>
        <v>42363.098217592589</v>
      </c>
      <c r="U507">
        <f t="shared" si="55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41466.552314814813</v>
      </c>
      <c r="T508" s="11">
        <f t="shared" si="54"/>
        <v>41496.552314814813</v>
      </c>
      <c r="U508">
        <f t="shared" si="55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41156.958993055552</v>
      </c>
      <c r="T509" s="11">
        <f t="shared" si="54"/>
        <v>41201.958993055552</v>
      </c>
      <c r="U509">
        <f t="shared" si="55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40995.024317129632</v>
      </c>
      <c r="T510" s="11">
        <f t="shared" si="54"/>
        <v>41054.593055555553</v>
      </c>
      <c r="U510">
        <f t="shared" si="55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42153.631597222222</v>
      </c>
      <c r="T511" s="11">
        <f t="shared" si="54"/>
        <v>42183.631597222222</v>
      </c>
      <c r="U511">
        <f t="shared" si="55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6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42400.176377314812</v>
      </c>
      <c r="T512" s="11">
        <f t="shared" si="54"/>
        <v>42430.176377314812</v>
      </c>
      <c r="U512">
        <f t="shared" si="55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41340.303032407406</v>
      </c>
      <c r="T513" s="11">
        <f t="shared" si="54"/>
        <v>41370.261365740742</v>
      </c>
      <c r="U513">
        <f t="shared" si="55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56">E514/D514</f>
        <v>1.3749999999999999E-3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42649.742210648154</v>
      </c>
      <c r="T514" s="11">
        <f t="shared" si="54"/>
        <v>42694.783877314811</v>
      </c>
      <c r="U514">
        <f t="shared" si="55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56"/>
        <v>0.13924</v>
      </c>
      <c r="P515" s="6">
        <f t="shared" ref="P515:P578" si="57">IF(L515&gt;0,E515/L515,0)</f>
        <v>102.38235294117646</v>
      </c>
      <c r="Q515" t="str">
        <f t="shared" ref="Q515:Q578" si="58">LEFT($N515,FIND("/",$N515,1)-1)</f>
        <v>film &amp; video</v>
      </c>
      <c r="R515" t="str">
        <f t="shared" ref="R515:R578" si="59">MID($N515,FIND("/",$N515,1)+1,32)</f>
        <v>animation</v>
      </c>
      <c r="S515" s="11">
        <f t="shared" ref="S515:S578" si="60">(((J515/60)/60)/24)+DATE(1970,1,1)</f>
        <v>42552.653993055559</v>
      </c>
      <c r="T515" s="11">
        <f t="shared" ref="T515:T578" si="61">(((I515/60)/60)/24)+DATE(1970,1,1)</f>
        <v>42597.291666666672</v>
      </c>
      <c r="U515">
        <f t="shared" ref="U515:U578" si="62">YEAR(T515)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41830.613969907405</v>
      </c>
      <c r="T516" s="11">
        <f t="shared" si="61"/>
        <v>41860.613969907405</v>
      </c>
      <c r="U516">
        <f t="shared" si="62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42327.490752314814</v>
      </c>
      <c r="T517" s="11">
        <f t="shared" si="61"/>
        <v>42367.490752314814</v>
      </c>
      <c r="U517">
        <f t="shared" si="62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6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42091.778703703705</v>
      </c>
      <c r="T518" s="11">
        <f t="shared" si="61"/>
        <v>42151.778703703705</v>
      </c>
      <c r="U518">
        <f t="shared" si="62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42738.615289351852</v>
      </c>
      <c r="T519" s="11">
        <f t="shared" si="61"/>
        <v>42768.615289351852</v>
      </c>
      <c r="U519">
        <f t="shared" si="62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6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42223.616018518514</v>
      </c>
      <c r="T520" s="11">
        <f t="shared" si="61"/>
        <v>42253.615277777775</v>
      </c>
      <c r="U520">
        <f t="shared" si="62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41218.391446759262</v>
      </c>
      <c r="T521" s="11">
        <f t="shared" si="61"/>
        <v>41248.391446759262</v>
      </c>
      <c r="U521">
        <f t="shared" si="62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1">
        <f t="shared" si="60"/>
        <v>42318.702094907407</v>
      </c>
      <c r="T522" s="11">
        <f t="shared" si="61"/>
        <v>42348.702094907407</v>
      </c>
      <c r="U522">
        <f t="shared" si="62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1">
        <f t="shared" si="60"/>
        <v>42646.092812499999</v>
      </c>
      <c r="T523" s="11">
        <f t="shared" si="61"/>
        <v>42675.207638888889</v>
      </c>
      <c r="U523">
        <f t="shared" si="62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1">
        <f t="shared" si="60"/>
        <v>42430.040798611109</v>
      </c>
      <c r="T524" s="11">
        <f t="shared" si="61"/>
        <v>42449.999131944445</v>
      </c>
      <c r="U524">
        <f t="shared" si="62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1">
        <f t="shared" si="60"/>
        <v>42238.13282407407</v>
      </c>
      <c r="T525" s="11">
        <f t="shared" si="61"/>
        <v>42268.13282407407</v>
      </c>
      <c r="U525">
        <f t="shared" si="62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1">
        <f t="shared" si="60"/>
        <v>42492.717233796298</v>
      </c>
      <c r="T526" s="11">
        <f t="shared" si="61"/>
        <v>42522.717233796298</v>
      </c>
      <c r="U526">
        <f t="shared" si="62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11">
        <f t="shared" si="60"/>
        <v>41850.400937500002</v>
      </c>
      <c r="T527" s="11">
        <f t="shared" si="61"/>
        <v>41895.400937500002</v>
      </c>
      <c r="U527">
        <f t="shared" si="62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1">
        <f t="shared" si="60"/>
        <v>42192.591944444444</v>
      </c>
      <c r="T528" s="11">
        <f t="shared" si="61"/>
        <v>42223.708333333328</v>
      </c>
      <c r="U528">
        <f t="shared" si="62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1">
        <f t="shared" si="60"/>
        <v>42753.205625000002</v>
      </c>
      <c r="T529" s="11">
        <f t="shared" si="61"/>
        <v>42783.670138888891</v>
      </c>
      <c r="U529">
        <f t="shared" si="62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1">
        <f t="shared" si="60"/>
        <v>42155.920219907406</v>
      </c>
      <c r="T530" s="11">
        <f t="shared" si="61"/>
        <v>42176.888888888891</v>
      </c>
      <c r="U530">
        <f t="shared" si="62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1">
        <f t="shared" si="60"/>
        <v>42725.031180555554</v>
      </c>
      <c r="T531" s="11">
        <f t="shared" si="61"/>
        <v>42746.208333333328</v>
      </c>
      <c r="U531">
        <f t="shared" si="62"/>
        <v>2017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1">
        <f t="shared" si="60"/>
        <v>42157.591064814813</v>
      </c>
      <c r="T532" s="11">
        <f t="shared" si="61"/>
        <v>42179.083333333328</v>
      </c>
      <c r="U532">
        <f t="shared" si="62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1">
        <f t="shared" si="60"/>
        <v>42676.065150462964</v>
      </c>
      <c r="T533" s="11">
        <f t="shared" si="61"/>
        <v>42721.290972222225</v>
      </c>
      <c r="U533">
        <f t="shared" si="62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1">
        <f t="shared" si="60"/>
        <v>42473.007037037038</v>
      </c>
      <c r="T534" s="11">
        <f t="shared" si="61"/>
        <v>42503.007037037038</v>
      </c>
      <c r="U534">
        <f t="shared" si="62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1">
        <f t="shared" si="60"/>
        <v>42482.43478009259</v>
      </c>
      <c r="T535" s="11">
        <f t="shared" si="61"/>
        <v>42506.43478009259</v>
      </c>
      <c r="U535">
        <f t="shared" si="62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1">
        <f t="shared" si="60"/>
        <v>42270.810995370368</v>
      </c>
      <c r="T536" s="11">
        <f t="shared" si="61"/>
        <v>42309.958333333328</v>
      </c>
      <c r="U536">
        <f t="shared" si="62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1">
        <f t="shared" si="60"/>
        <v>42711.545196759253</v>
      </c>
      <c r="T537" s="11">
        <f t="shared" si="61"/>
        <v>42741.545196759253</v>
      </c>
      <c r="U537">
        <f t="shared" si="62"/>
        <v>2017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1">
        <f t="shared" si="60"/>
        <v>42179.344988425932</v>
      </c>
      <c r="T538" s="11">
        <f t="shared" si="61"/>
        <v>42219.75</v>
      </c>
      <c r="U538">
        <f t="shared" si="62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1">
        <f t="shared" si="60"/>
        <v>42282.768414351856</v>
      </c>
      <c r="T539" s="11">
        <f t="shared" si="61"/>
        <v>42312.810081018513</v>
      </c>
      <c r="U539">
        <f t="shared" si="62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1">
        <f t="shared" si="60"/>
        <v>42473.794710648144</v>
      </c>
      <c r="T540" s="11">
        <f t="shared" si="61"/>
        <v>42503.794710648144</v>
      </c>
      <c r="U540">
        <f t="shared" si="62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1">
        <f t="shared" si="60"/>
        <v>42535.049849537041</v>
      </c>
      <c r="T541" s="11">
        <f t="shared" si="61"/>
        <v>42556.049849537041</v>
      </c>
      <c r="U541">
        <f t="shared" si="62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42009.817199074074</v>
      </c>
      <c r="T542" s="11">
        <f t="shared" si="61"/>
        <v>42039.817199074074</v>
      </c>
      <c r="U542">
        <f t="shared" si="62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42276.046689814815</v>
      </c>
      <c r="T543" s="11">
        <f t="shared" si="61"/>
        <v>42306.046689814815</v>
      </c>
      <c r="U543">
        <f t="shared" si="62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42433.737453703703</v>
      </c>
      <c r="T544" s="11">
        <f t="shared" si="61"/>
        <v>42493.695787037039</v>
      </c>
      <c r="U544">
        <f t="shared" si="62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41914.092152777775</v>
      </c>
      <c r="T545" s="11">
        <f t="shared" si="61"/>
        <v>41944.092152777775</v>
      </c>
      <c r="U545">
        <f t="shared" si="62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42525.656944444447</v>
      </c>
      <c r="T546" s="11">
        <f t="shared" si="61"/>
        <v>42555.656944444447</v>
      </c>
      <c r="U546">
        <f t="shared" si="62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1">
        <f t="shared" si="60"/>
        <v>42283.592465277776</v>
      </c>
      <c r="T547" s="11">
        <f t="shared" si="61"/>
        <v>42323.634131944447</v>
      </c>
      <c r="U547">
        <f t="shared" si="62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42249.667997685188</v>
      </c>
      <c r="T548" s="11">
        <f t="shared" si="61"/>
        <v>42294.667997685188</v>
      </c>
      <c r="U548">
        <f t="shared" si="62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>
        <f t="shared" si="57"/>
        <v>0</v>
      </c>
      <c r="Q549" t="str">
        <f t="shared" si="58"/>
        <v>technology</v>
      </c>
      <c r="R549" t="str">
        <f t="shared" si="59"/>
        <v>web</v>
      </c>
      <c r="S549" s="11">
        <f t="shared" si="60"/>
        <v>42380.696342592593</v>
      </c>
      <c r="T549" s="11">
        <f t="shared" si="61"/>
        <v>42410.696342592593</v>
      </c>
      <c r="U549">
        <f t="shared" si="62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42276.903333333335</v>
      </c>
      <c r="T550" s="11">
        <f t="shared" si="61"/>
        <v>42306.903333333335</v>
      </c>
      <c r="U550">
        <f t="shared" si="62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42163.636828703704</v>
      </c>
      <c r="T551" s="11">
        <f t="shared" si="61"/>
        <v>42193.636828703704</v>
      </c>
      <c r="U551">
        <f t="shared" si="62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42753.678761574076</v>
      </c>
      <c r="T552" s="11">
        <f t="shared" si="61"/>
        <v>42766.208333333328</v>
      </c>
      <c r="U552">
        <f t="shared" si="62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1">
        <f t="shared" si="60"/>
        <v>42173.275740740741</v>
      </c>
      <c r="T553" s="11">
        <f t="shared" si="61"/>
        <v>42217.745138888888</v>
      </c>
      <c r="U553">
        <f t="shared" si="62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6">
        <f t="shared" si="57"/>
        <v>0</v>
      </c>
      <c r="Q554" t="str">
        <f t="shared" si="58"/>
        <v>technology</v>
      </c>
      <c r="R554" t="str">
        <f t="shared" si="59"/>
        <v>web</v>
      </c>
      <c r="S554" s="11">
        <f t="shared" si="60"/>
        <v>42318.616851851853</v>
      </c>
      <c r="T554" s="11">
        <f t="shared" si="61"/>
        <v>42378.616851851853</v>
      </c>
      <c r="U554">
        <f t="shared" si="62"/>
        <v>2016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41927.71980324074</v>
      </c>
      <c r="T555" s="11">
        <f t="shared" si="61"/>
        <v>41957.761469907404</v>
      </c>
      <c r="U555">
        <f t="shared" si="62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1">
        <f t="shared" si="60"/>
        <v>41901.684861111113</v>
      </c>
      <c r="T556" s="11">
        <f t="shared" si="61"/>
        <v>41931.684861111113</v>
      </c>
      <c r="U556">
        <f t="shared" si="62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6">
        <f t="shared" si="57"/>
        <v>0</v>
      </c>
      <c r="Q557" t="str">
        <f t="shared" si="58"/>
        <v>technology</v>
      </c>
      <c r="R557" t="str">
        <f t="shared" si="59"/>
        <v>web</v>
      </c>
      <c r="S557" s="11">
        <f t="shared" si="60"/>
        <v>42503.353506944448</v>
      </c>
      <c r="T557" s="11">
        <f t="shared" si="61"/>
        <v>42533.353506944448</v>
      </c>
      <c r="U557">
        <f t="shared" si="62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42345.860150462962</v>
      </c>
      <c r="T558" s="11">
        <f t="shared" si="61"/>
        <v>42375.860150462962</v>
      </c>
      <c r="U558">
        <f t="shared" si="62"/>
        <v>2016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42676.942164351851</v>
      </c>
      <c r="T559" s="11">
        <f t="shared" si="61"/>
        <v>42706.983831018515</v>
      </c>
      <c r="U559">
        <f t="shared" si="62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6">
        <f t="shared" si="57"/>
        <v>0</v>
      </c>
      <c r="Q560" t="str">
        <f t="shared" si="58"/>
        <v>technology</v>
      </c>
      <c r="R560" t="str">
        <f t="shared" si="59"/>
        <v>web</v>
      </c>
      <c r="S560" s="11">
        <f t="shared" si="60"/>
        <v>42057.883159722223</v>
      </c>
      <c r="T560" s="11">
        <f t="shared" si="61"/>
        <v>42087.841493055559</v>
      </c>
      <c r="U560">
        <f t="shared" si="62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42321.283101851848</v>
      </c>
      <c r="T561" s="11">
        <f t="shared" si="61"/>
        <v>42351.283101851848</v>
      </c>
      <c r="U561">
        <f t="shared" si="62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41960.771354166667</v>
      </c>
      <c r="T562" s="11">
        <f t="shared" si="61"/>
        <v>41990.771354166667</v>
      </c>
      <c r="U562">
        <f t="shared" si="62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42268.658715277779</v>
      </c>
      <c r="T563" s="11">
        <f t="shared" si="61"/>
        <v>42303.658715277779</v>
      </c>
      <c r="U563">
        <f t="shared" si="62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6">
        <f t="shared" si="57"/>
        <v>0</v>
      </c>
      <c r="Q564" t="str">
        <f t="shared" si="58"/>
        <v>technology</v>
      </c>
      <c r="R564" t="str">
        <f t="shared" si="59"/>
        <v>web</v>
      </c>
      <c r="S564" s="11">
        <f t="shared" si="60"/>
        <v>42692.389062500006</v>
      </c>
      <c r="T564" s="11">
        <f t="shared" si="61"/>
        <v>42722.389062500006</v>
      </c>
      <c r="U564">
        <f t="shared" si="62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42022.069988425923</v>
      </c>
      <c r="T565" s="11">
        <f t="shared" si="61"/>
        <v>42052.069988425923</v>
      </c>
      <c r="U565">
        <f t="shared" si="62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42411.942997685182</v>
      </c>
      <c r="T566" s="11">
        <f t="shared" si="61"/>
        <v>42441.942997685182</v>
      </c>
      <c r="U566">
        <f t="shared" si="62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6">
        <f t="shared" si="57"/>
        <v>0</v>
      </c>
      <c r="Q567" t="str">
        <f t="shared" si="58"/>
        <v>technology</v>
      </c>
      <c r="R567" t="str">
        <f t="shared" si="59"/>
        <v>web</v>
      </c>
      <c r="S567" s="11">
        <f t="shared" si="60"/>
        <v>42165.785289351858</v>
      </c>
      <c r="T567" s="11">
        <f t="shared" si="61"/>
        <v>42195.785289351858</v>
      </c>
      <c r="U567">
        <f t="shared" si="62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42535.68440972222</v>
      </c>
      <c r="T568" s="11">
        <f t="shared" si="61"/>
        <v>42565.68440972222</v>
      </c>
      <c r="U568">
        <f t="shared" si="62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6">
        <f t="shared" si="57"/>
        <v>0</v>
      </c>
      <c r="Q569" t="str">
        <f t="shared" si="58"/>
        <v>technology</v>
      </c>
      <c r="R569" t="str">
        <f t="shared" si="59"/>
        <v>web</v>
      </c>
      <c r="S569" s="11">
        <f t="shared" si="60"/>
        <v>41975.842523148152</v>
      </c>
      <c r="T569" s="11">
        <f t="shared" si="61"/>
        <v>42005.842523148152</v>
      </c>
      <c r="U569">
        <f t="shared" si="62"/>
        <v>2015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42348.9215625</v>
      </c>
      <c r="T570" s="11">
        <f t="shared" si="61"/>
        <v>42385.458333333328</v>
      </c>
      <c r="U570">
        <f t="shared" si="62"/>
        <v>2016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42340.847361111111</v>
      </c>
      <c r="T571" s="11">
        <f t="shared" si="61"/>
        <v>42370.847361111111</v>
      </c>
      <c r="U571">
        <f t="shared" si="62"/>
        <v>2016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42388.798252314817</v>
      </c>
      <c r="T572" s="11">
        <f t="shared" si="61"/>
        <v>42418.798252314817</v>
      </c>
      <c r="U572">
        <f t="shared" si="62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42192.816238425927</v>
      </c>
      <c r="T573" s="11">
        <f t="shared" si="61"/>
        <v>42212.165972222225</v>
      </c>
      <c r="U573">
        <f t="shared" si="62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6">
        <f t="shared" si="57"/>
        <v>0</v>
      </c>
      <c r="Q574" t="str">
        <f t="shared" si="58"/>
        <v>technology</v>
      </c>
      <c r="R574" t="str">
        <f t="shared" si="59"/>
        <v>web</v>
      </c>
      <c r="S574" s="11">
        <f t="shared" si="60"/>
        <v>42282.71629629629</v>
      </c>
      <c r="T574" s="11">
        <f t="shared" si="61"/>
        <v>42312.757962962962</v>
      </c>
      <c r="U574">
        <f t="shared" si="62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1">
        <f t="shared" si="60"/>
        <v>41963.050127314811</v>
      </c>
      <c r="T575" s="11">
        <f t="shared" si="61"/>
        <v>42022.05</v>
      </c>
      <c r="U575">
        <f t="shared" si="62"/>
        <v>2015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42632.443368055552</v>
      </c>
      <c r="T576" s="11">
        <f t="shared" si="61"/>
        <v>42662.443368055552</v>
      </c>
      <c r="U576">
        <f t="shared" si="62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42138.692627314813</v>
      </c>
      <c r="T577" s="11">
        <f t="shared" si="61"/>
        <v>42168.692627314813</v>
      </c>
      <c r="U577">
        <f t="shared" si="62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63">E578/D578</f>
        <v>1.2500000000000001E-5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11">
        <f t="shared" si="60"/>
        <v>42031.471666666665</v>
      </c>
      <c r="T578" s="11">
        <f t="shared" si="61"/>
        <v>42091.43</v>
      </c>
      <c r="U578">
        <f t="shared" si="62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63"/>
        <v>2E-3</v>
      </c>
      <c r="P579" s="6">
        <f t="shared" ref="P579:P642" si="64">IF(L579&gt;0,E579/L579,0)</f>
        <v>10</v>
      </c>
      <c r="Q579" t="str">
        <f t="shared" ref="Q579:Q642" si="65">LEFT($N579,FIND("/",$N579,1)-1)</f>
        <v>technology</v>
      </c>
      <c r="R579" t="str">
        <f t="shared" ref="R579:R642" si="66">MID($N579,FIND("/",$N579,1)+1,32)</f>
        <v>web</v>
      </c>
      <c r="S579" s="11">
        <f t="shared" ref="S579:S642" si="67">(((J579/60)/60)/24)+DATE(1970,1,1)</f>
        <v>42450.589143518519</v>
      </c>
      <c r="T579" s="11">
        <f t="shared" ref="T579:T642" si="68">(((I579/60)/60)/24)+DATE(1970,1,1)</f>
        <v>42510.589143518519</v>
      </c>
      <c r="U579">
        <f t="shared" ref="U579:U642" si="69">YEAR(T579)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11">
        <f t="shared" si="67"/>
        <v>42230.578622685185</v>
      </c>
      <c r="T580" s="11">
        <f t="shared" si="68"/>
        <v>42254.578622685185</v>
      </c>
      <c r="U580">
        <f t="shared" si="6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11">
        <f t="shared" si="67"/>
        <v>41968.852118055554</v>
      </c>
      <c r="T581" s="11">
        <f t="shared" si="68"/>
        <v>41998.852118055554</v>
      </c>
      <c r="U581">
        <f t="shared" si="6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11">
        <f t="shared" si="67"/>
        <v>42605.908182870371</v>
      </c>
      <c r="T582" s="11">
        <f t="shared" si="68"/>
        <v>42635.908182870371</v>
      </c>
      <c r="U582">
        <f t="shared" si="6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6">
        <f t="shared" si="64"/>
        <v>0</v>
      </c>
      <c r="Q583" t="str">
        <f t="shared" si="65"/>
        <v>technology</v>
      </c>
      <c r="R583" t="str">
        <f t="shared" si="66"/>
        <v>web</v>
      </c>
      <c r="S583" s="11">
        <f t="shared" si="67"/>
        <v>42188.012777777782</v>
      </c>
      <c r="T583" s="11">
        <f t="shared" si="68"/>
        <v>42218.012777777782</v>
      </c>
      <c r="U583">
        <f t="shared" si="6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6">
        <f t="shared" si="64"/>
        <v>0</v>
      </c>
      <c r="Q584" t="str">
        <f t="shared" si="65"/>
        <v>technology</v>
      </c>
      <c r="R584" t="str">
        <f t="shared" si="66"/>
        <v>web</v>
      </c>
      <c r="S584" s="11">
        <f t="shared" si="67"/>
        <v>42055.739803240736</v>
      </c>
      <c r="T584" s="11">
        <f t="shared" si="68"/>
        <v>42078.75</v>
      </c>
      <c r="U584">
        <f t="shared" si="6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11">
        <f t="shared" si="67"/>
        <v>42052.93850694444</v>
      </c>
      <c r="T585" s="11">
        <f t="shared" si="68"/>
        <v>42082.896840277783</v>
      </c>
      <c r="U585">
        <f t="shared" si="6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11">
        <f t="shared" si="67"/>
        <v>42049.716620370367</v>
      </c>
      <c r="T586" s="11">
        <f t="shared" si="68"/>
        <v>42079.674953703703</v>
      </c>
      <c r="U586">
        <f t="shared" si="6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6">
        <f t="shared" si="64"/>
        <v>0</v>
      </c>
      <c r="Q587" t="str">
        <f t="shared" si="65"/>
        <v>technology</v>
      </c>
      <c r="R587" t="str">
        <f t="shared" si="66"/>
        <v>web</v>
      </c>
      <c r="S587" s="11">
        <f t="shared" si="67"/>
        <v>42283.3909375</v>
      </c>
      <c r="T587" s="11">
        <f t="shared" si="68"/>
        <v>42339</v>
      </c>
      <c r="U587">
        <f t="shared" si="6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11">
        <f t="shared" si="67"/>
        <v>42020.854247685187</v>
      </c>
      <c r="T588" s="11">
        <f t="shared" si="68"/>
        <v>42050.854247685187</v>
      </c>
      <c r="U588">
        <f t="shared" si="6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1">
        <f t="shared" si="67"/>
        <v>42080.757326388892</v>
      </c>
      <c r="T589" s="11">
        <f t="shared" si="68"/>
        <v>42110.757326388892</v>
      </c>
      <c r="U589">
        <f t="shared" si="6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11">
        <f t="shared" si="67"/>
        <v>42631.769513888896</v>
      </c>
      <c r="T590" s="11">
        <f t="shared" si="68"/>
        <v>42691.811180555553</v>
      </c>
      <c r="U590">
        <f t="shared" si="6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11">
        <f t="shared" si="67"/>
        <v>42178.614571759259</v>
      </c>
      <c r="T591" s="11">
        <f t="shared" si="68"/>
        <v>42193.614571759259</v>
      </c>
      <c r="U591">
        <f t="shared" si="6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1">
        <f t="shared" si="67"/>
        <v>42377.554756944446</v>
      </c>
      <c r="T592" s="11">
        <f t="shared" si="68"/>
        <v>42408.542361111111</v>
      </c>
      <c r="U592">
        <f t="shared" si="6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11">
        <f t="shared" si="67"/>
        <v>42177.543171296296</v>
      </c>
      <c r="T593" s="11">
        <f t="shared" si="68"/>
        <v>42207.543171296296</v>
      </c>
      <c r="U593">
        <f t="shared" si="6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11">
        <f t="shared" si="67"/>
        <v>41946.232175925928</v>
      </c>
      <c r="T594" s="11">
        <f t="shared" si="68"/>
        <v>41976.232175925921</v>
      </c>
      <c r="U594">
        <f t="shared" si="6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1">
        <f t="shared" si="67"/>
        <v>42070.677604166667</v>
      </c>
      <c r="T595" s="11">
        <f t="shared" si="68"/>
        <v>42100.635937500003</v>
      </c>
      <c r="U595">
        <f t="shared" si="6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11">
        <f t="shared" si="67"/>
        <v>42446.780162037037</v>
      </c>
      <c r="T596" s="11">
        <f t="shared" si="68"/>
        <v>42476.780162037037</v>
      </c>
      <c r="U596">
        <f t="shared" si="6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11">
        <f t="shared" si="67"/>
        <v>42083.069884259254</v>
      </c>
      <c r="T597" s="11">
        <f t="shared" si="68"/>
        <v>42128.069884259254</v>
      </c>
      <c r="U597">
        <f t="shared" si="6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11">
        <f t="shared" si="67"/>
        <v>42646.896898148145</v>
      </c>
      <c r="T598" s="11">
        <f t="shared" si="68"/>
        <v>42676.896898148145</v>
      </c>
      <c r="U598">
        <f t="shared" si="6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11">
        <f t="shared" si="67"/>
        <v>42545.705266203702</v>
      </c>
      <c r="T599" s="11">
        <f t="shared" si="68"/>
        <v>42582.666666666672</v>
      </c>
      <c r="U599">
        <f t="shared" si="6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1">
        <f t="shared" si="67"/>
        <v>41948.00209490741</v>
      </c>
      <c r="T600" s="11">
        <f t="shared" si="68"/>
        <v>41978.00209490741</v>
      </c>
      <c r="U600">
        <f t="shared" si="6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11">
        <f t="shared" si="67"/>
        <v>42047.812523148154</v>
      </c>
      <c r="T601" s="11">
        <f t="shared" si="68"/>
        <v>42071.636111111111</v>
      </c>
      <c r="U601">
        <f t="shared" si="6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11">
        <f t="shared" si="67"/>
        <v>42073.798171296294</v>
      </c>
      <c r="T602" s="11">
        <f t="shared" si="68"/>
        <v>42133.798171296294</v>
      </c>
      <c r="U602">
        <f t="shared" si="6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1">
        <f t="shared" si="67"/>
        <v>41969.858090277776</v>
      </c>
      <c r="T603" s="11">
        <f t="shared" si="68"/>
        <v>41999.858090277776</v>
      </c>
      <c r="U603">
        <f t="shared" si="6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6">
        <f t="shared" si="64"/>
        <v>0</v>
      </c>
      <c r="Q604" t="str">
        <f t="shared" si="65"/>
        <v>technology</v>
      </c>
      <c r="R604" t="str">
        <f t="shared" si="66"/>
        <v>web</v>
      </c>
      <c r="S604" s="11">
        <f t="shared" si="67"/>
        <v>42143.79415509259</v>
      </c>
      <c r="T604" s="11">
        <f t="shared" si="68"/>
        <v>42173.79415509259</v>
      </c>
      <c r="U604">
        <f t="shared" si="6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1">
        <f t="shared" si="67"/>
        <v>41835.639155092591</v>
      </c>
      <c r="T605" s="11">
        <f t="shared" si="68"/>
        <v>41865.639155092591</v>
      </c>
      <c r="U605">
        <f t="shared" si="6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6">
        <f t="shared" si="64"/>
        <v>0</v>
      </c>
      <c r="Q606" t="str">
        <f t="shared" si="65"/>
        <v>technology</v>
      </c>
      <c r="R606" t="str">
        <f t="shared" si="66"/>
        <v>web</v>
      </c>
      <c r="S606" s="11">
        <f t="shared" si="67"/>
        <v>41849.035370370373</v>
      </c>
      <c r="T606" s="11">
        <f t="shared" si="68"/>
        <v>41879.035370370373</v>
      </c>
      <c r="U606">
        <f t="shared" si="6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11">
        <f t="shared" si="67"/>
        <v>42194.357731481476</v>
      </c>
      <c r="T607" s="11">
        <f t="shared" si="68"/>
        <v>42239.357731481476</v>
      </c>
      <c r="U607">
        <f t="shared" si="6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11">
        <f t="shared" si="67"/>
        <v>42102.650567129633</v>
      </c>
      <c r="T608" s="11">
        <f t="shared" si="68"/>
        <v>42148.625</v>
      </c>
      <c r="U608">
        <f t="shared" si="6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6">
        <f t="shared" si="64"/>
        <v>0</v>
      </c>
      <c r="Q609" t="str">
        <f t="shared" si="65"/>
        <v>technology</v>
      </c>
      <c r="R609" t="str">
        <f t="shared" si="66"/>
        <v>web</v>
      </c>
      <c r="S609" s="11">
        <f t="shared" si="67"/>
        <v>42300.825648148151</v>
      </c>
      <c r="T609" s="11">
        <f t="shared" si="68"/>
        <v>42330.867314814815</v>
      </c>
      <c r="U609">
        <f t="shared" si="6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11">
        <f t="shared" si="67"/>
        <v>42140.921064814815</v>
      </c>
      <c r="T610" s="11">
        <f t="shared" si="68"/>
        <v>42170.921064814815</v>
      </c>
      <c r="U610">
        <f t="shared" si="6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11">
        <f t="shared" si="67"/>
        <v>42307.034074074079</v>
      </c>
      <c r="T611" s="11">
        <f t="shared" si="68"/>
        <v>42337.075740740736</v>
      </c>
      <c r="U611">
        <f t="shared" si="6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6">
        <f t="shared" si="64"/>
        <v>0</v>
      </c>
      <c r="Q612" t="str">
        <f t="shared" si="65"/>
        <v>technology</v>
      </c>
      <c r="R612" t="str">
        <f t="shared" si="66"/>
        <v>web</v>
      </c>
      <c r="S612" s="11">
        <f t="shared" si="67"/>
        <v>42086.83085648148</v>
      </c>
      <c r="T612" s="11">
        <f t="shared" si="68"/>
        <v>42116.83085648148</v>
      </c>
      <c r="U612">
        <f t="shared" si="6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6">
        <f t="shared" si="64"/>
        <v>0</v>
      </c>
      <c r="Q613" t="str">
        <f t="shared" si="65"/>
        <v>technology</v>
      </c>
      <c r="R613" t="str">
        <f t="shared" si="66"/>
        <v>web</v>
      </c>
      <c r="S613" s="11">
        <f t="shared" si="67"/>
        <v>42328.560613425929</v>
      </c>
      <c r="T613" s="11">
        <f t="shared" si="68"/>
        <v>42388.560613425929</v>
      </c>
      <c r="U613">
        <f t="shared" si="69"/>
        <v>2016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6">
        <f t="shared" si="64"/>
        <v>0</v>
      </c>
      <c r="Q614" t="str">
        <f t="shared" si="65"/>
        <v>technology</v>
      </c>
      <c r="R614" t="str">
        <f t="shared" si="66"/>
        <v>web</v>
      </c>
      <c r="S614" s="11">
        <f t="shared" si="67"/>
        <v>42585.031782407401</v>
      </c>
      <c r="T614" s="11">
        <f t="shared" si="68"/>
        <v>42615.031782407401</v>
      </c>
      <c r="U614">
        <f t="shared" si="6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1">
        <f t="shared" si="67"/>
        <v>42247.496759259258</v>
      </c>
      <c r="T615" s="11">
        <f t="shared" si="68"/>
        <v>42278.207638888889</v>
      </c>
      <c r="U615">
        <f t="shared" si="6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6">
        <f t="shared" si="64"/>
        <v>0</v>
      </c>
      <c r="Q616" t="str">
        <f t="shared" si="65"/>
        <v>technology</v>
      </c>
      <c r="R616" t="str">
        <f t="shared" si="66"/>
        <v>web</v>
      </c>
      <c r="S616" s="11">
        <f t="shared" si="67"/>
        <v>42515.061805555553</v>
      </c>
      <c r="T616" s="11">
        <f t="shared" si="68"/>
        <v>42545.061805555553</v>
      </c>
      <c r="U616">
        <f t="shared" si="6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6">
        <f t="shared" si="64"/>
        <v>0</v>
      </c>
      <c r="Q617" t="str">
        <f t="shared" si="65"/>
        <v>technology</v>
      </c>
      <c r="R617" t="str">
        <f t="shared" si="66"/>
        <v>web</v>
      </c>
      <c r="S617" s="11">
        <f t="shared" si="67"/>
        <v>42242.122210648144</v>
      </c>
      <c r="T617" s="11">
        <f t="shared" si="68"/>
        <v>42272.122210648144</v>
      </c>
      <c r="U617">
        <f t="shared" si="6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6">
        <f t="shared" si="64"/>
        <v>0</v>
      </c>
      <c r="Q618" t="str">
        <f t="shared" si="65"/>
        <v>technology</v>
      </c>
      <c r="R618" t="str">
        <f t="shared" si="66"/>
        <v>web</v>
      </c>
      <c r="S618" s="11">
        <f t="shared" si="67"/>
        <v>42761.376238425932</v>
      </c>
      <c r="T618" s="11">
        <f t="shared" si="68"/>
        <v>42791.376238425932</v>
      </c>
      <c r="U618">
        <f t="shared" si="6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11">
        <f t="shared" si="67"/>
        <v>42087.343090277776</v>
      </c>
      <c r="T619" s="11">
        <f t="shared" si="68"/>
        <v>42132.343090277776</v>
      </c>
      <c r="U619">
        <f t="shared" si="6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6">
        <f t="shared" si="64"/>
        <v>0</v>
      </c>
      <c r="Q620" t="str">
        <f t="shared" si="65"/>
        <v>technology</v>
      </c>
      <c r="R620" t="str">
        <f t="shared" si="66"/>
        <v>web</v>
      </c>
      <c r="S620" s="11">
        <f t="shared" si="67"/>
        <v>42317.810219907406</v>
      </c>
      <c r="T620" s="11">
        <f t="shared" si="68"/>
        <v>42347.810219907406</v>
      </c>
      <c r="U620">
        <f t="shared" si="6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11">
        <f t="shared" si="67"/>
        <v>41908.650347222225</v>
      </c>
      <c r="T621" s="11">
        <f t="shared" si="68"/>
        <v>41968.692013888889</v>
      </c>
      <c r="U621">
        <f t="shared" si="6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11">
        <f t="shared" si="67"/>
        <v>41831.716874999998</v>
      </c>
      <c r="T622" s="11">
        <f t="shared" si="68"/>
        <v>41876.716874999998</v>
      </c>
      <c r="U622">
        <f t="shared" si="6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11">
        <f t="shared" si="67"/>
        <v>42528.987696759257</v>
      </c>
      <c r="T623" s="11">
        <f t="shared" si="68"/>
        <v>42558.987696759257</v>
      </c>
      <c r="U623">
        <f t="shared" si="6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1">
        <f t="shared" si="67"/>
        <v>42532.774745370371</v>
      </c>
      <c r="T624" s="11">
        <f t="shared" si="68"/>
        <v>42552.774745370371</v>
      </c>
      <c r="U624">
        <f t="shared" si="6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6">
        <f t="shared" si="64"/>
        <v>0</v>
      </c>
      <c r="Q625" t="str">
        <f t="shared" si="65"/>
        <v>technology</v>
      </c>
      <c r="R625" t="str">
        <f t="shared" si="66"/>
        <v>web</v>
      </c>
      <c r="S625" s="11">
        <f t="shared" si="67"/>
        <v>42122.009224537032</v>
      </c>
      <c r="T625" s="11">
        <f t="shared" si="68"/>
        <v>42152.009224537032</v>
      </c>
      <c r="U625">
        <f t="shared" si="6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6">
        <f t="shared" si="64"/>
        <v>0</v>
      </c>
      <c r="Q626" t="str">
        <f t="shared" si="65"/>
        <v>technology</v>
      </c>
      <c r="R626" t="str">
        <f t="shared" si="66"/>
        <v>web</v>
      </c>
      <c r="S626" s="11">
        <f t="shared" si="67"/>
        <v>42108.988900462966</v>
      </c>
      <c r="T626" s="11">
        <f t="shared" si="68"/>
        <v>42138.988900462966</v>
      </c>
      <c r="U626">
        <f t="shared" si="6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6">
        <f t="shared" si="64"/>
        <v>0</v>
      </c>
      <c r="Q627" t="str">
        <f t="shared" si="65"/>
        <v>technology</v>
      </c>
      <c r="R627" t="str">
        <f t="shared" si="66"/>
        <v>web</v>
      </c>
      <c r="S627" s="11">
        <f t="shared" si="67"/>
        <v>42790.895567129628</v>
      </c>
      <c r="T627" s="11">
        <f t="shared" si="68"/>
        <v>42820.853900462964</v>
      </c>
      <c r="U627">
        <f t="shared" si="6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1">
        <f t="shared" si="67"/>
        <v>42198.559479166666</v>
      </c>
      <c r="T628" s="11">
        <f t="shared" si="68"/>
        <v>42231.556944444441</v>
      </c>
      <c r="U628">
        <f t="shared" si="6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11">
        <f t="shared" si="67"/>
        <v>42384.306840277779</v>
      </c>
      <c r="T629" s="11">
        <f t="shared" si="68"/>
        <v>42443.958333333328</v>
      </c>
      <c r="U629">
        <f t="shared" si="6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6">
        <f t="shared" si="64"/>
        <v>0</v>
      </c>
      <c r="Q630" t="str">
        <f t="shared" si="65"/>
        <v>technology</v>
      </c>
      <c r="R630" t="str">
        <f t="shared" si="66"/>
        <v>web</v>
      </c>
      <c r="S630" s="11">
        <f t="shared" si="67"/>
        <v>41803.692789351851</v>
      </c>
      <c r="T630" s="11">
        <f t="shared" si="68"/>
        <v>41833.692789351851</v>
      </c>
      <c r="U630">
        <f t="shared" si="6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1">
        <f t="shared" si="67"/>
        <v>42474.637824074074</v>
      </c>
      <c r="T631" s="11">
        <f t="shared" si="68"/>
        <v>42504.637824074074</v>
      </c>
      <c r="U631">
        <f t="shared" si="6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11">
        <f t="shared" si="67"/>
        <v>42223.619456018518</v>
      </c>
      <c r="T632" s="11">
        <f t="shared" si="68"/>
        <v>42253.215277777781</v>
      </c>
      <c r="U632">
        <f t="shared" si="6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1">
        <f t="shared" si="67"/>
        <v>42489.772326388891</v>
      </c>
      <c r="T633" s="11">
        <f t="shared" si="68"/>
        <v>42518.772326388891</v>
      </c>
      <c r="U633">
        <f t="shared" si="6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6">
        <f t="shared" si="64"/>
        <v>0</v>
      </c>
      <c r="Q634" t="str">
        <f t="shared" si="65"/>
        <v>technology</v>
      </c>
      <c r="R634" t="str">
        <f t="shared" si="66"/>
        <v>web</v>
      </c>
      <c r="S634" s="11">
        <f t="shared" si="67"/>
        <v>42303.659317129626</v>
      </c>
      <c r="T634" s="11">
        <f t="shared" si="68"/>
        <v>42333.700983796298</v>
      </c>
      <c r="U634">
        <f t="shared" si="6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11">
        <f t="shared" si="67"/>
        <v>42507.29932870371</v>
      </c>
      <c r="T635" s="11">
        <f t="shared" si="68"/>
        <v>42538.958333333328</v>
      </c>
      <c r="U635">
        <f t="shared" si="6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11">
        <f t="shared" si="67"/>
        <v>42031.928576388891</v>
      </c>
      <c r="T636" s="11">
        <f t="shared" si="68"/>
        <v>42061.928576388891</v>
      </c>
      <c r="U636">
        <f t="shared" si="6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11">
        <f t="shared" si="67"/>
        <v>42076.092152777783</v>
      </c>
      <c r="T637" s="11">
        <f t="shared" si="68"/>
        <v>42106.092152777783</v>
      </c>
      <c r="U637">
        <f t="shared" si="6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11">
        <f t="shared" si="67"/>
        <v>42131.455439814818</v>
      </c>
      <c r="T638" s="11">
        <f t="shared" si="68"/>
        <v>42161.44930555555</v>
      </c>
      <c r="U638">
        <f t="shared" si="6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6">
        <f t="shared" si="64"/>
        <v>0</v>
      </c>
      <c r="Q639" t="str">
        <f t="shared" si="65"/>
        <v>technology</v>
      </c>
      <c r="R639" t="str">
        <f t="shared" si="66"/>
        <v>web</v>
      </c>
      <c r="S639" s="11">
        <f t="shared" si="67"/>
        <v>42762.962013888886</v>
      </c>
      <c r="T639" s="11">
        <f t="shared" si="68"/>
        <v>42791.961111111115</v>
      </c>
      <c r="U639">
        <f t="shared" si="6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11">
        <f t="shared" si="67"/>
        <v>42759.593310185184</v>
      </c>
      <c r="T640" s="11">
        <f t="shared" si="68"/>
        <v>42819.55164351852</v>
      </c>
      <c r="U640">
        <f t="shared" si="6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11">
        <f t="shared" si="67"/>
        <v>41865.583275462966</v>
      </c>
      <c r="T641" s="11">
        <f t="shared" si="68"/>
        <v>41925.583275462966</v>
      </c>
      <c r="U641">
        <f t="shared" si="6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70">E642/D642</f>
        <v>1.4428571428571428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11">
        <f t="shared" si="67"/>
        <v>42683.420312500006</v>
      </c>
      <c r="T642" s="11">
        <f t="shared" si="68"/>
        <v>42698.958333333328</v>
      </c>
      <c r="U642">
        <f t="shared" si="6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70"/>
        <v>1.1916249999999999</v>
      </c>
      <c r="P643" s="6">
        <f t="shared" ref="P643:P706" si="71">IF(L643&gt;0,E643/L643,0)</f>
        <v>151.31746031746033</v>
      </c>
      <c r="Q643" t="str">
        <f t="shared" ref="Q643:Q706" si="72">LEFT($N643,FIND("/",$N643,1)-1)</f>
        <v>technology</v>
      </c>
      <c r="R643" t="str">
        <f t="shared" ref="R643:R706" si="73">MID($N643,FIND("/",$N643,1)+1,32)</f>
        <v>wearables</v>
      </c>
      <c r="S643" s="11">
        <f t="shared" ref="S643:S706" si="74">(((J643/60)/60)/24)+DATE(1970,1,1)</f>
        <v>42199.57</v>
      </c>
      <c r="T643" s="11">
        <f t="shared" ref="T643:T706" si="75">(((I643/60)/60)/24)+DATE(1970,1,1)</f>
        <v>42229.57</v>
      </c>
      <c r="U643">
        <f t="shared" ref="U643:U706" si="76">YEAR(T643)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1">
        <f t="shared" si="74"/>
        <v>42199.651319444441</v>
      </c>
      <c r="T644" s="11">
        <f t="shared" si="75"/>
        <v>42235.651319444441</v>
      </c>
      <c r="U644">
        <f t="shared" si="76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1">
        <f t="shared" si="74"/>
        <v>42100.642071759255</v>
      </c>
      <c r="T645" s="11">
        <f t="shared" si="75"/>
        <v>42155.642071759255</v>
      </c>
      <c r="U645">
        <f t="shared" si="76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1">
        <f t="shared" si="74"/>
        <v>41898.665960648148</v>
      </c>
      <c r="T646" s="11">
        <f t="shared" si="75"/>
        <v>41941.041666666664</v>
      </c>
      <c r="U646">
        <f t="shared" si="76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1">
        <f t="shared" si="74"/>
        <v>42564.026319444441</v>
      </c>
      <c r="T647" s="11">
        <f t="shared" si="75"/>
        <v>42594.026319444441</v>
      </c>
      <c r="U647">
        <f t="shared" si="76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1">
        <f t="shared" si="74"/>
        <v>41832.852627314816</v>
      </c>
      <c r="T648" s="11">
        <f t="shared" si="75"/>
        <v>41862.852627314816</v>
      </c>
      <c r="U648">
        <f t="shared" si="76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1">
        <f t="shared" si="74"/>
        <v>42416.767928240741</v>
      </c>
      <c r="T649" s="11">
        <f t="shared" si="75"/>
        <v>42446.726261574076</v>
      </c>
      <c r="U649">
        <f t="shared" si="76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11">
        <f t="shared" si="74"/>
        <v>41891.693379629629</v>
      </c>
      <c r="T650" s="11">
        <f t="shared" si="75"/>
        <v>41926.693379629629</v>
      </c>
      <c r="U650">
        <f t="shared" si="76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1">
        <f t="shared" si="74"/>
        <v>41877.912187499998</v>
      </c>
      <c r="T651" s="11">
        <f t="shared" si="75"/>
        <v>41898.912187499998</v>
      </c>
      <c r="U651">
        <f t="shared" si="76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1">
        <f t="shared" si="74"/>
        <v>41932.036851851852</v>
      </c>
      <c r="T652" s="11">
        <f t="shared" si="75"/>
        <v>41992.078518518523</v>
      </c>
      <c r="U652">
        <f t="shared" si="76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1">
        <f t="shared" si="74"/>
        <v>41956.017488425925</v>
      </c>
      <c r="T653" s="11">
        <f t="shared" si="75"/>
        <v>41986.017488425925</v>
      </c>
      <c r="U653">
        <f t="shared" si="76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1">
        <f t="shared" si="74"/>
        <v>42675.690393518518</v>
      </c>
      <c r="T654" s="11">
        <f t="shared" si="75"/>
        <v>42705.732060185182</v>
      </c>
      <c r="U654">
        <f t="shared" si="76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1">
        <f t="shared" si="74"/>
        <v>42199.618518518517</v>
      </c>
      <c r="T655" s="11">
        <f t="shared" si="75"/>
        <v>42236.618518518517</v>
      </c>
      <c r="U655">
        <f t="shared" si="76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1">
        <f t="shared" si="74"/>
        <v>42163.957326388889</v>
      </c>
      <c r="T656" s="11">
        <f t="shared" si="75"/>
        <v>42193.957326388889</v>
      </c>
      <c r="U656">
        <f t="shared" si="76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1">
        <f t="shared" si="74"/>
        <v>42045.957314814819</v>
      </c>
      <c r="T657" s="11">
        <f t="shared" si="75"/>
        <v>42075.915648148148</v>
      </c>
      <c r="U657">
        <f t="shared" si="76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1">
        <f t="shared" si="74"/>
        <v>42417.804618055554</v>
      </c>
      <c r="T658" s="11">
        <f t="shared" si="75"/>
        <v>42477.762951388882</v>
      </c>
      <c r="U658">
        <f t="shared" si="76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1">
        <f t="shared" si="74"/>
        <v>42331.84574074074</v>
      </c>
      <c r="T659" s="11">
        <f t="shared" si="75"/>
        <v>42361.84574074074</v>
      </c>
      <c r="U659">
        <f t="shared" si="76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1">
        <f t="shared" si="74"/>
        <v>42179.160752314812</v>
      </c>
      <c r="T660" s="11">
        <f t="shared" si="75"/>
        <v>42211.75</v>
      </c>
      <c r="U660">
        <f t="shared" si="76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1">
        <f t="shared" si="74"/>
        <v>42209.593692129631</v>
      </c>
      <c r="T661" s="11">
        <f t="shared" si="75"/>
        <v>42239.593692129631</v>
      </c>
      <c r="U661">
        <f t="shared" si="76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1">
        <f t="shared" si="74"/>
        <v>41922.741655092592</v>
      </c>
      <c r="T662" s="11">
        <f t="shared" si="75"/>
        <v>41952.783321759263</v>
      </c>
      <c r="U662">
        <f t="shared" si="76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1">
        <f t="shared" si="74"/>
        <v>42636.645358796297</v>
      </c>
      <c r="T663" s="11">
        <f t="shared" si="75"/>
        <v>42666.645358796297</v>
      </c>
      <c r="U663">
        <f t="shared" si="76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11">
        <f t="shared" si="74"/>
        <v>41990.438043981485</v>
      </c>
      <c r="T664" s="11">
        <f t="shared" si="75"/>
        <v>42020.438043981485</v>
      </c>
      <c r="U664">
        <f t="shared" si="76"/>
        <v>2015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11">
        <f t="shared" si="74"/>
        <v>42173.843240740738</v>
      </c>
      <c r="T665" s="11">
        <f t="shared" si="75"/>
        <v>42203.843240740738</v>
      </c>
      <c r="U665">
        <f t="shared" si="76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1">
        <f t="shared" si="74"/>
        <v>42077.666377314818</v>
      </c>
      <c r="T666" s="11">
        <f t="shared" si="75"/>
        <v>42107.666377314818</v>
      </c>
      <c r="U666">
        <f t="shared" si="76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1">
        <f t="shared" si="74"/>
        <v>42688.711354166662</v>
      </c>
      <c r="T667" s="11">
        <f t="shared" si="75"/>
        <v>42748.711354166662</v>
      </c>
      <c r="U667">
        <f t="shared" si="76"/>
        <v>2017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11">
        <f t="shared" si="74"/>
        <v>41838.832152777781</v>
      </c>
      <c r="T668" s="11">
        <f t="shared" si="75"/>
        <v>41868.832152777781</v>
      </c>
      <c r="U668">
        <f t="shared" si="76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1">
        <f t="shared" si="74"/>
        <v>42632.373414351852</v>
      </c>
      <c r="T669" s="11">
        <f t="shared" si="75"/>
        <v>42672.373414351852</v>
      </c>
      <c r="U669">
        <f t="shared" si="76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1">
        <f t="shared" si="74"/>
        <v>42090.831273148149</v>
      </c>
      <c r="T670" s="11">
        <f t="shared" si="75"/>
        <v>42135.831273148149</v>
      </c>
      <c r="U670">
        <f t="shared" si="76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1">
        <f t="shared" si="74"/>
        <v>42527.625671296293</v>
      </c>
      <c r="T671" s="11">
        <f t="shared" si="75"/>
        <v>42557.625671296293</v>
      </c>
      <c r="U671">
        <f t="shared" si="76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1">
        <f t="shared" si="74"/>
        <v>42506.709722222222</v>
      </c>
      <c r="T672" s="11">
        <f t="shared" si="75"/>
        <v>42540.340277777781</v>
      </c>
      <c r="U672">
        <f t="shared" si="76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1">
        <f t="shared" si="74"/>
        <v>41984.692731481482</v>
      </c>
      <c r="T673" s="11">
        <f t="shared" si="75"/>
        <v>42018.166666666672</v>
      </c>
      <c r="U673">
        <f t="shared" si="76"/>
        <v>2015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1">
        <f t="shared" si="74"/>
        <v>41974.219490740739</v>
      </c>
      <c r="T674" s="11">
        <f t="shared" si="75"/>
        <v>42005.207638888889</v>
      </c>
      <c r="U674">
        <f t="shared" si="76"/>
        <v>2015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1">
        <f t="shared" si="74"/>
        <v>41838.840474537035</v>
      </c>
      <c r="T675" s="11">
        <f t="shared" si="75"/>
        <v>41883.840474537035</v>
      </c>
      <c r="U675">
        <f t="shared" si="76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11">
        <f t="shared" si="74"/>
        <v>41803.116053240738</v>
      </c>
      <c r="T676" s="11">
        <f t="shared" si="75"/>
        <v>41863.116053240738</v>
      </c>
      <c r="U676">
        <f t="shared" si="76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1">
        <f t="shared" si="74"/>
        <v>41975.930601851855</v>
      </c>
      <c r="T677" s="11">
        <f t="shared" si="75"/>
        <v>42005.290972222225</v>
      </c>
      <c r="U677">
        <f t="shared" si="76"/>
        <v>2015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1">
        <f t="shared" si="74"/>
        <v>42012.768298611118</v>
      </c>
      <c r="T678" s="11">
        <f t="shared" si="75"/>
        <v>42042.768298611118</v>
      </c>
      <c r="U678">
        <f t="shared" si="76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1">
        <f t="shared" si="74"/>
        <v>42504.403877314813</v>
      </c>
      <c r="T679" s="11">
        <f t="shared" si="75"/>
        <v>42549.403877314813</v>
      </c>
      <c r="U679">
        <f t="shared" si="76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1">
        <f t="shared" si="74"/>
        <v>42481.376597222217</v>
      </c>
      <c r="T680" s="11">
        <f t="shared" si="75"/>
        <v>42511.376597222217</v>
      </c>
      <c r="U680">
        <f t="shared" si="76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1">
        <f t="shared" si="74"/>
        <v>42556.695706018523</v>
      </c>
      <c r="T681" s="11">
        <f t="shared" si="75"/>
        <v>42616.695706018523</v>
      </c>
      <c r="U681">
        <f t="shared" si="76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1">
        <f t="shared" si="74"/>
        <v>41864.501516203702</v>
      </c>
      <c r="T682" s="11">
        <f t="shared" si="75"/>
        <v>41899.501516203702</v>
      </c>
      <c r="U682">
        <f t="shared" si="76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11">
        <f t="shared" si="74"/>
        <v>42639.805601851855</v>
      </c>
      <c r="T683" s="11">
        <f t="shared" si="75"/>
        <v>42669.805601851855</v>
      </c>
      <c r="U683">
        <f t="shared" si="76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1">
        <f t="shared" si="74"/>
        <v>42778.765300925923</v>
      </c>
      <c r="T684" s="11">
        <f t="shared" si="75"/>
        <v>42808.723634259266</v>
      </c>
      <c r="U684">
        <f t="shared" si="76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1">
        <f t="shared" si="74"/>
        <v>42634.900046296301</v>
      </c>
      <c r="T685" s="11">
        <f t="shared" si="75"/>
        <v>42674.900046296301</v>
      </c>
      <c r="U685">
        <f t="shared" si="76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1">
        <f t="shared" si="74"/>
        <v>41809.473275462966</v>
      </c>
      <c r="T686" s="11">
        <f t="shared" si="75"/>
        <v>41845.125</v>
      </c>
      <c r="U686">
        <f t="shared" si="76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11">
        <f t="shared" si="74"/>
        <v>41971.866574074069</v>
      </c>
      <c r="T687" s="11">
        <f t="shared" si="75"/>
        <v>42016.866574074069</v>
      </c>
      <c r="U687">
        <f t="shared" si="76"/>
        <v>2015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6">
        <f t="shared" si="71"/>
        <v>0</v>
      </c>
      <c r="Q688" t="str">
        <f t="shared" si="72"/>
        <v>technology</v>
      </c>
      <c r="R688" t="str">
        <f t="shared" si="73"/>
        <v>wearables</v>
      </c>
      <c r="S688" s="11">
        <f t="shared" si="74"/>
        <v>42189.673263888893</v>
      </c>
      <c r="T688" s="11">
        <f t="shared" si="75"/>
        <v>42219.673263888893</v>
      </c>
      <c r="U688">
        <f t="shared" si="76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1">
        <f t="shared" si="74"/>
        <v>42711.750613425931</v>
      </c>
      <c r="T689" s="11">
        <f t="shared" si="75"/>
        <v>42771.750613425931</v>
      </c>
      <c r="U689">
        <f t="shared" si="76"/>
        <v>2017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1">
        <f t="shared" si="74"/>
        <v>42262.104780092588</v>
      </c>
      <c r="T690" s="11">
        <f t="shared" si="75"/>
        <v>42292.104780092588</v>
      </c>
      <c r="U690">
        <f t="shared" si="76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1">
        <f t="shared" si="74"/>
        <v>42675.66778935185</v>
      </c>
      <c r="T691" s="11">
        <f t="shared" si="75"/>
        <v>42712.207638888889</v>
      </c>
      <c r="U691">
        <f t="shared" si="76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1">
        <f t="shared" si="74"/>
        <v>42579.634733796294</v>
      </c>
      <c r="T692" s="11">
        <f t="shared" si="75"/>
        <v>42622.25</v>
      </c>
      <c r="U692">
        <f t="shared" si="76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11">
        <f t="shared" si="74"/>
        <v>42158.028310185182</v>
      </c>
      <c r="T693" s="11">
        <f t="shared" si="75"/>
        <v>42186.028310185182</v>
      </c>
      <c r="U693">
        <f t="shared" si="76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1">
        <f t="shared" si="74"/>
        <v>42696.37572916667</v>
      </c>
      <c r="T694" s="11">
        <f t="shared" si="75"/>
        <v>42726.37572916667</v>
      </c>
      <c r="U694">
        <f t="shared" si="76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1">
        <f t="shared" si="74"/>
        <v>42094.808182870373</v>
      </c>
      <c r="T695" s="11">
        <f t="shared" si="75"/>
        <v>42124.808182870373</v>
      </c>
      <c r="U695">
        <f t="shared" si="76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1">
        <f t="shared" si="74"/>
        <v>42737.663877314815</v>
      </c>
      <c r="T696" s="11">
        <f t="shared" si="75"/>
        <v>42767.663877314815</v>
      </c>
      <c r="U696">
        <f t="shared" si="76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1">
        <f t="shared" si="74"/>
        <v>41913.521064814813</v>
      </c>
      <c r="T697" s="11">
        <f t="shared" si="75"/>
        <v>41943.521064814813</v>
      </c>
      <c r="U697">
        <f t="shared" si="76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11">
        <f t="shared" si="74"/>
        <v>41815.927106481482</v>
      </c>
      <c r="T698" s="11">
        <f t="shared" si="75"/>
        <v>41845.927106481482</v>
      </c>
      <c r="U698">
        <f t="shared" si="76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1">
        <f t="shared" si="74"/>
        <v>42388.523020833338</v>
      </c>
      <c r="T699" s="11">
        <f t="shared" si="75"/>
        <v>42403.523020833338</v>
      </c>
      <c r="U699">
        <f t="shared" si="76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1">
        <f t="shared" si="74"/>
        <v>41866.931076388886</v>
      </c>
      <c r="T700" s="11">
        <f t="shared" si="75"/>
        <v>41900.083333333336</v>
      </c>
      <c r="U700">
        <f t="shared" si="76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1">
        <f t="shared" si="74"/>
        <v>41563.485509259262</v>
      </c>
      <c r="T701" s="11">
        <f t="shared" si="75"/>
        <v>41600.666666666664</v>
      </c>
      <c r="U701">
        <f t="shared" si="76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11">
        <f t="shared" si="74"/>
        <v>42715.688437500001</v>
      </c>
      <c r="T702" s="11">
        <f t="shared" si="75"/>
        <v>42745.688437500001</v>
      </c>
      <c r="U702">
        <f t="shared" si="76"/>
        <v>2017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1">
        <f t="shared" si="74"/>
        <v>41813.662962962961</v>
      </c>
      <c r="T703" s="11">
        <f t="shared" si="75"/>
        <v>41843.662962962961</v>
      </c>
      <c r="U703">
        <f t="shared" si="76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1">
        <f t="shared" si="74"/>
        <v>42668.726701388892</v>
      </c>
      <c r="T704" s="11">
        <f t="shared" si="75"/>
        <v>42698.768368055549</v>
      </c>
      <c r="U704">
        <f t="shared" si="76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1">
        <f t="shared" si="74"/>
        <v>42711.950798611113</v>
      </c>
      <c r="T705" s="11">
        <f t="shared" si="75"/>
        <v>42766.98055555555</v>
      </c>
      <c r="U705">
        <f t="shared" si="76"/>
        <v>2017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77">E706/D706</f>
        <v>8.7454545454545458E-3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1">
        <f t="shared" si="74"/>
        <v>42726.192916666667</v>
      </c>
      <c r="T706" s="11">
        <f t="shared" si="75"/>
        <v>42786.192916666667</v>
      </c>
      <c r="U706">
        <f t="shared" si="76"/>
        <v>2017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77"/>
        <v>9.7699999999999992E-3</v>
      </c>
      <c r="P707" s="6">
        <f t="shared" ref="P707:P770" si="78">IF(L707&gt;0,E707/L707,0)</f>
        <v>195.4</v>
      </c>
      <c r="Q707" t="str">
        <f t="shared" ref="Q707:Q770" si="79">LEFT($N707,FIND("/",$N707,1)-1)</f>
        <v>technology</v>
      </c>
      <c r="R707" t="str">
        <f t="shared" ref="R707:R770" si="80">MID($N707,FIND("/",$N707,1)+1,32)</f>
        <v>wearables</v>
      </c>
      <c r="S707" s="11">
        <f t="shared" ref="S707:S770" si="81">(((J707/60)/60)/24)+DATE(1970,1,1)</f>
        <v>42726.491643518515</v>
      </c>
      <c r="T707" s="11">
        <f t="shared" ref="T707:T770" si="82">(((I707/60)/60)/24)+DATE(1970,1,1)</f>
        <v>42756.491643518515</v>
      </c>
      <c r="U707">
        <f t="shared" ref="U707:U770" si="83">YEAR(T707)</f>
        <v>2017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6">
        <f t="shared" si="78"/>
        <v>0</v>
      </c>
      <c r="Q708" t="str">
        <f t="shared" si="79"/>
        <v>technology</v>
      </c>
      <c r="R708" t="str">
        <f t="shared" si="80"/>
        <v>wearables</v>
      </c>
      <c r="S708" s="11">
        <f t="shared" si="81"/>
        <v>42676.995173611111</v>
      </c>
      <c r="T708" s="11">
        <f t="shared" si="82"/>
        <v>42718.777083333334</v>
      </c>
      <c r="U708">
        <f t="shared" si="83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1">
        <f t="shared" si="81"/>
        <v>42696.663506944446</v>
      </c>
      <c r="T709" s="11">
        <f t="shared" si="82"/>
        <v>42736.663506944446</v>
      </c>
      <c r="U709">
        <f t="shared" si="83"/>
        <v>2017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1">
        <f t="shared" si="81"/>
        <v>41835.581018518518</v>
      </c>
      <c r="T710" s="11">
        <f t="shared" si="82"/>
        <v>41895.581018518518</v>
      </c>
      <c r="U710">
        <f t="shared" si="83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11">
        <f t="shared" si="81"/>
        <v>41948.041192129633</v>
      </c>
      <c r="T711" s="11">
        <f t="shared" si="82"/>
        <v>41978.041192129633</v>
      </c>
      <c r="U711">
        <f t="shared" si="83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6">
        <f t="shared" si="78"/>
        <v>0</v>
      </c>
      <c r="Q712" t="str">
        <f t="shared" si="79"/>
        <v>technology</v>
      </c>
      <c r="R712" t="str">
        <f t="shared" si="80"/>
        <v>wearables</v>
      </c>
      <c r="S712" s="11">
        <f t="shared" si="81"/>
        <v>41837.984976851854</v>
      </c>
      <c r="T712" s="11">
        <f t="shared" si="82"/>
        <v>41871.030555555553</v>
      </c>
      <c r="U712">
        <f t="shared" si="83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1">
        <f t="shared" si="81"/>
        <v>42678.459120370375</v>
      </c>
      <c r="T713" s="11">
        <f t="shared" si="82"/>
        <v>42718.500787037032</v>
      </c>
      <c r="U713">
        <f t="shared" si="83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1">
        <f t="shared" si="81"/>
        <v>42384.680925925932</v>
      </c>
      <c r="T714" s="11">
        <f t="shared" si="82"/>
        <v>42414.680925925932</v>
      </c>
      <c r="U714">
        <f t="shared" si="83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11">
        <f t="shared" si="81"/>
        <v>42496.529305555552</v>
      </c>
      <c r="T715" s="11">
        <f t="shared" si="82"/>
        <v>42526.529305555552</v>
      </c>
      <c r="U715">
        <f t="shared" si="83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1">
        <f t="shared" si="81"/>
        <v>42734.787986111114</v>
      </c>
      <c r="T716" s="11">
        <f t="shared" si="82"/>
        <v>42794.787986111114</v>
      </c>
      <c r="U716">
        <f t="shared" si="83"/>
        <v>2017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1">
        <f t="shared" si="81"/>
        <v>42273.090740740736</v>
      </c>
      <c r="T717" s="11">
        <f t="shared" si="82"/>
        <v>42313.132407407407</v>
      </c>
      <c r="U717">
        <f t="shared" si="83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1">
        <f t="shared" si="81"/>
        <v>41940.658645833333</v>
      </c>
      <c r="T718" s="11">
        <f t="shared" si="82"/>
        <v>41974</v>
      </c>
      <c r="U718">
        <f t="shared" si="83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1">
        <f t="shared" si="81"/>
        <v>41857.854189814818</v>
      </c>
      <c r="T719" s="11">
        <f t="shared" si="82"/>
        <v>41887.854189814818</v>
      </c>
      <c r="U719">
        <f t="shared" si="83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11">
        <f t="shared" si="81"/>
        <v>42752.845451388886</v>
      </c>
      <c r="T720" s="11">
        <f t="shared" si="82"/>
        <v>42784.249305555553</v>
      </c>
      <c r="U720">
        <f t="shared" si="83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1">
        <f t="shared" si="81"/>
        <v>42409.040231481486</v>
      </c>
      <c r="T721" s="11">
        <f t="shared" si="82"/>
        <v>42423.040231481486</v>
      </c>
      <c r="U721">
        <f t="shared" si="83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1">
        <f t="shared" si="81"/>
        <v>40909.649201388893</v>
      </c>
      <c r="T722" s="11">
        <f t="shared" si="82"/>
        <v>40937.649201388893</v>
      </c>
      <c r="U722">
        <f t="shared" si="83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1">
        <f t="shared" si="81"/>
        <v>41807.571840277778</v>
      </c>
      <c r="T723" s="11">
        <f t="shared" si="82"/>
        <v>41852.571840277778</v>
      </c>
      <c r="U723">
        <f t="shared" si="83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1">
        <f t="shared" si="81"/>
        <v>40977.805300925924</v>
      </c>
      <c r="T724" s="11">
        <f t="shared" si="82"/>
        <v>41007.76363425926</v>
      </c>
      <c r="U724">
        <f t="shared" si="83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1">
        <f t="shared" si="81"/>
        <v>42184.816539351858</v>
      </c>
      <c r="T725" s="11">
        <f t="shared" si="82"/>
        <v>42215.165972222225</v>
      </c>
      <c r="U725">
        <f t="shared" si="83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1">
        <f t="shared" si="81"/>
        <v>40694.638460648144</v>
      </c>
      <c r="T726" s="11">
        <f t="shared" si="82"/>
        <v>40724.638460648144</v>
      </c>
      <c r="U726">
        <f t="shared" si="83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1">
        <f t="shared" si="81"/>
        <v>42321.626296296294</v>
      </c>
      <c r="T727" s="11">
        <f t="shared" si="82"/>
        <v>42351.626296296294</v>
      </c>
      <c r="U727">
        <f t="shared" si="83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1">
        <f t="shared" si="81"/>
        <v>41346.042673611111</v>
      </c>
      <c r="T728" s="11">
        <f t="shared" si="82"/>
        <v>41376.042673611111</v>
      </c>
      <c r="U728">
        <f t="shared" si="83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1">
        <f t="shared" si="81"/>
        <v>41247.020243055551</v>
      </c>
      <c r="T729" s="11">
        <f t="shared" si="82"/>
        <v>41288.888888888891</v>
      </c>
      <c r="U729">
        <f t="shared" si="83"/>
        <v>2013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1">
        <f t="shared" si="81"/>
        <v>40731.837465277778</v>
      </c>
      <c r="T730" s="11">
        <f t="shared" si="82"/>
        <v>40776.837465277778</v>
      </c>
      <c r="U730">
        <f t="shared" si="83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1">
        <f t="shared" si="81"/>
        <v>41111.185891203706</v>
      </c>
      <c r="T731" s="11">
        <f t="shared" si="82"/>
        <v>41171.185891203706</v>
      </c>
      <c r="U731">
        <f t="shared" si="83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1">
        <f t="shared" si="81"/>
        <v>40854.745266203703</v>
      </c>
      <c r="T732" s="11">
        <f t="shared" si="82"/>
        <v>40884.745266203703</v>
      </c>
      <c r="U732">
        <f t="shared" si="83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40879.795682870368</v>
      </c>
      <c r="T733" s="11">
        <f t="shared" si="82"/>
        <v>40930.25</v>
      </c>
      <c r="U733">
        <f t="shared" si="83"/>
        <v>2012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1">
        <f t="shared" si="81"/>
        <v>41486.424317129626</v>
      </c>
      <c r="T734" s="11">
        <f t="shared" si="82"/>
        <v>41546.424317129626</v>
      </c>
      <c r="U734">
        <f t="shared" si="83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1">
        <f t="shared" si="81"/>
        <v>41598.420046296298</v>
      </c>
      <c r="T735" s="11">
        <f t="shared" si="82"/>
        <v>41628.420046296298</v>
      </c>
      <c r="U735">
        <f t="shared" si="83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1">
        <f t="shared" si="81"/>
        <v>42102.164583333331</v>
      </c>
      <c r="T736" s="11">
        <f t="shared" si="82"/>
        <v>42133.208333333328</v>
      </c>
      <c r="U736">
        <f t="shared" si="83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1">
        <f t="shared" si="81"/>
        <v>41946.029467592591</v>
      </c>
      <c r="T737" s="11">
        <f t="shared" si="82"/>
        <v>41977.027083333334</v>
      </c>
      <c r="U737">
        <f t="shared" si="83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1">
        <f t="shared" si="81"/>
        <v>41579.734259259261</v>
      </c>
      <c r="T738" s="11">
        <f t="shared" si="82"/>
        <v>41599.207638888889</v>
      </c>
      <c r="U738">
        <f t="shared" si="83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1">
        <f t="shared" si="81"/>
        <v>41667.275312500002</v>
      </c>
      <c r="T739" s="11">
        <f t="shared" si="82"/>
        <v>41684.833333333336</v>
      </c>
      <c r="U739">
        <f t="shared" si="83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1">
        <f t="shared" si="81"/>
        <v>41943.604097222218</v>
      </c>
      <c r="T740" s="11">
        <f t="shared" si="82"/>
        <v>41974.207638888889</v>
      </c>
      <c r="U740">
        <f t="shared" si="83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1">
        <f t="shared" si="81"/>
        <v>41829.502650462964</v>
      </c>
      <c r="T741" s="11">
        <f t="shared" si="82"/>
        <v>41862.502650462964</v>
      </c>
      <c r="U741">
        <f t="shared" si="83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1">
        <f t="shared" si="81"/>
        <v>42162.146782407406</v>
      </c>
      <c r="T742" s="11">
        <f t="shared" si="82"/>
        <v>42176.146782407406</v>
      </c>
      <c r="U742">
        <f t="shared" si="83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1">
        <f t="shared" si="81"/>
        <v>41401.648217592592</v>
      </c>
      <c r="T743" s="11">
        <f t="shared" si="82"/>
        <v>41436.648217592592</v>
      </c>
      <c r="U743">
        <f t="shared" si="83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1">
        <f t="shared" si="81"/>
        <v>41689.917962962965</v>
      </c>
      <c r="T744" s="11">
        <f t="shared" si="82"/>
        <v>41719.876296296294</v>
      </c>
      <c r="U744">
        <f t="shared" si="83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1">
        <f t="shared" si="81"/>
        <v>40990.709317129629</v>
      </c>
      <c r="T745" s="11">
        <f t="shared" si="82"/>
        <v>41015.875</v>
      </c>
      <c r="U745">
        <f t="shared" si="83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1">
        <f t="shared" si="81"/>
        <v>41226.95721064815</v>
      </c>
      <c r="T746" s="11">
        <f t="shared" si="82"/>
        <v>41256.95721064815</v>
      </c>
      <c r="U746">
        <f t="shared" si="83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1">
        <f t="shared" si="81"/>
        <v>41367.572280092594</v>
      </c>
      <c r="T747" s="11">
        <f t="shared" si="82"/>
        <v>41397.572280092594</v>
      </c>
      <c r="U747">
        <f t="shared" si="83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1">
        <f t="shared" si="81"/>
        <v>41157.042928240742</v>
      </c>
      <c r="T748" s="11">
        <f t="shared" si="82"/>
        <v>41175.165972222225</v>
      </c>
      <c r="U748">
        <f t="shared" si="83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1">
        <f t="shared" si="81"/>
        <v>41988.548831018517</v>
      </c>
      <c r="T749" s="11">
        <f t="shared" si="82"/>
        <v>42019.454166666663</v>
      </c>
      <c r="U749">
        <f t="shared" si="83"/>
        <v>2015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1">
        <f t="shared" si="81"/>
        <v>41831.846828703703</v>
      </c>
      <c r="T750" s="11">
        <f t="shared" si="82"/>
        <v>41861.846828703703</v>
      </c>
      <c r="U750">
        <f t="shared" si="83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1">
        <f t="shared" si="81"/>
        <v>42733.94131944445</v>
      </c>
      <c r="T751" s="11">
        <f t="shared" si="82"/>
        <v>42763.94131944445</v>
      </c>
      <c r="U751">
        <f t="shared" si="83"/>
        <v>2017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1">
        <f t="shared" si="81"/>
        <v>41299.878148148149</v>
      </c>
      <c r="T752" s="11">
        <f t="shared" si="82"/>
        <v>41329.878148148149</v>
      </c>
      <c r="U752">
        <f t="shared" si="83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1">
        <f t="shared" si="81"/>
        <v>40713.630497685182</v>
      </c>
      <c r="T753" s="11">
        <f t="shared" si="82"/>
        <v>40759.630497685182</v>
      </c>
      <c r="U753">
        <f t="shared" si="83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1">
        <f t="shared" si="81"/>
        <v>42639.421493055561</v>
      </c>
      <c r="T754" s="11">
        <f t="shared" si="82"/>
        <v>42659.458333333328</v>
      </c>
      <c r="U754">
        <f t="shared" si="83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1">
        <f t="shared" si="81"/>
        <v>42019.590173611112</v>
      </c>
      <c r="T755" s="11">
        <f t="shared" si="82"/>
        <v>42049.590173611112</v>
      </c>
      <c r="U755">
        <f t="shared" si="83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1">
        <f t="shared" si="81"/>
        <v>41249.749085648145</v>
      </c>
      <c r="T756" s="11">
        <f t="shared" si="82"/>
        <v>41279.749085648145</v>
      </c>
      <c r="U756">
        <f t="shared" si="83"/>
        <v>2013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1">
        <f t="shared" si="81"/>
        <v>41383.605057870373</v>
      </c>
      <c r="T757" s="11">
        <f t="shared" si="82"/>
        <v>41414.02847222222</v>
      </c>
      <c r="U757">
        <f t="shared" si="83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1">
        <f t="shared" si="81"/>
        <v>40590.766886574071</v>
      </c>
      <c r="T758" s="11">
        <f t="shared" si="82"/>
        <v>40651.725219907406</v>
      </c>
      <c r="U758">
        <f t="shared" si="83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1">
        <f t="shared" si="81"/>
        <v>41235.054560185185</v>
      </c>
      <c r="T759" s="11">
        <f t="shared" si="82"/>
        <v>41249.054560185185</v>
      </c>
      <c r="U759">
        <f t="shared" si="83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1">
        <f t="shared" si="81"/>
        <v>40429.836435185185</v>
      </c>
      <c r="T760" s="11">
        <f t="shared" si="82"/>
        <v>40459.836435185185</v>
      </c>
      <c r="U760">
        <f t="shared" si="83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1">
        <f t="shared" si="81"/>
        <v>41789.330312500002</v>
      </c>
      <c r="T761" s="11">
        <f t="shared" si="82"/>
        <v>41829.330312500002</v>
      </c>
      <c r="U761">
        <f t="shared" si="83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6">
        <f t="shared" si="78"/>
        <v>0</v>
      </c>
      <c r="Q762" t="str">
        <f t="shared" si="79"/>
        <v>publishing</v>
      </c>
      <c r="R762" t="str">
        <f t="shared" si="80"/>
        <v>fiction</v>
      </c>
      <c r="S762" s="11">
        <f t="shared" si="81"/>
        <v>42670.764039351852</v>
      </c>
      <c r="T762" s="11">
        <f t="shared" si="82"/>
        <v>42700.805706018517</v>
      </c>
      <c r="U762">
        <f t="shared" si="83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1">
        <f t="shared" si="81"/>
        <v>41642.751458333332</v>
      </c>
      <c r="T763" s="11">
        <f t="shared" si="82"/>
        <v>41672.751458333332</v>
      </c>
      <c r="U763">
        <f t="shared" si="83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6">
        <f t="shared" si="78"/>
        <v>0</v>
      </c>
      <c r="Q764" t="str">
        <f t="shared" si="79"/>
        <v>publishing</v>
      </c>
      <c r="R764" t="str">
        <f t="shared" si="80"/>
        <v>fiction</v>
      </c>
      <c r="S764" s="11">
        <f t="shared" si="81"/>
        <v>42690.858449074076</v>
      </c>
      <c r="T764" s="11">
        <f t="shared" si="82"/>
        <v>42708.25</v>
      </c>
      <c r="U764">
        <f t="shared" si="83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11">
        <f t="shared" si="81"/>
        <v>41471.446851851848</v>
      </c>
      <c r="T765" s="11">
        <f t="shared" si="82"/>
        <v>41501.446851851848</v>
      </c>
      <c r="U765">
        <f t="shared" si="83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6">
        <f t="shared" si="78"/>
        <v>0</v>
      </c>
      <c r="Q766" t="str">
        <f t="shared" si="79"/>
        <v>publishing</v>
      </c>
      <c r="R766" t="str">
        <f t="shared" si="80"/>
        <v>fiction</v>
      </c>
      <c r="S766" s="11">
        <f t="shared" si="81"/>
        <v>42227.173159722224</v>
      </c>
      <c r="T766" s="11">
        <f t="shared" si="82"/>
        <v>42257.173159722224</v>
      </c>
      <c r="U766">
        <f t="shared" si="83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1">
        <f t="shared" si="81"/>
        <v>41901.542638888888</v>
      </c>
      <c r="T767" s="11">
        <f t="shared" si="82"/>
        <v>41931.542638888888</v>
      </c>
      <c r="U767">
        <f t="shared" si="83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6">
        <f t="shared" si="78"/>
        <v>0</v>
      </c>
      <c r="Q768" t="str">
        <f t="shared" si="79"/>
        <v>publishing</v>
      </c>
      <c r="R768" t="str">
        <f t="shared" si="80"/>
        <v>fiction</v>
      </c>
      <c r="S768" s="11">
        <f t="shared" si="81"/>
        <v>42021.783368055556</v>
      </c>
      <c r="T768" s="11">
        <f t="shared" si="82"/>
        <v>42051.783368055556</v>
      </c>
      <c r="U768">
        <f t="shared" si="83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11">
        <f t="shared" si="81"/>
        <v>42115.143634259264</v>
      </c>
      <c r="T769" s="11">
        <f t="shared" si="82"/>
        <v>42145.143634259264</v>
      </c>
      <c r="U769">
        <f t="shared" si="83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84">E770/D770</f>
        <v>0</v>
      </c>
      <c r="P770" s="6">
        <f t="shared" si="78"/>
        <v>0</v>
      </c>
      <c r="Q770" t="str">
        <f t="shared" si="79"/>
        <v>publishing</v>
      </c>
      <c r="R770" t="str">
        <f t="shared" si="80"/>
        <v>fiction</v>
      </c>
      <c r="S770" s="11">
        <f t="shared" si="81"/>
        <v>41594.207060185188</v>
      </c>
      <c r="T770" s="11">
        <f t="shared" si="82"/>
        <v>41624.207060185188</v>
      </c>
      <c r="U770">
        <f t="shared" si="83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84"/>
        <v>0.41399999999999998</v>
      </c>
      <c r="P771" s="6">
        <f t="shared" ref="P771:P834" si="85">IF(L771&gt;0,E771/L771,0)</f>
        <v>31.846153846153847</v>
      </c>
      <c r="Q771" t="str">
        <f t="shared" ref="Q771:Q834" si="86">LEFT($N771,FIND("/",$N771,1)-1)</f>
        <v>publishing</v>
      </c>
      <c r="R771" t="str">
        <f t="shared" ref="R771:R834" si="87">MID($N771,FIND("/",$N771,1)+1,32)</f>
        <v>fiction</v>
      </c>
      <c r="S771" s="11">
        <f t="shared" ref="S771:S834" si="88">(((J771/60)/60)/24)+DATE(1970,1,1)</f>
        <v>41604.996458333335</v>
      </c>
      <c r="T771" s="11">
        <f t="shared" ref="T771:T834" si="89">(((I771/60)/60)/24)+DATE(1970,1,1)</f>
        <v>41634.996458333335</v>
      </c>
      <c r="U771">
        <f t="shared" ref="U771:U834" si="90">YEAR(T771)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6">
        <f t="shared" si="85"/>
        <v>0</v>
      </c>
      <c r="Q772" t="str">
        <f t="shared" si="86"/>
        <v>publishing</v>
      </c>
      <c r="R772" t="str">
        <f t="shared" si="87"/>
        <v>fiction</v>
      </c>
      <c r="S772" s="11">
        <f t="shared" si="88"/>
        <v>41289.999641203707</v>
      </c>
      <c r="T772" s="11">
        <f t="shared" si="89"/>
        <v>41329.999641203707</v>
      </c>
      <c r="U772">
        <f t="shared" si="90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11">
        <f t="shared" si="88"/>
        <v>42349.824097222227</v>
      </c>
      <c r="T773" s="11">
        <f t="shared" si="89"/>
        <v>42399.824097222227</v>
      </c>
      <c r="U773">
        <f t="shared" si="90"/>
        <v>2016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11">
        <f t="shared" si="88"/>
        <v>40068.056932870371</v>
      </c>
      <c r="T774" s="11">
        <f t="shared" si="89"/>
        <v>40118.165972222225</v>
      </c>
      <c r="U774">
        <f t="shared" si="90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11">
        <f t="shared" si="88"/>
        <v>42100.735937499994</v>
      </c>
      <c r="T775" s="11">
        <f t="shared" si="89"/>
        <v>42134.959027777775</v>
      </c>
      <c r="U775">
        <f t="shared" si="90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11">
        <f t="shared" si="88"/>
        <v>41663.780300925922</v>
      </c>
      <c r="T776" s="11">
        <f t="shared" si="89"/>
        <v>41693.780300925922</v>
      </c>
      <c r="U776">
        <f t="shared" si="90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11">
        <f t="shared" si="88"/>
        <v>40863.060127314813</v>
      </c>
      <c r="T777" s="11">
        <f t="shared" si="89"/>
        <v>40893.060127314813</v>
      </c>
      <c r="U777">
        <f t="shared" si="90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1">
        <f t="shared" si="88"/>
        <v>42250.685706018514</v>
      </c>
      <c r="T778" s="11">
        <f t="shared" si="89"/>
        <v>42288.208333333328</v>
      </c>
      <c r="U778">
        <f t="shared" si="90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11">
        <f t="shared" si="88"/>
        <v>41456.981215277774</v>
      </c>
      <c r="T779" s="11">
        <f t="shared" si="89"/>
        <v>41486.981215277774</v>
      </c>
      <c r="U779">
        <f t="shared" si="90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11">
        <f t="shared" si="88"/>
        <v>41729.702314814815</v>
      </c>
      <c r="T780" s="11">
        <f t="shared" si="89"/>
        <v>41759.702314814815</v>
      </c>
      <c r="U780">
        <f t="shared" si="90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1">
        <f t="shared" si="88"/>
        <v>40436.68408564815</v>
      </c>
      <c r="T781" s="11">
        <f t="shared" si="89"/>
        <v>40466.166666666664</v>
      </c>
      <c r="U781">
        <f t="shared" si="90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1">
        <f t="shared" si="88"/>
        <v>40636.673900462964</v>
      </c>
      <c r="T782" s="11">
        <f t="shared" si="89"/>
        <v>40666.673900462964</v>
      </c>
      <c r="U782">
        <f t="shared" si="9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1">
        <f t="shared" si="88"/>
        <v>41403.000856481485</v>
      </c>
      <c r="T783" s="11">
        <f t="shared" si="89"/>
        <v>41433.000856481485</v>
      </c>
      <c r="U783">
        <f t="shared" si="90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11">
        <f t="shared" si="88"/>
        <v>41116.758125</v>
      </c>
      <c r="T784" s="11">
        <f t="shared" si="89"/>
        <v>41146.758125</v>
      </c>
      <c r="U784">
        <f t="shared" si="90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1">
        <f t="shared" si="88"/>
        <v>40987.773715277777</v>
      </c>
      <c r="T785" s="11">
        <f t="shared" si="89"/>
        <v>41026.916666666664</v>
      </c>
      <c r="U785">
        <f t="shared" si="90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11">
        <f t="shared" si="88"/>
        <v>41675.149525462963</v>
      </c>
      <c r="T786" s="11">
        <f t="shared" si="89"/>
        <v>41715.107858796298</v>
      </c>
      <c r="U786">
        <f t="shared" si="90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1">
        <f t="shared" si="88"/>
        <v>41303.593923611108</v>
      </c>
      <c r="T787" s="11">
        <f t="shared" si="89"/>
        <v>41333.593923611108</v>
      </c>
      <c r="U787">
        <f t="shared" si="9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1">
        <f t="shared" si="88"/>
        <v>40983.055949074071</v>
      </c>
      <c r="T788" s="11">
        <f t="shared" si="89"/>
        <v>41040.657638888886</v>
      </c>
      <c r="U788">
        <f t="shared" si="90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1">
        <f t="shared" si="88"/>
        <v>41549.627615740741</v>
      </c>
      <c r="T789" s="11">
        <f t="shared" si="89"/>
        <v>41579.627615740741</v>
      </c>
      <c r="U789">
        <f t="shared" si="90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1">
        <f t="shared" si="88"/>
        <v>41059.006805555553</v>
      </c>
      <c r="T790" s="11">
        <f t="shared" si="89"/>
        <v>41097.165972222225</v>
      </c>
      <c r="U790">
        <f t="shared" si="90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1">
        <f t="shared" si="88"/>
        <v>41277.186111111114</v>
      </c>
      <c r="T791" s="11">
        <f t="shared" si="89"/>
        <v>41295.332638888889</v>
      </c>
      <c r="U791">
        <f t="shared" si="90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1">
        <f t="shared" si="88"/>
        <v>41276.047905092593</v>
      </c>
      <c r="T792" s="11">
        <f t="shared" si="89"/>
        <v>41306.047905092593</v>
      </c>
      <c r="U792">
        <f t="shared" si="90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11">
        <f t="shared" si="88"/>
        <v>41557.780624999999</v>
      </c>
      <c r="T793" s="11">
        <f t="shared" si="89"/>
        <v>41591.249305555553</v>
      </c>
      <c r="U793">
        <f t="shared" si="9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1">
        <f t="shared" si="88"/>
        <v>41555.873645833337</v>
      </c>
      <c r="T794" s="11">
        <f t="shared" si="89"/>
        <v>41585.915312500001</v>
      </c>
      <c r="U794">
        <f t="shared" si="90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1">
        <f t="shared" si="88"/>
        <v>41442.741249999999</v>
      </c>
      <c r="T795" s="11">
        <f t="shared" si="89"/>
        <v>41458.207638888889</v>
      </c>
      <c r="U795">
        <f t="shared" si="90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1">
        <f t="shared" si="88"/>
        <v>40736.115011574075</v>
      </c>
      <c r="T796" s="11">
        <f t="shared" si="89"/>
        <v>40791.712500000001</v>
      </c>
      <c r="U796">
        <f t="shared" si="90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1">
        <f t="shared" si="88"/>
        <v>40963.613032407404</v>
      </c>
      <c r="T797" s="11">
        <f t="shared" si="89"/>
        <v>41006.207638888889</v>
      </c>
      <c r="U797">
        <f t="shared" si="90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1">
        <f t="shared" si="88"/>
        <v>41502.882928240739</v>
      </c>
      <c r="T798" s="11">
        <f t="shared" si="89"/>
        <v>41532.881944444445</v>
      </c>
      <c r="U798">
        <f t="shared" si="9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1">
        <f t="shared" si="88"/>
        <v>40996.994074074071</v>
      </c>
      <c r="T799" s="11">
        <f t="shared" si="89"/>
        <v>41028.166666666664</v>
      </c>
      <c r="U799">
        <f t="shared" si="90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1">
        <f t="shared" si="88"/>
        <v>41882.590127314819</v>
      </c>
      <c r="T800" s="11">
        <f t="shared" si="89"/>
        <v>41912.590127314819</v>
      </c>
      <c r="U800">
        <f t="shared" si="90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1">
        <f t="shared" si="88"/>
        <v>40996.667199074072</v>
      </c>
      <c r="T801" s="11">
        <f t="shared" si="89"/>
        <v>41026.667199074072</v>
      </c>
      <c r="U801">
        <f t="shared" si="90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11">
        <f t="shared" si="88"/>
        <v>41863.433495370373</v>
      </c>
      <c r="T802" s="11">
        <f t="shared" si="89"/>
        <v>41893.433495370373</v>
      </c>
      <c r="U802">
        <f t="shared" si="90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1">
        <f t="shared" si="88"/>
        <v>40695.795370370368</v>
      </c>
      <c r="T803" s="11">
        <f t="shared" si="89"/>
        <v>40725.795370370368</v>
      </c>
      <c r="U803">
        <f t="shared" si="90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1">
        <f t="shared" si="88"/>
        <v>41123.022268518522</v>
      </c>
      <c r="T804" s="11">
        <f t="shared" si="89"/>
        <v>41169.170138888891</v>
      </c>
      <c r="U804">
        <f t="shared" si="90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1">
        <f t="shared" si="88"/>
        <v>40665.949976851851</v>
      </c>
      <c r="T805" s="11">
        <f t="shared" si="89"/>
        <v>40692.041666666664</v>
      </c>
      <c r="U805">
        <f t="shared" si="90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1">
        <f t="shared" si="88"/>
        <v>40730.105625000004</v>
      </c>
      <c r="T806" s="11">
        <f t="shared" si="89"/>
        <v>40747.165972222225</v>
      </c>
      <c r="U806">
        <f t="shared" si="90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1">
        <f t="shared" si="88"/>
        <v>40690.823055555556</v>
      </c>
      <c r="T807" s="11">
        <f t="shared" si="89"/>
        <v>40740.958333333336</v>
      </c>
      <c r="U807">
        <f t="shared" si="90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1">
        <f t="shared" si="88"/>
        <v>40763.691423611112</v>
      </c>
      <c r="T808" s="11">
        <f t="shared" si="89"/>
        <v>40793.691423611112</v>
      </c>
      <c r="U808">
        <f t="shared" si="90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1">
        <f t="shared" si="88"/>
        <v>42759.628599537042</v>
      </c>
      <c r="T809" s="11">
        <f t="shared" si="89"/>
        <v>42795.083333333328</v>
      </c>
      <c r="U809">
        <f t="shared" si="90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1">
        <f t="shared" si="88"/>
        <v>41962.100532407407</v>
      </c>
      <c r="T810" s="11">
        <f t="shared" si="89"/>
        <v>41995.207638888889</v>
      </c>
      <c r="U810">
        <f t="shared" si="90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1">
        <f t="shared" si="88"/>
        <v>41628.833680555559</v>
      </c>
      <c r="T811" s="11">
        <f t="shared" si="89"/>
        <v>41658.833680555559</v>
      </c>
      <c r="U811">
        <f t="shared" si="90"/>
        <v>2014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1">
        <f t="shared" si="88"/>
        <v>41123.056273148148</v>
      </c>
      <c r="T812" s="11">
        <f t="shared" si="89"/>
        <v>41153.056273148148</v>
      </c>
      <c r="U812">
        <f t="shared" si="90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1">
        <f t="shared" si="88"/>
        <v>41443.643541666665</v>
      </c>
      <c r="T813" s="11">
        <f t="shared" si="89"/>
        <v>41465.702777777777</v>
      </c>
      <c r="U813">
        <f t="shared" si="9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1">
        <f t="shared" si="88"/>
        <v>41282.017962962964</v>
      </c>
      <c r="T814" s="11">
        <f t="shared" si="89"/>
        <v>41334.581944444442</v>
      </c>
      <c r="U814">
        <f t="shared" si="9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1">
        <f t="shared" si="88"/>
        <v>41080.960243055553</v>
      </c>
      <c r="T815" s="11">
        <f t="shared" si="89"/>
        <v>41110.960243055553</v>
      </c>
      <c r="U815">
        <f t="shared" si="90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1">
        <f t="shared" si="88"/>
        <v>40679.743067129632</v>
      </c>
      <c r="T816" s="11">
        <f t="shared" si="89"/>
        <v>40694.75277777778</v>
      </c>
      <c r="U816">
        <f t="shared" si="90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1">
        <f t="shared" si="88"/>
        <v>41914.917858796296</v>
      </c>
      <c r="T817" s="11">
        <f t="shared" si="89"/>
        <v>41944.917858796296</v>
      </c>
      <c r="U817">
        <f t="shared" si="90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11">
        <f t="shared" si="88"/>
        <v>41341.870868055557</v>
      </c>
      <c r="T818" s="11">
        <f t="shared" si="89"/>
        <v>41373.270833333336</v>
      </c>
      <c r="U818">
        <f t="shared" si="90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1">
        <f t="shared" si="88"/>
        <v>40925.599664351852</v>
      </c>
      <c r="T819" s="11">
        <f t="shared" si="89"/>
        <v>40979.207638888889</v>
      </c>
      <c r="U819">
        <f t="shared" si="90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1">
        <f t="shared" si="88"/>
        <v>41120.882881944446</v>
      </c>
      <c r="T820" s="11">
        <f t="shared" si="89"/>
        <v>41128.709027777775</v>
      </c>
      <c r="U820">
        <f t="shared" si="90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1">
        <f t="shared" si="88"/>
        <v>41619.998310185183</v>
      </c>
      <c r="T821" s="11">
        <f t="shared" si="89"/>
        <v>41629.197222222225</v>
      </c>
      <c r="U821">
        <f t="shared" si="90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1">
        <f t="shared" si="88"/>
        <v>41768.841921296298</v>
      </c>
      <c r="T822" s="11">
        <f t="shared" si="89"/>
        <v>41799.208333333336</v>
      </c>
      <c r="U822">
        <f t="shared" si="9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1">
        <f t="shared" si="88"/>
        <v>42093.922048611115</v>
      </c>
      <c r="T823" s="11">
        <f t="shared" si="89"/>
        <v>42128.167361111111</v>
      </c>
      <c r="U823">
        <f t="shared" si="90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1">
        <f t="shared" si="88"/>
        <v>41157.947337962964</v>
      </c>
      <c r="T824" s="11">
        <f t="shared" si="89"/>
        <v>41187.947337962964</v>
      </c>
      <c r="U824">
        <f t="shared" si="90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1">
        <f t="shared" si="88"/>
        <v>42055.972824074073</v>
      </c>
      <c r="T825" s="11">
        <f t="shared" si="89"/>
        <v>42085.931157407409</v>
      </c>
      <c r="U825">
        <f t="shared" si="9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1">
        <f t="shared" si="88"/>
        <v>40250.242106481484</v>
      </c>
      <c r="T826" s="11">
        <f t="shared" si="89"/>
        <v>40286.290972222225</v>
      </c>
      <c r="U826">
        <f t="shared" si="90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1">
        <f t="shared" si="88"/>
        <v>41186.306527777779</v>
      </c>
      <c r="T827" s="11">
        <f t="shared" si="89"/>
        <v>41211.306527777779</v>
      </c>
      <c r="U827">
        <f t="shared" si="90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1">
        <f t="shared" si="88"/>
        <v>40973.038541666669</v>
      </c>
      <c r="T828" s="11">
        <f t="shared" si="89"/>
        <v>40993.996874999997</v>
      </c>
      <c r="U828">
        <f t="shared" si="90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1">
        <f t="shared" si="88"/>
        <v>40927.473460648151</v>
      </c>
      <c r="T829" s="11">
        <f t="shared" si="89"/>
        <v>40953.825694444444</v>
      </c>
      <c r="U829">
        <f t="shared" si="90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1">
        <f t="shared" si="88"/>
        <v>41073.050717592596</v>
      </c>
      <c r="T830" s="11">
        <f t="shared" si="89"/>
        <v>41085.683333333334</v>
      </c>
      <c r="U830">
        <f t="shared" si="90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11">
        <f t="shared" si="88"/>
        <v>42504.801388888889</v>
      </c>
      <c r="T831" s="11">
        <f t="shared" si="89"/>
        <v>42564.801388888889</v>
      </c>
      <c r="U831">
        <f t="shared" si="90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11">
        <f t="shared" si="88"/>
        <v>41325.525752314818</v>
      </c>
      <c r="T832" s="11">
        <f t="shared" si="89"/>
        <v>41355.484085648146</v>
      </c>
      <c r="U832">
        <f t="shared" si="90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11">
        <f t="shared" si="88"/>
        <v>40996.646921296298</v>
      </c>
      <c r="T833" s="11">
        <f t="shared" si="89"/>
        <v>41026.646921296298</v>
      </c>
      <c r="U833">
        <f t="shared" si="90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91">E834/D834</f>
        <v>1.0060706666666666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1">
        <f t="shared" si="88"/>
        <v>40869.675173611111</v>
      </c>
      <c r="T834" s="11">
        <f t="shared" si="89"/>
        <v>40929.342361111114</v>
      </c>
      <c r="U834">
        <f t="shared" si="90"/>
        <v>2012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91"/>
        <v>1.0166666666666666</v>
      </c>
      <c r="P835" s="6">
        <f t="shared" ref="P835:P898" si="92">IF(L835&gt;0,E835/L835,0)</f>
        <v>148.78048780487805</v>
      </c>
      <c r="Q835" t="str">
        <f t="shared" ref="Q835:Q898" si="93">LEFT($N835,FIND("/",$N835,1)-1)</f>
        <v>music</v>
      </c>
      <c r="R835" t="str">
        <f t="shared" ref="R835:R898" si="94">MID($N835,FIND("/",$N835,1)+1,32)</f>
        <v>rock</v>
      </c>
      <c r="S835" s="11">
        <f t="shared" ref="S835:S898" si="95">(((J835/60)/60)/24)+DATE(1970,1,1)</f>
        <v>41718.878182870372</v>
      </c>
      <c r="T835" s="11">
        <f t="shared" ref="T835:T898" si="96">(((I835/60)/60)/24)+DATE(1970,1,1)</f>
        <v>41748.878182870372</v>
      </c>
      <c r="U835">
        <f t="shared" ref="U835:U898" si="97">YEAR(T835)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11">
        <f t="shared" si="95"/>
        <v>41422.822824074072</v>
      </c>
      <c r="T836" s="11">
        <f t="shared" si="96"/>
        <v>41456.165972222225</v>
      </c>
      <c r="U836">
        <f t="shared" si="97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11">
        <f t="shared" si="95"/>
        <v>41005.45784722222</v>
      </c>
      <c r="T837" s="11">
        <f t="shared" si="96"/>
        <v>41048.125</v>
      </c>
      <c r="U837">
        <f t="shared" si="97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1">
        <f t="shared" si="95"/>
        <v>41524.056921296295</v>
      </c>
      <c r="T838" s="11">
        <f t="shared" si="96"/>
        <v>41554.056921296295</v>
      </c>
      <c r="U838">
        <f t="shared" si="97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1">
        <f t="shared" si="95"/>
        <v>41730.998402777775</v>
      </c>
      <c r="T839" s="11">
        <f t="shared" si="96"/>
        <v>41760.998402777775</v>
      </c>
      <c r="U839">
        <f t="shared" si="97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1">
        <f t="shared" si="95"/>
        <v>40895.897974537038</v>
      </c>
      <c r="T840" s="11">
        <f t="shared" si="96"/>
        <v>40925.897974537038</v>
      </c>
      <c r="U840">
        <f t="shared" si="97"/>
        <v>2012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1">
        <f t="shared" si="95"/>
        <v>41144.763379629629</v>
      </c>
      <c r="T841" s="11">
        <f t="shared" si="96"/>
        <v>41174.763379629629</v>
      </c>
      <c r="U841">
        <f t="shared" si="97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1">
        <f t="shared" si="95"/>
        <v>42607.226701388892</v>
      </c>
      <c r="T842" s="11">
        <f t="shared" si="96"/>
        <v>42637.226701388892</v>
      </c>
      <c r="U842">
        <f t="shared" si="97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1">
        <f t="shared" si="95"/>
        <v>41923.838692129626</v>
      </c>
      <c r="T843" s="11">
        <f t="shared" si="96"/>
        <v>41953.88035879629</v>
      </c>
      <c r="U843">
        <f t="shared" si="97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1">
        <f t="shared" si="95"/>
        <v>41526.592395833337</v>
      </c>
      <c r="T844" s="11">
        <f t="shared" si="96"/>
        <v>41561.165972222225</v>
      </c>
      <c r="U844">
        <f t="shared" si="97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1">
        <f t="shared" si="95"/>
        <v>42695.257870370369</v>
      </c>
      <c r="T845" s="11">
        <f t="shared" si="96"/>
        <v>42712.333333333328</v>
      </c>
      <c r="U845">
        <f t="shared" si="97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1">
        <f t="shared" si="95"/>
        <v>41905.684629629628</v>
      </c>
      <c r="T846" s="11">
        <f t="shared" si="96"/>
        <v>41944.207638888889</v>
      </c>
      <c r="U846">
        <f t="shared" si="97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1">
        <f t="shared" si="95"/>
        <v>42578.205972222218</v>
      </c>
      <c r="T847" s="11">
        <f t="shared" si="96"/>
        <v>42618.165972222225</v>
      </c>
      <c r="U847">
        <f t="shared" si="97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1">
        <f t="shared" si="95"/>
        <v>41694.391840277778</v>
      </c>
      <c r="T848" s="11">
        <f t="shared" si="96"/>
        <v>41708.583333333336</v>
      </c>
      <c r="U848">
        <f t="shared" si="97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11">
        <f t="shared" si="95"/>
        <v>42165.79833333334</v>
      </c>
      <c r="T849" s="11">
        <f t="shared" si="96"/>
        <v>42195.79833333334</v>
      </c>
      <c r="U849">
        <f t="shared" si="97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11">
        <f t="shared" si="95"/>
        <v>42078.792048611111</v>
      </c>
      <c r="T850" s="11">
        <f t="shared" si="96"/>
        <v>42108.792048611111</v>
      </c>
      <c r="U850">
        <f t="shared" si="97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1">
        <f t="shared" si="95"/>
        <v>42051.148888888885</v>
      </c>
      <c r="T851" s="11">
        <f t="shared" si="96"/>
        <v>42079.107222222221</v>
      </c>
      <c r="U851">
        <f t="shared" si="97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1">
        <f t="shared" si="95"/>
        <v>42452.827743055561</v>
      </c>
      <c r="T852" s="11">
        <f t="shared" si="96"/>
        <v>42485.207638888889</v>
      </c>
      <c r="U852">
        <f t="shared" si="97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1">
        <f t="shared" si="95"/>
        <v>42522.880243055552</v>
      </c>
      <c r="T853" s="11">
        <f t="shared" si="96"/>
        <v>42582.822916666672</v>
      </c>
      <c r="U853">
        <f t="shared" si="97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1">
        <f t="shared" si="95"/>
        <v>42656.805497685185</v>
      </c>
      <c r="T854" s="11">
        <f t="shared" si="96"/>
        <v>42667.875</v>
      </c>
      <c r="U854">
        <f t="shared" si="97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11">
        <f t="shared" si="95"/>
        <v>42021.832280092596</v>
      </c>
      <c r="T855" s="11">
        <f t="shared" si="96"/>
        <v>42051.832280092596</v>
      </c>
      <c r="U855">
        <f t="shared" si="97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1">
        <f t="shared" si="95"/>
        <v>42702.212337962963</v>
      </c>
      <c r="T856" s="11">
        <f t="shared" si="96"/>
        <v>42732.212337962963</v>
      </c>
      <c r="U856">
        <f t="shared" si="97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1">
        <f t="shared" si="95"/>
        <v>42545.125196759262</v>
      </c>
      <c r="T857" s="11">
        <f t="shared" si="96"/>
        <v>42575.125196759262</v>
      </c>
      <c r="U857">
        <f t="shared" si="97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1">
        <f t="shared" si="95"/>
        <v>42609.311990740738</v>
      </c>
      <c r="T858" s="11">
        <f t="shared" si="96"/>
        <v>42668.791666666672</v>
      </c>
      <c r="U858">
        <f t="shared" si="97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11">
        <f t="shared" si="95"/>
        <v>42291.581377314811</v>
      </c>
      <c r="T859" s="11">
        <f t="shared" si="96"/>
        <v>42333.623043981483</v>
      </c>
      <c r="U859">
        <f t="shared" si="97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1">
        <f t="shared" si="95"/>
        <v>42079.745578703703</v>
      </c>
      <c r="T860" s="11">
        <f t="shared" si="96"/>
        <v>42109.957638888889</v>
      </c>
      <c r="U860">
        <f t="shared" si="97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1">
        <f t="shared" si="95"/>
        <v>42128.820231481484</v>
      </c>
      <c r="T861" s="11">
        <f t="shared" si="96"/>
        <v>42159</v>
      </c>
      <c r="U861">
        <f t="shared" si="97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1">
        <f t="shared" si="95"/>
        <v>41570.482789351852</v>
      </c>
      <c r="T862" s="11">
        <f t="shared" si="96"/>
        <v>41600.524456018517</v>
      </c>
      <c r="U862">
        <f t="shared" si="97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11">
        <f t="shared" si="95"/>
        <v>42599.965324074074</v>
      </c>
      <c r="T863" s="11">
        <f t="shared" si="96"/>
        <v>42629.965324074074</v>
      </c>
      <c r="U863">
        <f t="shared" si="97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11">
        <f t="shared" si="95"/>
        <v>41559.5549537037</v>
      </c>
      <c r="T864" s="11">
        <f t="shared" si="96"/>
        <v>41589.596620370372</v>
      </c>
      <c r="U864">
        <f t="shared" si="97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11">
        <f t="shared" si="95"/>
        <v>40921.117662037039</v>
      </c>
      <c r="T865" s="11">
        <f t="shared" si="96"/>
        <v>40951.117662037039</v>
      </c>
      <c r="U865">
        <f t="shared" si="97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1">
        <f t="shared" si="95"/>
        <v>41541.106921296298</v>
      </c>
      <c r="T866" s="11">
        <f t="shared" si="96"/>
        <v>41563.415972222225</v>
      </c>
      <c r="U866">
        <f t="shared" si="97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11">
        <f t="shared" si="95"/>
        <v>41230.77311342593</v>
      </c>
      <c r="T867" s="11">
        <f t="shared" si="96"/>
        <v>41290.77311342593</v>
      </c>
      <c r="U867">
        <f t="shared" si="97"/>
        <v>2013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1">
        <f t="shared" si="95"/>
        <v>42025.637939814813</v>
      </c>
      <c r="T868" s="11">
        <f t="shared" si="96"/>
        <v>42063.631944444445</v>
      </c>
      <c r="U868">
        <f t="shared" si="97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1">
        <f t="shared" si="95"/>
        <v>40088.105393518519</v>
      </c>
      <c r="T869" s="11">
        <f t="shared" si="96"/>
        <v>40148.207638888889</v>
      </c>
      <c r="U869">
        <f t="shared" si="97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11">
        <f t="shared" si="95"/>
        <v>41616.027754629627</v>
      </c>
      <c r="T870" s="11">
        <f t="shared" si="96"/>
        <v>41646.027754629627</v>
      </c>
      <c r="U870">
        <f t="shared" si="97"/>
        <v>2014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1">
        <f t="shared" si="95"/>
        <v>41342.845567129632</v>
      </c>
      <c r="T871" s="11">
        <f t="shared" si="96"/>
        <v>41372.803900462961</v>
      </c>
      <c r="U871">
        <f t="shared" si="97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11">
        <f t="shared" si="95"/>
        <v>41488.022256944445</v>
      </c>
      <c r="T872" s="11">
        <f t="shared" si="96"/>
        <v>41518.022256944445</v>
      </c>
      <c r="U872">
        <f t="shared" si="97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1">
        <f t="shared" si="95"/>
        <v>41577.561284722222</v>
      </c>
      <c r="T873" s="11">
        <f t="shared" si="96"/>
        <v>41607.602951388886</v>
      </c>
      <c r="U873">
        <f t="shared" si="97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11">
        <f t="shared" si="95"/>
        <v>40567.825543981482</v>
      </c>
      <c r="T874" s="11">
        <f t="shared" si="96"/>
        <v>40612.825543981482</v>
      </c>
      <c r="U874">
        <f t="shared" si="97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11">
        <f t="shared" si="95"/>
        <v>41184.167129629634</v>
      </c>
      <c r="T875" s="11">
        <f t="shared" si="96"/>
        <v>41224.208796296298</v>
      </c>
      <c r="U875">
        <f t="shared" si="97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1">
        <f t="shared" si="95"/>
        <v>41368.583726851852</v>
      </c>
      <c r="T876" s="11">
        <f t="shared" si="96"/>
        <v>41398.583726851852</v>
      </c>
      <c r="U876">
        <f t="shared" si="97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6">
        <f t="shared" si="92"/>
        <v>0</v>
      </c>
      <c r="Q877" t="str">
        <f t="shared" si="93"/>
        <v>music</v>
      </c>
      <c r="R877" t="str">
        <f t="shared" si="94"/>
        <v>jazz</v>
      </c>
      <c r="S877" s="11">
        <f t="shared" si="95"/>
        <v>42248.723738425921</v>
      </c>
      <c r="T877" s="11">
        <f t="shared" si="96"/>
        <v>42268.723738425921</v>
      </c>
      <c r="U877">
        <f t="shared" si="97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1">
        <f t="shared" si="95"/>
        <v>41276.496840277774</v>
      </c>
      <c r="T878" s="11">
        <f t="shared" si="96"/>
        <v>41309.496840277774</v>
      </c>
      <c r="U878">
        <f t="shared" si="97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1">
        <f t="shared" si="95"/>
        <v>41597.788888888892</v>
      </c>
      <c r="T879" s="11">
        <f t="shared" si="96"/>
        <v>41627.788888888892</v>
      </c>
      <c r="U879">
        <f t="shared" si="97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11">
        <f t="shared" si="95"/>
        <v>40505.232916666668</v>
      </c>
      <c r="T880" s="11">
        <f t="shared" si="96"/>
        <v>40535.232916666668</v>
      </c>
      <c r="U880">
        <f t="shared" si="97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1">
        <f t="shared" si="95"/>
        <v>41037.829918981479</v>
      </c>
      <c r="T881" s="11">
        <f t="shared" si="96"/>
        <v>41058.829918981479</v>
      </c>
      <c r="U881">
        <f t="shared" si="97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11">
        <f t="shared" si="95"/>
        <v>41179.32104166667</v>
      </c>
      <c r="T882" s="11">
        <f t="shared" si="96"/>
        <v>41212.32104166667</v>
      </c>
      <c r="U882">
        <f t="shared" si="97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11">
        <f t="shared" si="95"/>
        <v>40877.25099537037</v>
      </c>
      <c r="T883" s="11">
        <f t="shared" si="96"/>
        <v>40922.25099537037</v>
      </c>
      <c r="U883">
        <f t="shared" si="97"/>
        <v>2012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1">
        <f t="shared" si="95"/>
        <v>40759.860532407409</v>
      </c>
      <c r="T884" s="11">
        <f t="shared" si="96"/>
        <v>40792.860532407409</v>
      </c>
      <c r="U884">
        <f t="shared" si="97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11">
        <f t="shared" si="95"/>
        <v>42371.935590277775</v>
      </c>
      <c r="T885" s="11">
        <f t="shared" si="96"/>
        <v>42431.935590277775</v>
      </c>
      <c r="U885">
        <f t="shared" si="97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11">
        <f t="shared" si="95"/>
        <v>40981.802615740737</v>
      </c>
      <c r="T886" s="11">
        <f t="shared" si="96"/>
        <v>41041.104861111111</v>
      </c>
      <c r="U886">
        <f t="shared" si="97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1">
        <f t="shared" si="95"/>
        <v>42713.941099537042</v>
      </c>
      <c r="T887" s="11">
        <f t="shared" si="96"/>
        <v>42734.941099537042</v>
      </c>
      <c r="U887">
        <f t="shared" si="97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1">
        <f t="shared" si="95"/>
        <v>42603.870520833334</v>
      </c>
      <c r="T888" s="11">
        <f t="shared" si="96"/>
        <v>42628.870520833334</v>
      </c>
      <c r="U888">
        <f t="shared" si="97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6">
        <f t="shared" si="92"/>
        <v>0</v>
      </c>
      <c r="Q889" t="str">
        <f t="shared" si="93"/>
        <v>music</v>
      </c>
      <c r="R889" t="str">
        <f t="shared" si="94"/>
        <v>indie rock</v>
      </c>
      <c r="S889" s="11">
        <f t="shared" si="95"/>
        <v>41026.958969907406</v>
      </c>
      <c r="T889" s="11">
        <f t="shared" si="96"/>
        <v>41056.958969907406</v>
      </c>
      <c r="U889">
        <f t="shared" si="97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11">
        <f t="shared" si="95"/>
        <v>40751.753298611111</v>
      </c>
      <c r="T890" s="11">
        <f t="shared" si="96"/>
        <v>40787.25</v>
      </c>
      <c r="U890">
        <f t="shared" si="97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1">
        <f t="shared" si="95"/>
        <v>41887.784062500003</v>
      </c>
      <c r="T891" s="11">
        <f t="shared" si="96"/>
        <v>41917.784062500003</v>
      </c>
      <c r="U891">
        <f t="shared" si="97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11">
        <f t="shared" si="95"/>
        <v>41569.698831018519</v>
      </c>
      <c r="T892" s="11">
        <f t="shared" si="96"/>
        <v>41599.740497685183</v>
      </c>
      <c r="U892">
        <f t="shared" si="97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1">
        <f t="shared" si="95"/>
        <v>41842.031597222223</v>
      </c>
      <c r="T893" s="11">
        <f t="shared" si="96"/>
        <v>41872.031597222223</v>
      </c>
      <c r="U893">
        <f t="shared" si="97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1">
        <f t="shared" si="95"/>
        <v>40304.20003472222</v>
      </c>
      <c r="T894" s="11">
        <f t="shared" si="96"/>
        <v>40391.166666666664</v>
      </c>
      <c r="U894">
        <f t="shared" si="97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11">
        <f t="shared" si="95"/>
        <v>42065.897719907407</v>
      </c>
      <c r="T895" s="11">
        <f t="shared" si="96"/>
        <v>42095.856053240743</v>
      </c>
      <c r="U895">
        <f t="shared" si="97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1">
        <f t="shared" si="95"/>
        <v>42496.981597222228</v>
      </c>
      <c r="T896" s="11">
        <f t="shared" si="96"/>
        <v>42526.981597222228</v>
      </c>
      <c r="U896">
        <f t="shared" si="97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1">
        <f t="shared" si="95"/>
        <v>40431.127650462964</v>
      </c>
      <c r="T897" s="11">
        <f t="shared" si="96"/>
        <v>40476.127650462964</v>
      </c>
      <c r="U897">
        <f t="shared" si="97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98">E898/D898</f>
        <v>0.4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1">
        <f t="shared" si="95"/>
        <v>42218.872986111113</v>
      </c>
      <c r="T898" s="11">
        <f t="shared" si="96"/>
        <v>42244.166666666672</v>
      </c>
      <c r="U898">
        <f t="shared" si="97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98"/>
        <v>0</v>
      </c>
      <c r="P899" s="6">
        <f t="shared" ref="P899:P962" si="99">IF(L899&gt;0,E899/L899,0)</f>
        <v>0</v>
      </c>
      <c r="Q899" t="str">
        <f t="shared" ref="Q899:Q962" si="100">LEFT($N899,FIND("/",$N899,1)-1)</f>
        <v>music</v>
      </c>
      <c r="R899" t="str">
        <f t="shared" ref="R899:R962" si="101">MID($N899,FIND("/",$N899,1)+1,32)</f>
        <v>indie rock</v>
      </c>
      <c r="S899" s="11">
        <f t="shared" ref="S899:S962" si="102">(((J899/60)/60)/24)+DATE(1970,1,1)</f>
        <v>41211.688750000001</v>
      </c>
      <c r="T899" s="11">
        <f t="shared" ref="T899:T962" si="103">(((I899/60)/60)/24)+DATE(1970,1,1)</f>
        <v>41241.730416666665</v>
      </c>
      <c r="U899">
        <f t="shared" ref="U899:U962" si="104">YEAR(T899)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11">
        <f t="shared" si="102"/>
        <v>40878.758217592593</v>
      </c>
      <c r="T900" s="11">
        <f t="shared" si="103"/>
        <v>40923.758217592593</v>
      </c>
      <c r="U900">
        <f t="shared" si="104"/>
        <v>2012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40646.099097222221</v>
      </c>
      <c r="T901" s="11">
        <f t="shared" si="103"/>
        <v>40691.099097222221</v>
      </c>
      <c r="U901">
        <f t="shared" si="10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11">
        <f t="shared" si="102"/>
        <v>42429.84956018519</v>
      </c>
      <c r="T902" s="11">
        <f t="shared" si="103"/>
        <v>42459.807893518519</v>
      </c>
      <c r="U902">
        <f t="shared" si="10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6">
        <f t="shared" si="99"/>
        <v>0</v>
      </c>
      <c r="Q903" t="str">
        <f t="shared" si="100"/>
        <v>music</v>
      </c>
      <c r="R903" t="str">
        <f t="shared" si="101"/>
        <v>jazz</v>
      </c>
      <c r="S903" s="11">
        <f t="shared" si="102"/>
        <v>40291.81150462963</v>
      </c>
      <c r="T903" s="11">
        <f t="shared" si="103"/>
        <v>40337.799305555556</v>
      </c>
      <c r="U903">
        <f t="shared" si="10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11">
        <f t="shared" si="102"/>
        <v>41829.965532407405</v>
      </c>
      <c r="T904" s="11">
        <f t="shared" si="103"/>
        <v>41881.645833333336</v>
      </c>
      <c r="U904">
        <f t="shared" si="10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11">
        <f t="shared" si="102"/>
        <v>41149.796064814815</v>
      </c>
      <c r="T905" s="11">
        <f t="shared" si="103"/>
        <v>41175.100694444445</v>
      </c>
      <c r="U905">
        <f t="shared" si="10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1">
        <f t="shared" si="102"/>
        <v>42342.080289351856</v>
      </c>
      <c r="T906" s="11">
        <f t="shared" si="103"/>
        <v>42372.080289351856</v>
      </c>
      <c r="U906">
        <f t="shared" si="104"/>
        <v>2016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1">
        <f t="shared" si="102"/>
        <v>40507.239884259259</v>
      </c>
      <c r="T907" s="11">
        <f t="shared" si="103"/>
        <v>40567.239884259259</v>
      </c>
      <c r="U907">
        <f t="shared" si="104"/>
        <v>2011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6">
        <f t="shared" si="99"/>
        <v>0</v>
      </c>
      <c r="Q908" t="str">
        <f t="shared" si="100"/>
        <v>music</v>
      </c>
      <c r="R908" t="str">
        <f t="shared" si="101"/>
        <v>jazz</v>
      </c>
      <c r="S908" s="11">
        <f t="shared" si="102"/>
        <v>41681.189699074072</v>
      </c>
      <c r="T908" s="11">
        <f t="shared" si="103"/>
        <v>41711.148032407407</v>
      </c>
      <c r="U908">
        <f t="shared" si="10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6">
        <f t="shared" si="99"/>
        <v>0</v>
      </c>
      <c r="Q909" t="str">
        <f t="shared" si="100"/>
        <v>music</v>
      </c>
      <c r="R909" t="str">
        <f t="shared" si="101"/>
        <v>jazz</v>
      </c>
      <c r="S909" s="11">
        <f t="shared" si="102"/>
        <v>40767.192395833335</v>
      </c>
      <c r="T909" s="11">
        <f t="shared" si="103"/>
        <v>40797.192395833335</v>
      </c>
      <c r="U909">
        <f t="shared" si="10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6">
        <f t="shared" si="99"/>
        <v>0</v>
      </c>
      <c r="Q910" t="str">
        <f t="shared" si="100"/>
        <v>music</v>
      </c>
      <c r="R910" t="str">
        <f t="shared" si="101"/>
        <v>jazz</v>
      </c>
      <c r="S910" s="11">
        <f t="shared" si="102"/>
        <v>40340.801562499997</v>
      </c>
      <c r="T910" s="11">
        <f t="shared" si="103"/>
        <v>40386.207638888889</v>
      </c>
      <c r="U910">
        <f t="shared" si="10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11">
        <f t="shared" si="102"/>
        <v>41081.69027777778</v>
      </c>
      <c r="T911" s="11">
        <f t="shared" si="103"/>
        <v>41113.166666666664</v>
      </c>
      <c r="U911">
        <f t="shared" si="10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11">
        <f t="shared" si="102"/>
        <v>42737.545358796298</v>
      </c>
      <c r="T912" s="11">
        <f t="shared" si="103"/>
        <v>42797.545358796298</v>
      </c>
      <c r="U912">
        <f t="shared" si="10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6">
        <f t="shared" si="99"/>
        <v>0</v>
      </c>
      <c r="Q913" t="str">
        <f t="shared" si="100"/>
        <v>music</v>
      </c>
      <c r="R913" t="str">
        <f t="shared" si="101"/>
        <v>jazz</v>
      </c>
      <c r="S913" s="11">
        <f t="shared" si="102"/>
        <v>41642.005150462966</v>
      </c>
      <c r="T913" s="11">
        <f t="shared" si="103"/>
        <v>41663.005150462966</v>
      </c>
      <c r="U913">
        <f t="shared" si="10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11">
        <f t="shared" si="102"/>
        <v>41194.109340277777</v>
      </c>
      <c r="T914" s="11">
        <f t="shared" si="103"/>
        <v>41254.151006944441</v>
      </c>
      <c r="U914">
        <f t="shared" si="10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1">
        <f t="shared" si="102"/>
        <v>41004.139108796298</v>
      </c>
      <c r="T915" s="11">
        <f t="shared" si="103"/>
        <v>41034.139108796298</v>
      </c>
      <c r="U915">
        <f t="shared" si="10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6">
        <f t="shared" si="99"/>
        <v>0</v>
      </c>
      <c r="Q916" t="str">
        <f t="shared" si="100"/>
        <v>music</v>
      </c>
      <c r="R916" t="str">
        <f t="shared" si="101"/>
        <v>jazz</v>
      </c>
      <c r="S916" s="11">
        <f t="shared" si="102"/>
        <v>41116.763275462967</v>
      </c>
      <c r="T916" s="11">
        <f t="shared" si="103"/>
        <v>41146.763275462967</v>
      </c>
      <c r="U916">
        <f t="shared" si="10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1">
        <f t="shared" si="102"/>
        <v>40937.679560185185</v>
      </c>
      <c r="T917" s="11">
        <f t="shared" si="103"/>
        <v>40969.207638888889</v>
      </c>
      <c r="U917">
        <f t="shared" si="10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6">
        <f t="shared" si="99"/>
        <v>0</v>
      </c>
      <c r="Q918" t="str">
        <f t="shared" si="100"/>
        <v>music</v>
      </c>
      <c r="R918" t="str">
        <f t="shared" si="101"/>
        <v>jazz</v>
      </c>
      <c r="S918" s="11">
        <f t="shared" si="102"/>
        <v>40434.853402777779</v>
      </c>
      <c r="T918" s="11">
        <f t="shared" si="103"/>
        <v>40473.208333333336</v>
      </c>
      <c r="U918">
        <f t="shared" si="10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11">
        <f t="shared" si="102"/>
        <v>41802.94363425926</v>
      </c>
      <c r="T919" s="11">
        <f t="shared" si="103"/>
        <v>41834.104166666664</v>
      </c>
      <c r="U919">
        <f t="shared" si="10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1">
        <f t="shared" si="102"/>
        <v>41944.916215277779</v>
      </c>
      <c r="T920" s="11">
        <f t="shared" si="103"/>
        <v>41974.957881944443</v>
      </c>
      <c r="U920">
        <f t="shared" si="10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11">
        <f t="shared" si="102"/>
        <v>41227.641724537039</v>
      </c>
      <c r="T921" s="11">
        <f t="shared" si="103"/>
        <v>41262.641724537039</v>
      </c>
      <c r="U921">
        <f t="shared" si="10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6">
        <f t="shared" si="99"/>
        <v>0</v>
      </c>
      <c r="Q922" t="str">
        <f t="shared" si="100"/>
        <v>music</v>
      </c>
      <c r="R922" t="str">
        <f t="shared" si="101"/>
        <v>jazz</v>
      </c>
      <c r="S922" s="11">
        <f t="shared" si="102"/>
        <v>41562.67155092593</v>
      </c>
      <c r="T922" s="11">
        <f t="shared" si="103"/>
        <v>41592.713217592594</v>
      </c>
      <c r="U922">
        <f t="shared" si="10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11">
        <f t="shared" si="102"/>
        <v>40847.171018518515</v>
      </c>
      <c r="T923" s="11">
        <f t="shared" si="103"/>
        <v>40889.212685185186</v>
      </c>
      <c r="U923">
        <f t="shared" si="10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1">
        <f t="shared" si="102"/>
        <v>41878.530011574076</v>
      </c>
      <c r="T924" s="11">
        <f t="shared" si="103"/>
        <v>41913.530011574076</v>
      </c>
      <c r="U924">
        <f t="shared" si="10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11">
        <f t="shared" si="102"/>
        <v>41934.959756944445</v>
      </c>
      <c r="T925" s="11">
        <f t="shared" si="103"/>
        <v>41965.001423611116</v>
      </c>
      <c r="U925">
        <f t="shared" si="10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11">
        <f t="shared" si="102"/>
        <v>41288.942928240744</v>
      </c>
      <c r="T926" s="11">
        <f t="shared" si="103"/>
        <v>41318.942928240744</v>
      </c>
      <c r="U926">
        <f t="shared" si="10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11">
        <f t="shared" si="102"/>
        <v>41575.880914351852</v>
      </c>
      <c r="T927" s="11">
        <f t="shared" si="103"/>
        <v>41605.922581018516</v>
      </c>
      <c r="U927">
        <f t="shared" si="10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6">
        <f t="shared" si="99"/>
        <v>0</v>
      </c>
      <c r="Q928" t="str">
        <f t="shared" si="100"/>
        <v>music</v>
      </c>
      <c r="R928" t="str">
        <f t="shared" si="101"/>
        <v>jazz</v>
      </c>
      <c r="S928" s="11">
        <f t="shared" si="102"/>
        <v>40338.02002314815</v>
      </c>
      <c r="T928" s="11">
        <f t="shared" si="103"/>
        <v>40367.944444444445</v>
      </c>
      <c r="U928">
        <f t="shared" si="10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6">
        <f t="shared" si="99"/>
        <v>0</v>
      </c>
      <c r="Q929" t="str">
        <f t="shared" si="100"/>
        <v>music</v>
      </c>
      <c r="R929" t="str">
        <f t="shared" si="101"/>
        <v>jazz</v>
      </c>
      <c r="S929" s="11">
        <f t="shared" si="102"/>
        <v>41013.822858796295</v>
      </c>
      <c r="T929" s="11">
        <f t="shared" si="103"/>
        <v>41043.822858796295</v>
      </c>
      <c r="U929">
        <f t="shared" si="10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11">
        <f t="shared" si="102"/>
        <v>41180.86241898148</v>
      </c>
      <c r="T930" s="11">
        <f t="shared" si="103"/>
        <v>41231</v>
      </c>
      <c r="U930">
        <f t="shared" si="10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6">
        <f t="shared" si="99"/>
        <v>0</v>
      </c>
      <c r="Q931" t="str">
        <f t="shared" si="100"/>
        <v>music</v>
      </c>
      <c r="R931" t="str">
        <f t="shared" si="101"/>
        <v>jazz</v>
      </c>
      <c r="S931" s="11">
        <f t="shared" si="102"/>
        <v>40978.238067129627</v>
      </c>
      <c r="T931" s="11">
        <f t="shared" si="103"/>
        <v>41008.196400462963</v>
      </c>
      <c r="U931">
        <f t="shared" si="10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11">
        <f t="shared" si="102"/>
        <v>40312.915578703702</v>
      </c>
      <c r="T932" s="11">
        <f t="shared" si="103"/>
        <v>40354.897222222222</v>
      </c>
      <c r="U932">
        <f t="shared" si="10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1">
        <f t="shared" si="102"/>
        <v>41680.359976851854</v>
      </c>
      <c r="T933" s="11">
        <f t="shared" si="103"/>
        <v>41714.916666666664</v>
      </c>
      <c r="U933">
        <f t="shared" si="10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1">
        <f t="shared" si="102"/>
        <v>41310.969270833331</v>
      </c>
      <c r="T934" s="11">
        <f t="shared" si="103"/>
        <v>41355.927604166667</v>
      </c>
      <c r="U934">
        <f t="shared" si="10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11">
        <f t="shared" si="102"/>
        <v>41711.169085648151</v>
      </c>
      <c r="T935" s="11">
        <f t="shared" si="103"/>
        <v>41771.169085648151</v>
      </c>
      <c r="U935">
        <f t="shared" si="10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1">
        <f t="shared" si="102"/>
        <v>41733.737083333333</v>
      </c>
      <c r="T936" s="11">
        <f t="shared" si="103"/>
        <v>41763.25</v>
      </c>
      <c r="U936">
        <f t="shared" si="10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11">
        <f t="shared" si="102"/>
        <v>42368.333668981482</v>
      </c>
      <c r="T937" s="11">
        <f t="shared" si="103"/>
        <v>42398.333668981482</v>
      </c>
      <c r="U937">
        <f t="shared" si="104"/>
        <v>2016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6">
        <f t="shared" si="99"/>
        <v>0</v>
      </c>
      <c r="Q938" t="str">
        <f t="shared" si="100"/>
        <v>music</v>
      </c>
      <c r="R938" t="str">
        <f t="shared" si="101"/>
        <v>jazz</v>
      </c>
      <c r="S938" s="11">
        <f t="shared" si="102"/>
        <v>40883.024178240739</v>
      </c>
      <c r="T938" s="11">
        <f t="shared" si="103"/>
        <v>40926.833333333336</v>
      </c>
      <c r="U938">
        <f t="shared" si="104"/>
        <v>2012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11">
        <f t="shared" si="102"/>
        <v>41551.798113425924</v>
      </c>
      <c r="T939" s="11">
        <f t="shared" si="103"/>
        <v>41581.839780092596</v>
      </c>
      <c r="U939">
        <f t="shared" si="10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11">
        <f t="shared" si="102"/>
        <v>41124.479722222226</v>
      </c>
      <c r="T940" s="11">
        <f t="shared" si="103"/>
        <v>41154.479722222226</v>
      </c>
      <c r="U940">
        <f t="shared" si="10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11">
        <f t="shared" si="102"/>
        <v>41416.763171296298</v>
      </c>
      <c r="T941" s="11">
        <f t="shared" si="103"/>
        <v>41455.831944444442</v>
      </c>
      <c r="U941">
        <f t="shared" si="10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1">
        <f t="shared" si="102"/>
        <v>42182.008402777778</v>
      </c>
      <c r="T942" s="11">
        <f t="shared" si="103"/>
        <v>42227.008402777778</v>
      </c>
      <c r="U942">
        <f t="shared" si="10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42746.096585648149</v>
      </c>
      <c r="T943" s="11">
        <f t="shared" si="103"/>
        <v>42776.096585648149</v>
      </c>
      <c r="U943">
        <f t="shared" si="10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42382.843287037031</v>
      </c>
      <c r="T944" s="11">
        <f t="shared" si="103"/>
        <v>42418.843287037031</v>
      </c>
      <c r="U944">
        <f t="shared" si="10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42673.66788194445</v>
      </c>
      <c r="T945" s="11">
        <f t="shared" si="103"/>
        <v>42703.709548611107</v>
      </c>
      <c r="U945">
        <f t="shared" si="10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42444.583912037036</v>
      </c>
      <c r="T946" s="11">
        <f t="shared" si="103"/>
        <v>42478.583333333328</v>
      </c>
      <c r="U946">
        <f t="shared" si="10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42732.872986111113</v>
      </c>
      <c r="T947" s="11">
        <f t="shared" si="103"/>
        <v>42784.999305555553</v>
      </c>
      <c r="U947">
        <f t="shared" si="104"/>
        <v>2017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42592.750555555554</v>
      </c>
      <c r="T948" s="11">
        <f t="shared" si="103"/>
        <v>42622.750555555554</v>
      </c>
      <c r="U948">
        <f t="shared" si="10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6">
        <f t="shared" si="99"/>
        <v>0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42491.781319444446</v>
      </c>
      <c r="T949" s="11">
        <f t="shared" si="103"/>
        <v>42551.781319444446</v>
      </c>
      <c r="U949">
        <f t="shared" si="10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42411.828287037039</v>
      </c>
      <c r="T950" s="11">
        <f t="shared" si="103"/>
        <v>42441.828287037039</v>
      </c>
      <c r="U950">
        <f t="shared" si="10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42361.043703703705</v>
      </c>
      <c r="T951" s="11">
        <f t="shared" si="103"/>
        <v>42421.043703703705</v>
      </c>
      <c r="U951">
        <f t="shared" si="104"/>
        <v>2016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42356.750706018516</v>
      </c>
      <c r="T952" s="11">
        <f t="shared" si="103"/>
        <v>42386.750706018516</v>
      </c>
      <c r="U952">
        <f t="shared" si="104"/>
        <v>2016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42480.653611111105</v>
      </c>
      <c r="T953" s="11">
        <f t="shared" si="103"/>
        <v>42525.653611111105</v>
      </c>
      <c r="U953">
        <f t="shared" si="10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42662.613564814819</v>
      </c>
      <c r="T954" s="11">
        <f t="shared" si="103"/>
        <v>42692.655231481483</v>
      </c>
      <c r="U954">
        <f t="shared" si="10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41999.164340277777</v>
      </c>
      <c r="T955" s="11">
        <f t="shared" si="103"/>
        <v>42029.164340277777</v>
      </c>
      <c r="U955">
        <f t="shared" si="104"/>
        <v>2015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42194.833784722221</v>
      </c>
      <c r="T956" s="11">
        <f t="shared" si="103"/>
        <v>42236.833784722221</v>
      </c>
      <c r="U956">
        <f t="shared" si="10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42586.295138888891</v>
      </c>
      <c r="T957" s="11">
        <f t="shared" si="103"/>
        <v>42626.295138888891</v>
      </c>
      <c r="U957">
        <f t="shared" si="10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42060.913877314815</v>
      </c>
      <c r="T958" s="11">
        <f t="shared" si="103"/>
        <v>42120.872210648144</v>
      </c>
      <c r="U958">
        <f t="shared" si="10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42660.552465277782</v>
      </c>
      <c r="T959" s="11">
        <f t="shared" si="103"/>
        <v>42691.594131944439</v>
      </c>
      <c r="U959">
        <f t="shared" si="10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42082.802812499998</v>
      </c>
      <c r="T960" s="11">
        <f t="shared" si="103"/>
        <v>42104.207638888889</v>
      </c>
      <c r="U960">
        <f t="shared" si="10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41993.174363425926</v>
      </c>
      <c r="T961" s="11">
        <f t="shared" si="103"/>
        <v>42023.174363425926</v>
      </c>
      <c r="U961">
        <f t="shared" si="104"/>
        <v>2015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105">E962/D962</f>
        <v>0.46100628930817611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1">
        <f t="shared" si="102"/>
        <v>42766.626793981486</v>
      </c>
      <c r="T962" s="11">
        <f t="shared" si="103"/>
        <v>42808.585127314815</v>
      </c>
      <c r="U962">
        <f t="shared" si="10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105"/>
        <v>0.42188421052631581</v>
      </c>
      <c r="P963" s="6">
        <f t="shared" ref="P963:P1026" si="106">IF(L963&gt;0,E963/L963,0)</f>
        <v>364.35454545454547</v>
      </c>
      <c r="Q963" t="str">
        <f t="shared" ref="Q963:Q1026" si="107">LEFT($N963,FIND("/",$N963,1)-1)</f>
        <v>technology</v>
      </c>
      <c r="R963" t="str">
        <f t="shared" ref="R963:R1026" si="108">MID($N963,FIND("/",$N963,1)+1,32)</f>
        <v>wearables</v>
      </c>
      <c r="S963" s="11">
        <f t="shared" ref="S963:S1026" si="109">(((J963/60)/60)/24)+DATE(1970,1,1)</f>
        <v>42740.693692129629</v>
      </c>
      <c r="T963" s="11">
        <f t="shared" ref="T963:T1026" si="110">(((I963/60)/60)/24)+DATE(1970,1,1)</f>
        <v>42786.791666666672</v>
      </c>
      <c r="U963">
        <f t="shared" ref="U963:U1026" si="111">YEAR(T963)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1">
        <f t="shared" si="109"/>
        <v>42373.712418981479</v>
      </c>
      <c r="T964" s="11">
        <f t="shared" si="110"/>
        <v>42411.712418981479</v>
      </c>
      <c r="U964">
        <f t="shared" si="111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42625.635636574079</v>
      </c>
      <c r="T965" s="11">
        <f t="shared" si="110"/>
        <v>42660.635636574079</v>
      </c>
      <c r="U965">
        <f t="shared" si="111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42208.628692129627</v>
      </c>
      <c r="T966" s="11">
        <f t="shared" si="110"/>
        <v>42248.628692129627</v>
      </c>
      <c r="U966">
        <f t="shared" si="111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42637.016736111109</v>
      </c>
      <c r="T967" s="11">
        <f t="shared" si="110"/>
        <v>42669.165972222225</v>
      </c>
      <c r="U967">
        <f t="shared" si="111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42619.635787037041</v>
      </c>
      <c r="T968" s="11">
        <f t="shared" si="110"/>
        <v>42649.635787037041</v>
      </c>
      <c r="U968">
        <f t="shared" si="111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42422.254328703704</v>
      </c>
      <c r="T969" s="11">
        <f t="shared" si="110"/>
        <v>42482.21266203704</v>
      </c>
      <c r="U969">
        <f t="shared" si="111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41836.847615740742</v>
      </c>
      <c r="T970" s="11">
        <f t="shared" si="110"/>
        <v>41866.847615740742</v>
      </c>
      <c r="U970">
        <f t="shared" si="111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42742.30332175926</v>
      </c>
      <c r="T971" s="11">
        <f t="shared" si="110"/>
        <v>42775.30332175926</v>
      </c>
      <c r="U971">
        <f t="shared" si="111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42721.220520833333</v>
      </c>
      <c r="T972" s="11">
        <f t="shared" si="110"/>
        <v>42758.207638888889</v>
      </c>
      <c r="U972">
        <f t="shared" si="111"/>
        <v>2017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42111.709027777775</v>
      </c>
      <c r="T973" s="11">
        <f t="shared" si="110"/>
        <v>42156.709027777775</v>
      </c>
      <c r="U973">
        <f t="shared" si="111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41856.865717592591</v>
      </c>
      <c r="T974" s="11">
        <f t="shared" si="110"/>
        <v>41886.290972222225</v>
      </c>
      <c r="U974">
        <f t="shared" si="111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42257.014965277776</v>
      </c>
      <c r="T975" s="11">
        <f t="shared" si="110"/>
        <v>42317.056631944448</v>
      </c>
      <c r="U975">
        <f t="shared" si="111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42424.749490740738</v>
      </c>
      <c r="T976" s="11">
        <f t="shared" si="110"/>
        <v>42454.707824074074</v>
      </c>
      <c r="U976">
        <f t="shared" si="111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42489.696585648147</v>
      </c>
      <c r="T977" s="11">
        <f t="shared" si="110"/>
        <v>42549.696585648147</v>
      </c>
      <c r="U977">
        <f t="shared" si="111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42185.058993055558</v>
      </c>
      <c r="T978" s="11">
        <f t="shared" si="110"/>
        <v>42230.058993055558</v>
      </c>
      <c r="U978">
        <f t="shared" si="111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42391.942094907412</v>
      </c>
      <c r="T979" s="11">
        <f t="shared" si="110"/>
        <v>42421.942094907412</v>
      </c>
      <c r="U979">
        <f t="shared" si="111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42395.309039351851</v>
      </c>
      <c r="T980" s="11">
        <f t="shared" si="110"/>
        <v>42425.309039351851</v>
      </c>
      <c r="U980">
        <f t="shared" si="111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42506.416990740734</v>
      </c>
      <c r="T981" s="11">
        <f t="shared" si="110"/>
        <v>42541.790972222225</v>
      </c>
      <c r="U981">
        <f t="shared" si="111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41928.904189814813</v>
      </c>
      <c r="T982" s="11">
        <f t="shared" si="110"/>
        <v>41973.945856481485</v>
      </c>
      <c r="U982">
        <f t="shared" si="111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41830.947013888886</v>
      </c>
      <c r="T983" s="11">
        <f t="shared" si="110"/>
        <v>41860.947013888886</v>
      </c>
      <c r="U983">
        <f t="shared" si="111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42615.753310185188</v>
      </c>
      <c r="T984" s="11">
        <f t="shared" si="110"/>
        <v>42645.753310185188</v>
      </c>
      <c r="U984">
        <f t="shared" si="111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42574.667650462965</v>
      </c>
      <c r="T985" s="11">
        <f t="shared" si="110"/>
        <v>42605.870833333334</v>
      </c>
      <c r="U985">
        <f t="shared" si="111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42061.11583333333</v>
      </c>
      <c r="T986" s="11">
        <f t="shared" si="110"/>
        <v>42091.074166666673</v>
      </c>
      <c r="U986">
        <f t="shared" si="111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42339.967708333337</v>
      </c>
      <c r="T987" s="11">
        <f t="shared" si="110"/>
        <v>42369.958333333328</v>
      </c>
      <c r="U987">
        <f t="shared" si="111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42324.767361111109</v>
      </c>
      <c r="T988" s="11">
        <f t="shared" si="110"/>
        <v>42379</v>
      </c>
      <c r="U988">
        <f t="shared" si="111"/>
        <v>2016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41773.294560185182</v>
      </c>
      <c r="T989" s="11">
        <f t="shared" si="110"/>
        <v>41813.294560185182</v>
      </c>
      <c r="U989">
        <f t="shared" si="111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6">
        <f t="shared" si="106"/>
        <v>0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42614.356770833328</v>
      </c>
      <c r="T990" s="11">
        <f t="shared" si="110"/>
        <v>42644.356770833328</v>
      </c>
      <c r="U990">
        <f t="shared" si="111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42611.933969907404</v>
      </c>
      <c r="T991" s="11">
        <f t="shared" si="110"/>
        <v>42641.933969907404</v>
      </c>
      <c r="U991">
        <f t="shared" si="111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41855.784305555557</v>
      </c>
      <c r="T992" s="11">
        <f t="shared" si="110"/>
        <v>41885.784305555557</v>
      </c>
      <c r="U992">
        <f t="shared" si="111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42538.75680555556</v>
      </c>
      <c r="T993" s="11">
        <f t="shared" si="110"/>
        <v>42563.785416666666</v>
      </c>
      <c r="U993">
        <f t="shared" si="111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42437.924988425926</v>
      </c>
      <c r="T994" s="11">
        <f t="shared" si="110"/>
        <v>42497.883321759262</v>
      </c>
      <c r="U994">
        <f t="shared" si="111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42652.964907407411</v>
      </c>
      <c r="T995" s="11">
        <f t="shared" si="110"/>
        <v>42686.208333333328</v>
      </c>
      <c r="U995">
        <f t="shared" si="111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41921.263078703705</v>
      </c>
      <c r="T996" s="11">
        <f t="shared" si="110"/>
        <v>41973.957638888889</v>
      </c>
      <c r="U996">
        <f t="shared" si="111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41947.940740740742</v>
      </c>
      <c r="T997" s="11">
        <f t="shared" si="110"/>
        <v>41972.666666666672</v>
      </c>
      <c r="U997">
        <f t="shared" si="111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41817.866435185184</v>
      </c>
      <c r="T998" s="11">
        <f t="shared" si="110"/>
        <v>41847.643750000003</v>
      </c>
      <c r="U998">
        <f t="shared" si="111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41941.10297453704</v>
      </c>
      <c r="T999" s="11">
        <f t="shared" si="110"/>
        <v>41971.144641203704</v>
      </c>
      <c r="U999">
        <f t="shared" si="111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42282.168993055559</v>
      </c>
      <c r="T1000" s="11">
        <f t="shared" si="110"/>
        <v>42327.210659722223</v>
      </c>
      <c r="U1000">
        <f t="shared" si="111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41926.29965277778</v>
      </c>
      <c r="T1001" s="11">
        <f t="shared" si="110"/>
        <v>41956.334722222222</v>
      </c>
      <c r="U1001">
        <f t="shared" si="111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42749.059722222228</v>
      </c>
      <c r="T1002" s="11">
        <f t="shared" si="110"/>
        <v>42809.018055555556</v>
      </c>
      <c r="U1002">
        <f t="shared" si="111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42720.720057870371</v>
      </c>
      <c r="T1003" s="11">
        <f t="shared" si="110"/>
        <v>42765.720057870371</v>
      </c>
      <c r="U1003">
        <f t="shared" si="111"/>
        <v>2017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42325.684189814812</v>
      </c>
      <c r="T1004" s="11">
        <f t="shared" si="110"/>
        <v>42355.249305555553</v>
      </c>
      <c r="U1004">
        <f t="shared" si="111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42780.709039351852</v>
      </c>
      <c r="T1005" s="11">
        <f t="shared" si="110"/>
        <v>42810.667372685188</v>
      </c>
      <c r="U1005">
        <f t="shared" si="111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42388.708645833336</v>
      </c>
      <c r="T1006" s="11">
        <f t="shared" si="110"/>
        <v>42418.708645833336</v>
      </c>
      <c r="U1006">
        <f t="shared" si="111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42276.624803240738</v>
      </c>
      <c r="T1007" s="11">
        <f t="shared" si="110"/>
        <v>42307.624803240738</v>
      </c>
      <c r="U1007">
        <f t="shared" si="111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41977.040185185186</v>
      </c>
      <c r="T1008" s="11">
        <f t="shared" si="110"/>
        <v>41985.299305555556</v>
      </c>
      <c r="U1008">
        <f t="shared" si="111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42676.583599537036</v>
      </c>
      <c r="T1009" s="11">
        <f t="shared" si="110"/>
        <v>42718.6252662037</v>
      </c>
      <c r="U1009">
        <f t="shared" si="111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42702.809201388889</v>
      </c>
      <c r="T1010" s="11">
        <f t="shared" si="110"/>
        <v>42732.809201388889</v>
      </c>
      <c r="U1010">
        <f t="shared" si="111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42510.604699074072</v>
      </c>
      <c r="T1011" s="11">
        <f t="shared" si="110"/>
        <v>42540.604699074072</v>
      </c>
      <c r="U1011">
        <f t="shared" si="111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42561.829421296294</v>
      </c>
      <c r="T1012" s="11">
        <f t="shared" si="110"/>
        <v>42618.124305555553</v>
      </c>
      <c r="U1012">
        <f t="shared" si="111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41946.898090277777</v>
      </c>
      <c r="T1013" s="11">
        <f t="shared" si="110"/>
        <v>41991.898090277777</v>
      </c>
      <c r="U1013">
        <f t="shared" si="111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42714.440416666665</v>
      </c>
      <c r="T1014" s="11">
        <f t="shared" si="110"/>
        <v>42759.440416666665</v>
      </c>
      <c r="U1014">
        <f t="shared" si="111"/>
        <v>2017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42339.833981481483</v>
      </c>
      <c r="T1015" s="11">
        <f t="shared" si="110"/>
        <v>42367.833333333328</v>
      </c>
      <c r="U1015">
        <f t="shared" si="111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41955.002488425926</v>
      </c>
      <c r="T1016" s="11">
        <f t="shared" si="110"/>
        <v>42005.002488425926</v>
      </c>
      <c r="U1016">
        <f t="shared" si="111"/>
        <v>2015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42303.878414351857</v>
      </c>
      <c r="T1017" s="11">
        <f t="shared" si="110"/>
        <v>42333.920081018514</v>
      </c>
      <c r="U1017">
        <f t="shared" si="111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42422.107129629629</v>
      </c>
      <c r="T1018" s="11">
        <f t="shared" si="110"/>
        <v>42467.065462962957</v>
      </c>
      <c r="U1018">
        <f t="shared" si="111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42289.675173611111</v>
      </c>
      <c r="T1019" s="11">
        <f t="shared" si="110"/>
        <v>42329.716840277775</v>
      </c>
      <c r="U1019">
        <f t="shared" si="111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42535.492280092592</v>
      </c>
      <c r="T1020" s="11">
        <f t="shared" si="110"/>
        <v>42565.492280092592</v>
      </c>
      <c r="U1020">
        <f t="shared" si="111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42009.973946759259</v>
      </c>
      <c r="T1021" s="11">
        <f t="shared" si="110"/>
        <v>42039.973946759259</v>
      </c>
      <c r="U1021">
        <f t="shared" si="111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42127.069548611107</v>
      </c>
      <c r="T1022" s="11">
        <f t="shared" si="110"/>
        <v>42157.032638888893</v>
      </c>
      <c r="U1022">
        <f t="shared" si="111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42271.251979166671</v>
      </c>
      <c r="T1023" s="11">
        <f t="shared" si="110"/>
        <v>42294.166666666672</v>
      </c>
      <c r="U1023">
        <f t="shared" si="111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42111.646724537044</v>
      </c>
      <c r="T1024" s="11">
        <f t="shared" si="110"/>
        <v>42141.646724537044</v>
      </c>
      <c r="U1024">
        <f t="shared" si="111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42145.919687500005</v>
      </c>
      <c r="T1025" s="11">
        <f t="shared" si="110"/>
        <v>42175.919687500005</v>
      </c>
      <c r="U1025">
        <f t="shared" si="111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112">E1026/D1026</f>
        <v>1.1863774999999999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1">
        <f t="shared" si="109"/>
        <v>42370.580590277779</v>
      </c>
      <c r="T1026" s="11">
        <f t="shared" si="110"/>
        <v>42400.580590277779</v>
      </c>
      <c r="U1026">
        <f t="shared" si="111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12"/>
        <v>1.099283142857143</v>
      </c>
      <c r="P1027" s="6">
        <f t="shared" ref="P1027:P1090" si="113">IF(L1027&gt;0,E1027/L1027,0)</f>
        <v>71.848571428571432</v>
      </c>
      <c r="Q1027" t="str">
        <f t="shared" ref="Q1027:Q1090" si="114">LEFT($N1027,FIND("/",$N1027,1)-1)</f>
        <v>music</v>
      </c>
      <c r="R1027" t="str">
        <f t="shared" ref="R1027:R1090" si="115">MID($N1027,FIND("/",$N1027,1)+1,32)</f>
        <v>electronic music</v>
      </c>
      <c r="S1027" s="11">
        <f t="shared" ref="S1027:S1090" si="116">(((J1027/60)/60)/24)+DATE(1970,1,1)</f>
        <v>42049.833761574075</v>
      </c>
      <c r="T1027" s="11">
        <f t="shared" ref="T1027:T1090" si="117">(((I1027/60)/60)/24)+DATE(1970,1,1)</f>
        <v>42079.792094907403</v>
      </c>
      <c r="U1027">
        <f t="shared" ref="U1027:U1090" si="118">YEAR(T1027)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42426.407592592594</v>
      </c>
      <c r="T1028" s="11">
        <f t="shared" si="117"/>
        <v>42460.365925925929</v>
      </c>
      <c r="U1028">
        <f t="shared" si="118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41905.034108796295</v>
      </c>
      <c r="T1029" s="11">
        <f t="shared" si="117"/>
        <v>41935.034108796295</v>
      </c>
      <c r="U1029">
        <f t="shared" si="118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42755.627372685187</v>
      </c>
      <c r="T1030" s="11">
        <f t="shared" si="117"/>
        <v>42800.833333333328</v>
      </c>
      <c r="U1030">
        <f t="shared" si="118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42044.711886574078</v>
      </c>
      <c r="T1031" s="11">
        <f t="shared" si="117"/>
        <v>42098.915972222225</v>
      </c>
      <c r="U1031">
        <f t="shared" si="118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42611.483206018514</v>
      </c>
      <c r="T1032" s="11">
        <f t="shared" si="117"/>
        <v>42625.483206018514</v>
      </c>
      <c r="U1032">
        <f t="shared" si="118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42324.764004629629</v>
      </c>
      <c r="T1033" s="11">
        <f t="shared" si="117"/>
        <v>42354.764004629629</v>
      </c>
      <c r="U1033">
        <f t="shared" si="118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42514.666956018518</v>
      </c>
      <c r="T1034" s="11">
        <f t="shared" si="117"/>
        <v>42544.666956018518</v>
      </c>
      <c r="U1034">
        <f t="shared" si="118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42688.732407407413</v>
      </c>
      <c r="T1035" s="11">
        <f t="shared" si="117"/>
        <v>42716.732407407413</v>
      </c>
      <c r="U1035">
        <f t="shared" si="118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42555.166712962964</v>
      </c>
      <c r="T1036" s="11">
        <f t="shared" si="117"/>
        <v>42587.165972222225</v>
      </c>
      <c r="U1036">
        <f t="shared" si="118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42016.641435185185</v>
      </c>
      <c r="T1037" s="11">
        <f t="shared" si="117"/>
        <v>42046.641435185185</v>
      </c>
      <c r="U1037">
        <f t="shared" si="118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41249.448958333334</v>
      </c>
      <c r="T1038" s="11">
        <f t="shared" si="117"/>
        <v>41281.333333333336</v>
      </c>
      <c r="U1038">
        <f t="shared" si="118"/>
        <v>2013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42119.822476851856</v>
      </c>
      <c r="T1039" s="11">
        <f t="shared" si="117"/>
        <v>42142.208333333328</v>
      </c>
      <c r="U1039">
        <f t="shared" si="118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42418.231747685189</v>
      </c>
      <c r="T1040" s="11">
        <f t="shared" si="117"/>
        <v>42448.190081018518</v>
      </c>
      <c r="U1040">
        <f t="shared" si="118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42692.109328703707</v>
      </c>
      <c r="T1041" s="11">
        <f t="shared" si="117"/>
        <v>42717.332638888889</v>
      </c>
      <c r="U1041">
        <f t="shared" si="118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1">
        <f t="shared" si="116"/>
        <v>42579.708437499998</v>
      </c>
      <c r="T1042" s="11">
        <f t="shared" si="117"/>
        <v>42609.708437499998</v>
      </c>
      <c r="U1042">
        <f t="shared" si="118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6">
        <f t="shared" si="113"/>
        <v>0</v>
      </c>
      <c r="Q1043" t="str">
        <f t="shared" si="114"/>
        <v>journalism</v>
      </c>
      <c r="R1043" t="str">
        <f t="shared" si="115"/>
        <v>audio</v>
      </c>
      <c r="S1043" s="11">
        <f t="shared" si="116"/>
        <v>41831.060092592597</v>
      </c>
      <c r="T1043" s="11">
        <f t="shared" si="117"/>
        <v>41851.060092592597</v>
      </c>
      <c r="U1043">
        <f t="shared" si="118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41851.696157407408</v>
      </c>
      <c r="T1044" s="11">
        <f t="shared" si="117"/>
        <v>41894.416666666664</v>
      </c>
      <c r="U1044">
        <f t="shared" si="118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1">
        <f t="shared" si="116"/>
        <v>42114.252951388888</v>
      </c>
      <c r="T1045" s="11">
        <f t="shared" si="117"/>
        <v>42144.252951388888</v>
      </c>
      <c r="U1045">
        <f t="shared" si="118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42011.925937499997</v>
      </c>
      <c r="T1046" s="11">
        <f t="shared" si="117"/>
        <v>42068.852083333331</v>
      </c>
      <c r="U1046">
        <f t="shared" si="118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1">
        <f t="shared" si="116"/>
        <v>41844.874421296299</v>
      </c>
      <c r="T1047" s="11">
        <f t="shared" si="117"/>
        <v>41874.874421296299</v>
      </c>
      <c r="U1047">
        <f t="shared" si="118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6">
        <f t="shared" si="113"/>
        <v>0</v>
      </c>
      <c r="Q1048" t="str">
        <f t="shared" si="114"/>
        <v>journalism</v>
      </c>
      <c r="R1048" t="str">
        <f t="shared" si="115"/>
        <v>audio</v>
      </c>
      <c r="S1048" s="11">
        <f t="shared" si="116"/>
        <v>42319.851388888885</v>
      </c>
      <c r="T1048" s="11">
        <f t="shared" si="117"/>
        <v>42364.851388888885</v>
      </c>
      <c r="U1048">
        <f t="shared" si="118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11">
        <f t="shared" si="116"/>
        <v>41918.818460648145</v>
      </c>
      <c r="T1049" s="11">
        <f t="shared" si="117"/>
        <v>41948.860127314816</v>
      </c>
      <c r="U1049">
        <f t="shared" si="118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11">
        <f t="shared" si="116"/>
        <v>42598.053113425922</v>
      </c>
      <c r="T1050" s="11">
        <f t="shared" si="117"/>
        <v>42638.053113425922</v>
      </c>
      <c r="U1050">
        <f t="shared" si="118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6">
        <f t="shared" si="113"/>
        <v>0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42382.431076388893</v>
      </c>
      <c r="T1051" s="11">
        <f t="shared" si="117"/>
        <v>42412.431076388893</v>
      </c>
      <c r="U1051">
        <f t="shared" si="118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6">
        <f t="shared" si="113"/>
        <v>0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42231.7971875</v>
      </c>
      <c r="T1052" s="11">
        <f t="shared" si="117"/>
        <v>42261.7971875</v>
      </c>
      <c r="U1052">
        <f t="shared" si="118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6">
        <f t="shared" si="113"/>
        <v>0</v>
      </c>
      <c r="Q1053" t="str">
        <f t="shared" si="114"/>
        <v>journalism</v>
      </c>
      <c r="R1053" t="str">
        <f t="shared" si="115"/>
        <v>audio</v>
      </c>
      <c r="S1053" s="11">
        <f t="shared" si="116"/>
        <v>41850.014178240745</v>
      </c>
      <c r="T1053" s="11">
        <f t="shared" si="117"/>
        <v>41878.014178240745</v>
      </c>
      <c r="U1053">
        <f t="shared" si="118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6">
        <f t="shared" si="113"/>
        <v>0</v>
      </c>
      <c r="Q1054" t="str">
        <f t="shared" si="114"/>
        <v>journalism</v>
      </c>
      <c r="R1054" t="str">
        <f t="shared" si="115"/>
        <v>audio</v>
      </c>
      <c r="S1054" s="11">
        <f t="shared" si="116"/>
        <v>42483.797395833331</v>
      </c>
      <c r="T1054" s="11">
        <f t="shared" si="117"/>
        <v>42527.839583333334</v>
      </c>
      <c r="U1054">
        <f t="shared" si="118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42775.172824074078</v>
      </c>
      <c r="T1055" s="11">
        <f t="shared" si="117"/>
        <v>42800.172824074078</v>
      </c>
      <c r="U1055">
        <f t="shared" si="118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6">
        <f t="shared" si="113"/>
        <v>0</v>
      </c>
      <c r="Q1056" t="str">
        <f t="shared" si="114"/>
        <v>journalism</v>
      </c>
      <c r="R1056" t="str">
        <f t="shared" si="115"/>
        <v>audio</v>
      </c>
      <c r="S1056" s="11">
        <f t="shared" si="116"/>
        <v>41831.851840277777</v>
      </c>
      <c r="T1056" s="11">
        <f t="shared" si="117"/>
        <v>41861.916666666664</v>
      </c>
      <c r="U1056">
        <f t="shared" si="118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6">
        <f t="shared" si="113"/>
        <v>0</v>
      </c>
      <c r="Q1057" t="str">
        <f t="shared" si="114"/>
        <v>journalism</v>
      </c>
      <c r="R1057" t="str">
        <f t="shared" si="115"/>
        <v>audio</v>
      </c>
      <c r="S1057" s="11">
        <f t="shared" si="116"/>
        <v>42406.992418981477</v>
      </c>
      <c r="T1057" s="11">
        <f t="shared" si="117"/>
        <v>42436.992418981477</v>
      </c>
      <c r="U1057">
        <f t="shared" si="118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6">
        <f t="shared" si="113"/>
        <v>0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42058.719641203701</v>
      </c>
      <c r="T1058" s="11">
        <f t="shared" si="117"/>
        <v>42118.677974537044</v>
      </c>
      <c r="U1058">
        <f t="shared" si="118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6">
        <f t="shared" si="113"/>
        <v>0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42678.871331018512</v>
      </c>
      <c r="T1059" s="11">
        <f t="shared" si="117"/>
        <v>42708.912997685184</v>
      </c>
      <c r="U1059">
        <f t="shared" si="118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6">
        <f t="shared" si="113"/>
        <v>0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42047.900960648149</v>
      </c>
      <c r="T1060" s="11">
        <f t="shared" si="117"/>
        <v>42089</v>
      </c>
      <c r="U1060">
        <f t="shared" si="118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6">
        <f t="shared" si="113"/>
        <v>0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42046.79</v>
      </c>
      <c r="T1061" s="11">
        <f t="shared" si="117"/>
        <v>42076.748333333337</v>
      </c>
      <c r="U1061">
        <f t="shared" si="118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42079.913113425922</v>
      </c>
      <c r="T1062" s="11">
        <f t="shared" si="117"/>
        <v>42109.913113425922</v>
      </c>
      <c r="U1062">
        <f t="shared" si="118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6">
        <f t="shared" si="113"/>
        <v>0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42432.276712962965</v>
      </c>
      <c r="T1063" s="11">
        <f t="shared" si="117"/>
        <v>42492.041666666672</v>
      </c>
      <c r="U1063">
        <f t="shared" si="118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42556.807187500002</v>
      </c>
      <c r="T1064" s="11">
        <f t="shared" si="117"/>
        <v>42563.807187500002</v>
      </c>
      <c r="U1064">
        <f t="shared" si="118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6">
        <f t="shared" si="113"/>
        <v>0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42583.030810185184</v>
      </c>
      <c r="T1065" s="11">
        <f t="shared" si="117"/>
        <v>42613.030810185184</v>
      </c>
      <c r="U1065">
        <f t="shared" si="118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1">
        <f t="shared" si="116"/>
        <v>41417.228043981479</v>
      </c>
      <c r="T1066" s="11">
        <f t="shared" si="117"/>
        <v>41462.228043981479</v>
      </c>
      <c r="U1066">
        <f t="shared" si="118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41661.381041666667</v>
      </c>
      <c r="T1067" s="11">
        <f t="shared" si="117"/>
        <v>41689.381041666667</v>
      </c>
      <c r="U1067">
        <f t="shared" si="118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41445.962754629632</v>
      </c>
      <c r="T1068" s="11">
        <f t="shared" si="117"/>
        <v>41490.962754629632</v>
      </c>
      <c r="U1068">
        <f t="shared" si="118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41599.855682870373</v>
      </c>
      <c r="T1069" s="11">
        <f t="shared" si="117"/>
        <v>41629.855682870373</v>
      </c>
      <c r="U1069">
        <f t="shared" si="118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42440.371111111104</v>
      </c>
      <c r="T1070" s="11">
        <f t="shared" si="117"/>
        <v>42470.329444444447</v>
      </c>
      <c r="U1070">
        <f t="shared" si="118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41572.229849537034</v>
      </c>
      <c r="T1071" s="11">
        <f t="shared" si="117"/>
        <v>41604.271516203706</v>
      </c>
      <c r="U1071">
        <f t="shared" si="118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41163.011828703704</v>
      </c>
      <c r="T1072" s="11">
        <f t="shared" si="117"/>
        <v>41183.011828703704</v>
      </c>
      <c r="U1072">
        <f t="shared" si="118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6">
        <f t="shared" si="113"/>
        <v>0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42295.753391203703</v>
      </c>
      <c r="T1073" s="11">
        <f t="shared" si="117"/>
        <v>42325.795057870375</v>
      </c>
      <c r="U1073">
        <f t="shared" si="118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41645.832141203704</v>
      </c>
      <c r="T1074" s="11">
        <f t="shared" si="117"/>
        <v>41675.832141203704</v>
      </c>
      <c r="U1074">
        <f t="shared" si="118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40802.964594907404</v>
      </c>
      <c r="T1075" s="11">
        <f t="shared" si="117"/>
        <v>40832.964594907404</v>
      </c>
      <c r="U1075">
        <f t="shared" si="118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41613.172974537039</v>
      </c>
      <c r="T1076" s="11">
        <f t="shared" si="117"/>
        <v>41643.172974537039</v>
      </c>
      <c r="U1076">
        <f t="shared" si="118"/>
        <v>2014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41005.904120370367</v>
      </c>
      <c r="T1077" s="11">
        <f t="shared" si="117"/>
        <v>41035.904120370367</v>
      </c>
      <c r="U1077">
        <f t="shared" si="118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41838.377893518518</v>
      </c>
      <c r="T1078" s="11">
        <f t="shared" si="117"/>
        <v>41893.377893518518</v>
      </c>
      <c r="U1078">
        <f t="shared" si="118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42353.16679398148</v>
      </c>
      <c r="T1079" s="11">
        <f t="shared" si="117"/>
        <v>42383.16679398148</v>
      </c>
      <c r="U1079">
        <f t="shared" si="118"/>
        <v>2016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40701.195844907408</v>
      </c>
      <c r="T1080" s="11">
        <f t="shared" si="117"/>
        <v>40746.195844907408</v>
      </c>
      <c r="U1080">
        <f t="shared" si="118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42479.566388888896</v>
      </c>
      <c r="T1081" s="11">
        <f t="shared" si="117"/>
        <v>42504.566388888896</v>
      </c>
      <c r="U1081">
        <f t="shared" si="118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41740.138113425928</v>
      </c>
      <c r="T1082" s="11">
        <f t="shared" si="117"/>
        <v>41770.138113425928</v>
      </c>
      <c r="U1082">
        <f t="shared" si="118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42002.926990740743</v>
      </c>
      <c r="T1083" s="11">
        <f t="shared" si="117"/>
        <v>42032.926990740743</v>
      </c>
      <c r="U1083">
        <f t="shared" si="118"/>
        <v>2015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41101.906111111115</v>
      </c>
      <c r="T1084" s="11">
        <f t="shared" si="117"/>
        <v>41131.906111111115</v>
      </c>
      <c r="U1084">
        <f t="shared" si="118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41793.659525462965</v>
      </c>
      <c r="T1085" s="11">
        <f t="shared" si="117"/>
        <v>41853.659525462965</v>
      </c>
      <c r="U1085">
        <f t="shared" si="118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6">
        <f t="shared" si="113"/>
        <v>0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41829.912083333329</v>
      </c>
      <c r="T1086" s="11">
        <f t="shared" si="117"/>
        <v>41859.912083333329</v>
      </c>
      <c r="U1086">
        <f t="shared" si="118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42413.671006944445</v>
      </c>
      <c r="T1087" s="11">
        <f t="shared" si="117"/>
        <v>42443.629340277781</v>
      </c>
      <c r="U1087">
        <f t="shared" si="118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41845.866793981484</v>
      </c>
      <c r="T1088" s="11">
        <f t="shared" si="117"/>
        <v>41875.866793981484</v>
      </c>
      <c r="U1088">
        <f t="shared" si="118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6">
        <f t="shared" si="113"/>
        <v>0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41775.713969907411</v>
      </c>
      <c r="T1089" s="11">
        <f t="shared" si="117"/>
        <v>41805.713969907411</v>
      </c>
      <c r="U1089">
        <f t="shared" si="118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19">E1090/D1090</f>
        <v>0.14182977777777778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1">
        <f t="shared" si="116"/>
        <v>41723.799386574072</v>
      </c>
      <c r="T1090" s="11">
        <f t="shared" si="117"/>
        <v>41753.799386574072</v>
      </c>
      <c r="U1090">
        <f t="shared" si="118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19"/>
        <v>7.8266666666666665E-2</v>
      </c>
      <c r="P1091" s="6">
        <f t="shared" ref="P1091:P1154" si="120">IF(L1091&gt;0,E1091/L1091,0)</f>
        <v>23.959183673469386</v>
      </c>
      <c r="Q1091" t="str">
        <f t="shared" ref="Q1091:Q1154" si="121">LEFT($N1091,FIND("/",$N1091,1)-1)</f>
        <v>games</v>
      </c>
      <c r="R1091" t="str">
        <f t="shared" ref="R1091:R1154" si="122">MID($N1091,FIND("/",$N1091,1)+1,32)</f>
        <v>video games</v>
      </c>
      <c r="S1091" s="11">
        <f t="shared" ref="S1091:S1154" si="123">(((J1091/60)/60)/24)+DATE(1970,1,1)</f>
        <v>42151.189525462964</v>
      </c>
      <c r="T1091" s="11">
        <f t="shared" ref="T1091:T1154" si="124">(((I1091/60)/60)/24)+DATE(1970,1,1)</f>
        <v>42181.189525462964</v>
      </c>
      <c r="U1091">
        <f t="shared" ref="U1091:U1154" si="125">YEAR(T1091)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11">
        <f t="shared" si="123"/>
        <v>42123.185798611114</v>
      </c>
      <c r="T1092" s="11">
        <f t="shared" si="124"/>
        <v>42153.185798611114</v>
      </c>
      <c r="U1092">
        <f t="shared" si="125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42440.820277777777</v>
      </c>
      <c r="T1093" s="11">
        <f t="shared" si="124"/>
        <v>42470.778611111105</v>
      </c>
      <c r="U1093">
        <f t="shared" si="125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41250.025902777779</v>
      </c>
      <c r="T1094" s="11">
        <f t="shared" si="124"/>
        <v>41280.025902777779</v>
      </c>
      <c r="U1094">
        <f t="shared" si="125"/>
        <v>2013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42396.973807870367</v>
      </c>
      <c r="T1095" s="11">
        <f t="shared" si="124"/>
        <v>42411.973807870367</v>
      </c>
      <c r="U1095">
        <f t="shared" si="125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40795.713344907403</v>
      </c>
      <c r="T1096" s="11">
        <f t="shared" si="124"/>
        <v>40825.713344907403</v>
      </c>
      <c r="U1096">
        <f t="shared" si="125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41486.537268518521</v>
      </c>
      <c r="T1097" s="11">
        <f t="shared" si="124"/>
        <v>41516.537268518521</v>
      </c>
      <c r="U1097">
        <f t="shared" si="125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41885.51798611111</v>
      </c>
      <c r="T1098" s="11">
        <f t="shared" si="124"/>
        <v>41916.145833333336</v>
      </c>
      <c r="U1098">
        <f t="shared" si="125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41660.792557870373</v>
      </c>
      <c r="T1099" s="11">
        <f t="shared" si="124"/>
        <v>41700.792557870373</v>
      </c>
      <c r="U1099">
        <f t="shared" si="125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41712.762673611112</v>
      </c>
      <c r="T1100" s="11">
        <f t="shared" si="124"/>
        <v>41742.762673611112</v>
      </c>
      <c r="U1100">
        <f t="shared" si="125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42107.836435185185</v>
      </c>
      <c r="T1101" s="11">
        <f t="shared" si="124"/>
        <v>42137.836435185185</v>
      </c>
      <c r="U1101">
        <f t="shared" si="125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42384.110775462963</v>
      </c>
      <c r="T1102" s="11">
        <f t="shared" si="124"/>
        <v>42414.110775462963</v>
      </c>
      <c r="U1102">
        <f t="shared" si="125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42538.77243055556</v>
      </c>
      <c r="T1103" s="11">
        <f t="shared" si="124"/>
        <v>42565.758333333331</v>
      </c>
      <c r="U1103">
        <f t="shared" si="125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41577.045428240745</v>
      </c>
      <c r="T1104" s="11">
        <f t="shared" si="124"/>
        <v>41617.249305555553</v>
      </c>
      <c r="U1104">
        <f t="shared" si="125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42479.22210648148</v>
      </c>
      <c r="T1105" s="11">
        <f t="shared" si="124"/>
        <v>42539.22210648148</v>
      </c>
      <c r="U1105">
        <f t="shared" si="125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41771.40996527778</v>
      </c>
      <c r="T1106" s="11">
        <f t="shared" si="124"/>
        <v>41801.40996527778</v>
      </c>
      <c r="U1106">
        <f t="shared" si="125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41692.135729166665</v>
      </c>
      <c r="T1107" s="11">
        <f t="shared" si="124"/>
        <v>41722.0940625</v>
      </c>
      <c r="U1107">
        <f t="shared" si="125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40973.740451388891</v>
      </c>
      <c r="T1108" s="11">
        <f t="shared" si="124"/>
        <v>41003.698784722219</v>
      </c>
      <c r="U1108">
        <f t="shared" si="125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6">
        <f t="shared" si="120"/>
        <v>0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41813.861388888887</v>
      </c>
      <c r="T1109" s="11">
        <f t="shared" si="124"/>
        <v>41843.861388888887</v>
      </c>
      <c r="U1109">
        <f t="shared" si="125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40952.636979166666</v>
      </c>
      <c r="T1110" s="11">
        <f t="shared" si="124"/>
        <v>41012.595312500001</v>
      </c>
      <c r="U1110">
        <f t="shared" si="125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42662.752199074079</v>
      </c>
      <c r="T1111" s="11">
        <f t="shared" si="124"/>
        <v>42692.793865740736</v>
      </c>
      <c r="U1111">
        <f t="shared" si="125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41220.933124999996</v>
      </c>
      <c r="T1112" s="11">
        <f t="shared" si="124"/>
        <v>41250.933124999996</v>
      </c>
      <c r="U1112">
        <f t="shared" si="125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42347.203587962969</v>
      </c>
      <c r="T1113" s="11">
        <f t="shared" si="124"/>
        <v>42377.203587962969</v>
      </c>
      <c r="U1113">
        <f t="shared" si="125"/>
        <v>2016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41963.759386574078</v>
      </c>
      <c r="T1114" s="11">
        <f t="shared" si="124"/>
        <v>42023.354166666672</v>
      </c>
      <c r="U1114">
        <f t="shared" si="125"/>
        <v>2015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41835.977083333331</v>
      </c>
      <c r="T1115" s="11">
        <f t="shared" si="124"/>
        <v>41865.977083333331</v>
      </c>
      <c r="U1115">
        <f t="shared" si="125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41526.345914351856</v>
      </c>
      <c r="T1116" s="11">
        <f t="shared" si="124"/>
        <v>41556.345914351856</v>
      </c>
      <c r="U1116">
        <f t="shared" si="125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42429.695543981477</v>
      </c>
      <c r="T1117" s="11">
        <f t="shared" si="124"/>
        <v>42459.653877314813</v>
      </c>
      <c r="U1117">
        <f t="shared" si="125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41009.847314814811</v>
      </c>
      <c r="T1118" s="11">
        <f t="shared" si="124"/>
        <v>41069.847314814811</v>
      </c>
      <c r="U1118">
        <f t="shared" si="125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42333.598530092597</v>
      </c>
      <c r="T1119" s="11">
        <f t="shared" si="124"/>
        <v>42363.598530092597</v>
      </c>
      <c r="U1119">
        <f t="shared" si="125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41704.16642361111</v>
      </c>
      <c r="T1120" s="11">
        <f t="shared" si="124"/>
        <v>41734.124756944446</v>
      </c>
      <c r="U1120">
        <f t="shared" si="125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41722.792407407411</v>
      </c>
      <c r="T1121" s="11">
        <f t="shared" si="124"/>
        <v>41735.792407407411</v>
      </c>
      <c r="U1121">
        <f t="shared" si="125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6">
        <f t="shared" si="120"/>
        <v>0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40799.872685185182</v>
      </c>
      <c r="T1122" s="11">
        <f t="shared" si="124"/>
        <v>40844.872685185182</v>
      </c>
      <c r="U1122">
        <f t="shared" si="125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42412.934212962966</v>
      </c>
      <c r="T1123" s="11">
        <f t="shared" si="124"/>
        <v>42442.892546296294</v>
      </c>
      <c r="U1123">
        <f t="shared" si="125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6">
        <f t="shared" si="120"/>
        <v>0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41410.703993055555</v>
      </c>
      <c r="T1124" s="11">
        <f t="shared" si="124"/>
        <v>41424.703993055555</v>
      </c>
      <c r="U1124">
        <f t="shared" si="125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41718.5237037037</v>
      </c>
      <c r="T1125" s="11">
        <f t="shared" si="124"/>
        <v>41748.5237037037</v>
      </c>
      <c r="U1125">
        <f t="shared" si="125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1">
        <f t="shared" si="123"/>
        <v>42094.667256944449</v>
      </c>
      <c r="T1126" s="11">
        <f t="shared" si="124"/>
        <v>42124.667256944449</v>
      </c>
      <c r="U1126">
        <f t="shared" si="125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6">
        <f t="shared" si="120"/>
        <v>0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42212.624189814815</v>
      </c>
      <c r="T1127" s="11">
        <f t="shared" si="124"/>
        <v>42272.624189814815</v>
      </c>
      <c r="U1127">
        <f t="shared" si="125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42535.327476851846</v>
      </c>
      <c r="T1128" s="11">
        <f t="shared" si="124"/>
        <v>42565.327476851846</v>
      </c>
      <c r="U1128">
        <f t="shared" si="125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41926.854166666664</v>
      </c>
      <c r="T1129" s="11">
        <f t="shared" si="124"/>
        <v>41957.895833333328</v>
      </c>
      <c r="U1129">
        <f t="shared" si="125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41828.649502314816</v>
      </c>
      <c r="T1130" s="11">
        <f t="shared" si="124"/>
        <v>41858.649502314816</v>
      </c>
      <c r="U1130">
        <f t="shared" si="125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42496.264965277776</v>
      </c>
      <c r="T1131" s="11">
        <f t="shared" si="124"/>
        <v>42526.264965277776</v>
      </c>
      <c r="U1131">
        <f t="shared" si="125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41908.996527777781</v>
      </c>
      <c r="T1132" s="11">
        <f t="shared" si="124"/>
        <v>41969.038194444445</v>
      </c>
      <c r="U1132">
        <f t="shared" si="125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6">
        <f t="shared" si="120"/>
        <v>0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42332.908194444448</v>
      </c>
      <c r="T1133" s="11">
        <f t="shared" si="124"/>
        <v>42362.908194444448</v>
      </c>
      <c r="U1133">
        <f t="shared" si="125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42706.115405092598</v>
      </c>
      <c r="T1134" s="11">
        <f t="shared" si="124"/>
        <v>42736.115405092598</v>
      </c>
      <c r="U1134">
        <f t="shared" si="125"/>
        <v>2017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41821.407187500001</v>
      </c>
      <c r="T1135" s="11">
        <f t="shared" si="124"/>
        <v>41851.407187500001</v>
      </c>
      <c r="U1135">
        <f t="shared" si="125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41958.285046296296</v>
      </c>
      <c r="T1136" s="11">
        <f t="shared" si="124"/>
        <v>41972.189583333333</v>
      </c>
      <c r="U1136">
        <f t="shared" si="125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42558.989513888882</v>
      </c>
      <c r="T1137" s="11">
        <f t="shared" si="124"/>
        <v>42588.989513888882</v>
      </c>
      <c r="U1137">
        <f t="shared" si="125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42327.671631944439</v>
      </c>
      <c r="T1138" s="11">
        <f t="shared" si="124"/>
        <v>42357.671631944439</v>
      </c>
      <c r="U1138">
        <f t="shared" si="125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42453.819687499999</v>
      </c>
      <c r="T1139" s="11">
        <f t="shared" si="124"/>
        <v>42483.819687499999</v>
      </c>
      <c r="U1139">
        <f t="shared" si="125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42736.9066087963</v>
      </c>
      <c r="T1140" s="11">
        <f t="shared" si="124"/>
        <v>42756.9066087963</v>
      </c>
      <c r="U1140">
        <f t="shared" si="125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41975.347523148142</v>
      </c>
      <c r="T1141" s="11">
        <f t="shared" si="124"/>
        <v>42005.347523148142</v>
      </c>
      <c r="U1141">
        <f t="shared" si="125"/>
        <v>2015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6">
        <f t="shared" si="120"/>
        <v>0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42192.462048611109</v>
      </c>
      <c r="T1142" s="11">
        <f t="shared" si="124"/>
        <v>42222.462048611109</v>
      </c>
      <c r="U1142">
        <f t="shared" si="125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6">
        <f t="shared" si="120"/>
        <v>0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42164.699652777781</v>
      </c>
      <c r="T1143" s="11">
        <f t="shared" si="124"/>
        <v>42194.699652777781</v>
      </c>
      <c r="U1143">
        <f t="shared" si="125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6">
        <f t="shared" si="120"/>
        <v>0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42022.006099537044</v>
      </c>
      <c r="T1144" s="11">
        <f t="shared" si="124"/>
        <v>42052.006099537044</v>
      </c>
      <c r="U1144">
        <f t="shared" si="125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42325.19358796296</v>
      </c>
      <c r="T1145" s="11">
        <f t="shared" si="124"/>
        <v>42355.19358796296</v>
      </c>
      <c r="U1145">
        <f t="shared" si="125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6">
        <f t="shared" si="120"/>
        <v>0</v>
      </c>
      <c r="Q1146" t="str">
        <f t="shared" si="121"/>
        <v>food</v>
      </c>
      <c r="R1146" t="str">
        <f t="shared" si="122"/>
        <v>food trucks</v>
      </c>
      <c r="S1146" s="11">
        <f t="shared" si="123"/>
        <v>42093.181944444441</v>
      </c>
      <c r="T1146" s="11">
        <f t="shared" si="124"/>
        <v>42123.181944444441</v>
      </c>
      <c r="U1146">
        <f t="shared" si="125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1">
        <f t="shared" si="123"/>
        <v>41854.747592592597</v>
      </c>
      <c r="T1147" s="11">
        <f t="shared" si="124"/>
        <v>41914.747592592597</v>
      </c>
      <c r="U1147">
        <f t="shared" si="125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41723.9533912037</v>
      </c>
      <c r="T1148" s="11">
        <f t="shared" si="124"/>
        <v>41761.9533912037</v>
      </c>
      <c r="U1148">
        <f t="shared" si="125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6">
        <f t="shared" si="120"/>
        <v>0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41871.972025462965</v>
      </c>
      <c r="T1149" s="11">
        <f t="shared" si="124"/>
        <v>41931.972025462965</v>
      </c>
      <c r="U1149">
        <f t="shared" si="125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1">
        <f t="shared" si="123"/>
        <v>42675.171076388884</v>
      </c>
      <c r="T1150" s="11">
        <f t="shared" si="124"/>
        <v>42705.212743055556</v>
      </c>
      <c r="U1150">
        <f t="shared" si="125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42507.71025462963</v>
      </c>
      <c r="T1151" s="11">
        <f t="shared" si="124"/>
        <v>42537.71025462963</v>
      </c>
      <c r="U1151">
        <f t="shared" si="125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42317.954571759255</v>
      </c>
      <c r="T1152" s="11">
        <f t="shared" si="124"/>
        <v>42377.954571759255</v>
      </c>
      <c r="U1152">
        <f t="shared" si="125"/>
        <v>2016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6">
        <f t="shared" si="120"/>
        <v>0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42224.102581018517</v>
      </c>
      <c r="T1153" s="11">
        <f t="shared" si="124"/>
        <v>42254.102581018517</v>
      </c>
      <c r="U1153">
        <f t="shared" si="125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26">E1154/D1154</f>
        <v>5.6937500000000002E-2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1">
        <f t="shared" si="123"/>
        <v>42109.709629629629</v>
      </c>
      <c r="T1154" s="11">
        <f t="shared" si="124"/>
        <v>42139.709629629629</v>
      </c>
      <c r="U1154">
        <f t="shared" si="125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26"/>
        <v>6.2500000000000003E-3</v>
      </c>
      <c r="P1155" s="6">
        <f t="shared" ref="P1155:P1218" si="127">IF(L1155&gt;0,E1155/L1155,0)</f>
        <v>50</v>
      </c>
      <c r="Q1155" t="str">
        <f t="shared" ref="Q1155:Q1218" si="128">LEFT($N1155,FIND("/",$N1155,1)-1)</f>
        <v>food</v>
      </c>
      <c r="R1155" t="str">
        <f t="shared" ref="R1155:R1218" si="129">MID($N1155,FIND("/",$N1155,1)+1,32)</f>
        <v>food trucks</v>
      </c>
      <c r="S1155" s="11">
        <f t="shared" ref="S1155:S1218" si="130">(((J1155/60)/60)/24)+DATE(1970,1,1)</f>
        <v>42143.714178240742</v>
      </c>
      <c r="T1155" s="11">
        <f t="shared" ref="T1155:T1218" si="131">(((I1155/60)/60)/24)+DATE(1970,1,1)</f>
        <v>42173.714178240742</v>
      </c>
      <c r="U1155">
        <f t="shared" ref="U1155:U1218" si="132">YEAR(T1155)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1">
        <f t="shared" si="130"/>
        <v>42223.108865740738</v>
      </c>
      <c r="T1156" s="11">
        <f t="shared" si="131"/>
        <v>42253.108865740738</v>
      </c>
      <c r="U1156">
        <f t="shared" si="132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1">
        <f t="shared" si="130"/>
        <v>41835.763981481483</v>
      </c>
      <c r="T1157" s="11">
        <f t="shared" si="131"/>
        <v>41865.763981481483</v>
      </c>
      <c r="U1157">
        <f t="shared" si="132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6">
        <f t="shared" si="127"/>
        <v>0</v>
      </c>
      <c r="Q1158" t="str">
        <f t="shared" si="128"/>
        <v>food</v>
      </c>
      <c r="R1158" t="str">
        <f t="shared" si="129"/>
        <v>food trucks</v>
      </c>
      <c r="S1158" s="11">
        <f t="shared" si="130"/>
        <v>42029.07131944444</v>
      </c>
      <c r="T1158" s="11">
        <f t="shared" si="131"/>
        <v>42059.07131944444</v>
      </c>
      <c r="U1158">
        <f t="shared" si="132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1">
        <f t="shared" si="130"/>
        <v>41918.628240740742</v>
      </c>
      <c r="T1159" s="11">
        <f t="shared" si="131"/>
        <v>41978.669907407413</v>
      </c>
      <c r="U1159">
        <f t="shared" si="132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41952.09175925926</v>
      </c>
      <c r="T1160" s="11">
        <f t="shared" si="131"/>
        <v>41982.09175925926</v>
      </c>
      <c r="U1160">
        <f t="shared" si="132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6">
        <f t="shared" si="127"/>
        <v>0</v>
      </c>
      <c r="Q1161" t="str">
        <f t="shared" si="128"/>
        <v>food</v>
      </c>
      <c r="R1161" t="str">
        <f t="shared" si="129"/>
        <v>food trucks</v>
      </c>
      <c r="S1161" s="11">
        <f t="shared" si="130"/>
        <v>42154.726446759261</v>
      </c>
      <c r="T1161" s="11">
        <f t="shared" si="131"/>
        <v>42185.65625</v>
      </c>
      <c r="U1161">
        <f t="shared" si="132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42061.154930555553</v>
      </c>
      <c r="T1162" s="11">
        <f t="shared" si="131"/>
        <v>42091.113263888896</v>
      </c>
      <c r="U1162">
        <f t="shared" si="132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6">
        <f t="shared" si="127"/>
        <v>0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42122.629502314812</v>
      </c>
      <c r="T1163" s="11">
        <f t="shared" si="131"/>
        <v>42143.629502314812</v>
      </c>
      <c r="U1163">
        <f t="shared" si="132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1">
        <f t="shared" si="130"/>
        <v>41876.683611111112</v>
      </c>
      <c r="T1164" s="11">
        <f t="shared" si="131"/>
        <v>41907.683611111112</v>
      </c>
      <c r="U1164">
        <f t="shared" si="132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6">
        <f t="shared" si="127"/>
        <v>0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41830.723611111112</v>
      </c>
      <c r="T1165" s="11">
        <f t="shared" si="131"/>
        <v>41860.723611111112</v>
      </c>
      <c r="U1165">
        <f t="shared" si="132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6">
        <f t="shared" si="127"/>
        <v>0</v>
      </c>
      <c r="Q1166" t="str">
        <f t="shared" si="128"/>
        <v>food</v>
      </c>
      <c r="R1166" t="str">
        <f t="shared" si="129"/>
        <v>food trucks</v>
      </c>
      <c r="S1166" s="11">
        <f t="shared" si="130"/>
        <v>42509.724328703705</v>
      </c>
      <c r="T1166" s="11">
        <f t="shared" si="131"/>
        <v>42539.724328703705</v>
      </c>
      <c r="U1166">
        <f t="shared" si="132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1">
        <f t="shared" si="130"/>
        <v>41792.214467592588</v>
      </c>
      <c r="T1167" s="11">
        <f t="shared" si="131"/>
        <v>41826.214467592588</v>
      </c>
      <c r="U1167">
        <f t="shared" si="132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1">
        <f t="shared" si="130"/>
        <v>42150.485439814816</v>
      </c>
      <c r="T1168" s="11">
        <f t="shared" si="131"/>
        <v>42181.166666666672</v>
      </c>
      <c r="U1168">
        <f t="shared" si="132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1">
        <f t="shared" si="130"/>
        <v>41863.734895833331</v>
      </c>
      <c r="T1169" s="11">
        <f t="shared" si="131"/>
        <v>41894.734895833331</v>
      </c>
      <c r="U1169">
        <f t="shared" si="132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1">
        <f t="shared" si="130"/>
        <v>42605.053993055553</v>
      </c>
      <c r="T1170" s="11">
        <f t="shared" si="131"/>
        <v>42635.053993055553</v>
      </c>
      <c r="U1170">
        <f t="shared" si="132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42027.353738425925</v>
      </c>
      <c r="T1171" s="11">
        <f t="shared" si="131"/>
        <v>42057.353738425925</v>
      </c>
      <c r="U1171">
        <f t="shared" si="132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42124.893182870372</v>
      </c>
      <c r="T1172" s="11">
        <f t="shared" si="131"/>
        <v>42154.893182870372</v>
      </c>
      <c r="U1172">
        <f t="shared" si="132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11">
        <f t="shared" si="130"/>
        <v>41938.804710648146</v>
      </c>
      <c r="T1173" s="11">
        <f t="shared" si="131"/>
        <v>41956.846377314811</v>
      </c>
      <c r="U1173">
        <f t="shared" si="132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6">
        <f t="shared" si="127"/>
        <v>0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41841.682314814818</v>
      </c>
      <c r="T1174" s="11">
        <f t="shared" si="131"/>
        <v>41871.682314814818</v>
      </c>
      <c r="U1174">
        <f t="shared" si="132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11">
        <f t="shared" si="130"/>
        <v>42184.185844907406</v>
      </c>
      <c r="T1175" s="11">
        <f t="shared" si="131"/>
        <v>42219.185844907406</v>
      </c>
      <c r="U1175">
        <f t="shared" si="132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42468.84174768519</v>
      </c>
      <c r="T1176" s="11">
        <f t="shared" si="131"/>
        <v>42498.84174768519</v>
      </c>
      <c r="U1176">
        <f t="shared" si="132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42170.728460648148</v>
      </c>
      <c r="T1177" s="11">
        <f t="shared" si="131"/>
        <v>42200.728460648148</v>
      </c>
      <c r="U1177">
        <f t="shared" si="132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42746.019652777773</v>
      </c>
      <c r="T1178" s="11">
        <f t="shared" si="131"/>
        <v>42800.541666666672</v>
      </c>
      <c r="U1178">
        <f t="shared" si="132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6">
        <f t="shared" si="127"/>
        <v>0</v>
      </c>
      <c r="Q1179" t="str">
        <f t="shared" si="128"/>
        <v>food</v>
      </c>
      <c r="R1179" t="str">
        <f t="shared" si="129"/>
        <v>food trucks</v>
      </c>
      <c r="S1179" s="11">
        <f t="shared" si="130"/>
        <v>41897.660833333335</v>
      </c>
      <c r="T1179" s="11">
        <f t="shared" si="131"/>
        <v>41927.660833333335</v>
      </c>
      <c r="U1179">
        <f t="shared" si="132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41837.905694444446</v>
      </c>
      <c r="T1180" s="11">
        <f t="shared" si="131"/>
        <v>41867.905694444446</v>
      </c>
      <c r="U1180">
        <f t="shared" si="132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1">
        <f t="shared" si="130"/>
        <v>42275.720219907409</v>
      </c>
      <c r="T1181" s="11">
        <f t="shared" si="131"/>
        <v>42305.720219907409</v>
      </c>
      <c r="U1181">
        <f t="shared" si="132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1">
        <f t="shared" si="130"/>
        <v>41781.806875000002</v>
      </c>
      <c r="T1182" s="11">
        <f t="shared" si="131"/>
        <v>41818.806875000002</v>
      </c>
      <c r="U1182">
        <f t="shared" si="132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1">
        <f t="shared" si="130"/>
        <v>42034.339363425926</v>
      </c>
      <c r="T1183" s="11">
        <f t="shared" si="131"/>
        <v>42064.339363425926</v>
      </c>
      <c r="U1183">
        <f t="shared" si="132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42728.827407407407</v>
      </c>
      <c r="T1184" s="11">
        <f t="shared" si="131"/>
        <v>42747.695833333331</v>
      </c>
      <c r="U1184">
        <f t="shared" si="132"/>
        <v>2017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42656.86137731481</v>
      </c>
      <c r="T1185" s="11">
        <f t="shared" si="131"/>
        <v>42676.165972222225</v>
      </c>
      <c r="U1185">
        <f t="shared" si="132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1">
        <f t="shared" si="130"/>
        <v>42741.599664351852</v>
      </c>
      <c r="T1186" s="11">
        <f t="shared" si="131"/>
        <v>42772.599664351852</v>
      </c>
      <c r="U1186">
        <f t="shared" si="132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42130.865150462967</v>
      </c>
      <c r="T1187" s="11">
        <f t="shared" si="131"/>
        <v>42163.166666666672</v>
      </c>
      <c r="U1187">
        <f t="shared" si="132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42123.86336805555</v>
      </c>
      <c r="T1188" s="11">
        <f t="shared" si="131"/>
        <v>42156.945833333331</v>
      </c>
      <c r="U1188">
        <f t="shared" si="132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42109.894942129627</v>
      </c>
      <c r="T1189" s="11">
        <f t="shared" si="131"/>
        <v>42141.75</v>
      </c>
      <c r="U1189">
        <f t="shared" si="132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42711.700694444444</v>
      </c>
      <c r="T1190" s="11">
        <f t="shared" si="131"/>
        <v>42732.700694444444</v>
      </c>
      <c r="U1190">
        <f t="shared" si="132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42529.979108796295</v>
      </c>
      <c r="T1191" s="11">
        <f t="shared" si="131"/>
        <v>42550.979108796295</v>
      </c>
      <c r="U1191">
        <f t="shared" si="132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41852.665798611109</v>
      </c>
      <c r="T1192" s="11">
        <f t="shared" si="131"/>
        <v>41882.665798611109</v>
      </c>
      <c r="U1192">
        <f t="shared" si="132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42419.603703703702</v>
      </c>
      <c r="T1193" s="11">
        <f t="shared" si="131"/>
        <v>42449.562037037031</v>
      </c>
      <c r="U1193">
        <f t="shared" si="132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42747.506689814814</v>
      </c>
      <c r="T1194" s="11">
        <f t="shared" si="131"/>
        <v>42777.506689814814</v>
      </c>
      <c r="U1194">
        <f t="shared" si="132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42409.776076388895</v>
      </c>
      <c r="T1195" s="11">
        <f t="shared" si="131"/>
        <v>42469.734409722223</v>
      </c>
      <c r="U1195">
        <f t="shared" si="132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42072.488182870366</v>
      </c>
      <c r="T1196" s="11">
        <f t="shared" si="131"/>
        <v>42102.488182870366</v>
      </c>
      <c r="U1196">
        <f t="shared" si="132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42298.34783564815</v>
      </c>
      <c r="T1197" s="11">
        <f t="shared" si="131"/>
        <v>42358.375</v>
      </c>
      <c r="U1197">
        <f t="shared" si="132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42326.818738425922</v>
      </c>
      <c r="T1198" s="11">
        <f t="shared" si="131"/>
        <v>42356.818738425922</v>
      </c>
      <c r="U1198">
        <f t="shared" si="132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42503.66474537037</v>
      </c>
      <c r="T1199" s="11">
        <f t="shared" si="131"/>
        <v>42534.249305555553</v>
      </c>
      <c r="U1199">
        <f t="shared" si="132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42333.619050925925</v>
      </c>
      <c r="T1200" s="11">
        <f t="shared" si="131"/>
        <v>42369.125</v>
      </c>
      <c r="U1200">
        <f t="shared" si="132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42161.770833333328</v>
      </c>
      <c r="T1201" s="11">
        <f t="shared" si="131"/>
        <v>42193.770833333328</v>
      </c>
      <c r="U1201">
        <f t="shared" si="132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42089.477500000001</v>
      </c>
      <c r="T1202" s="11">
        <f t="shared" si="131"/>
        <v>42110.477500000001</v>
      </c>
      <c r="U1202">
        <f t="shared" si="132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42536.60701388889</v>
      </c>
      <c r="T1203" s="11">
        <f t="shared" si="131"/>
        <v>42566.60701388889</v>
      </c>
      <c r="U1203">
        <f t="shared" si="132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42152.288819444439</v>
      </c>
      <c r="T1204" s="11">
        <f t="shared" si="131"/>
        <v>42182.288819444439</v>
      </c>
      <c r="U1204">
        <f t="shared" si="132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42125.614895833336</v>
      </c>
      <c r="T1205" s="11">
        <f t="shared" si="131"/>
        <v>42155.614895833336</v>
      </c>
      <c r="U1205">
        <f t="shared" si="132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42297.748067129629</v>
      </c>
      <c r="T1206" s="11">
        <f t="shared" si="131"/>
        <v>42342.208333333328</v>
      </c>
      <c r="U1206">
        <f t="shared" si="132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42138.506377314814</v>
      </c>
      <c r="T1207" s="11">
        <f t="shared" si="131"/>
        <v>42168.506377314814</v>
      </c>
      <c r="U1207">
        <f t="shared" si="132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42772.776076388895</v>
      </c>
      <c r="T1208" s="11">
        <f t="shared" si="131"/>
        <v>42805.561805555553</v>
      </c>
      <c r="U1208">
        <f t="shared" si="132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42430.430243055554</v>
      </c>
      <c r="T1209" s="11">
        <f t="shared" si="131"/>
        <v>42460.416666666672</v>
      </c>
      <c r="U1209">
        <f t="shared" si="132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42423.709074074075</v>
      </c>
      <c r="T1210" s="11">
        <f t="shared" si="131"/>
        <v>42453.667407407411</v>
      </c>
      <c r="U1210">
        <f t="shared" si="132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42761.846122685187</v>
      </c>
      <c r="T1211" s="11">
        <f t="shared" si="131"/>
        <v>42791.846122685187</v>
      </c>
      <c r="U1211">
        <f t="shared" si="132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42132.941805555558</v>
      </c>
      <c r="T1212" s="11">
        <f t="shared" si="131"/>
        <v>42155.875</v>
      </c>
      <c r="U1212">
        <f t="shared" si="132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42515.866446759261</v>
      </c>
      <c r="T1213" s="11">
        <f t="shared" si="131"/>
        <v>42530.866446759261</v>
      </c>
      <c r="U1213">
        <f t="shared" si="132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42318.950173611112</v>
      </c>
      <c r="T1214" s="11">
        <f t="shared" si="131"/>
        <v>42335.041666666672</v>
      </c>
      <c r="U1214">
        <f t="shared" si="132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42731.755787037036</v>
      </c>
      <c r="T1215" s="11">
        <f t="shared" si="131"/>
        <v>42766.755787037036</v>
      </c>
      <c r="U1215">
        <f t="shared" si="132"/>
        <v>2017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42104.840335648143</v>
      </c>
      <c r="T1216" s="11">
        <f t="shared" si="131"/>
        <v>42164.840335648143</v>
      </c>
      <c r="U1216">
        <f t="shared" si="132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41759.923101851848</v>
      </c>
      <c r="T1217" s="11">
        <f t="shared" si="131"/>
        <v>41789.923101851848</v>
      </c>
      <c r="U1217">
        <f t="shared" si="132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33">E1218/D1218</f>
        <v>1.4570000000000001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1">
        <f t="shared" si="130"/>
        <v>42247.616400462968</v>
      </c>
      <c r="T1218" s="11">
        <f t="shared" si="131"/>
        <v>42279.960416666669</v>
      </c>
      <c r="U1218">
        <f t="shared" si="132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33"/>
        <v>1.026</v>
      </c>
      <c r="P1219" s="6">
        <f t="shared" ref="P1219:P1282" si="134">IF(L1219&gt;0,E1219/L1219,0)</f>
        <v>148.57377049180329</v>
      </c>
      <c r="Q1219" t="str">
        <f t="shared" ref="Q1219:Q1282" si="135">LEFT($N1219,FIND("/",$N1219,1)-1)</f>
        <v>photography</v>
      </c>
      <c r="R1219" t="str">
        <f t="shared" ref="R1219:R1282" si="136">MID($N1219,FIND("/",$N1219,1)+1,32)</f>
        <v>photobooks</v>
      </c>
      <c r="S1219" s="11">
        <f t="shared" ref="S1219:S1282" si="137">(((J1219/60)/60)/24)+DATE(1970,1,1)</f>
        <v>42535.809490740736</v>
      </c>
      <c r="T1219" s="11">
        <f t="shared" ref="T1219:T1282" si="138">(((I1219/60)/60)/24)+DATE(1970,1,1)</f>
        <v>42565.809490740736</v>
      </c>
      <c r="U1219">
        <f t="shared" ref="U1219:U1282" si="139">YEAR(T1219)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1">
        <f t="shared" si="137"/>
        <v>42278.662037037036</v>
      </c>
      <c r="T1220" s="11">
        <f t="shared" si="138"/>
        <v>42309.125</v>
      </c>
      <c r="U1220">
        <f t="shared" si="13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42633.461956018517</v>
      </c>
      <c r="T1221" s="11">
        <f t="shared" si="138"/>
        <v>42663.461956018517</v>
      </c>
      <c r="U1221">
        <f t="shared" si="13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42211.628611111111</v>
      </c>
      <c r="T1222" s="11">
        <f t="shared" si="138"/>
        <v>42241.628611111111</v>
      </c>
      <c r="U1222">
        <f t="shared" si="13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42680.47555555556</v>
      </c>
      <c r="T1223" s="11">
        <f t="shared" si="138"/>
        <v>42708</v>
      </c>
      <c r="U1223">
        <f t="shared" si="13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42430.720451388886</v>
      </c>
      <c r="T1224" s="11">
        <f t="shared" si="138"/>
        <v>42461.166666666672</v>
      </c>
      <c r="U1224">
        <f t="shared" si="13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42654.177187499998</v>
      </c>
      <c r="T1225" s="11">
        <f t="shared" si="138"/>
        <v>42684.218854166669</v>
      </c>
      <c r="U1225">
        <f t="shared" si="13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1">
        <f t="shared" si="137"/>
        <v>41736.549791666665</v>
      </c>
      <c r="T1226" s="11">
        <f t="shared" si="138"/>
        <v>41796.549791666665</v>
      </c>
      <c r="U1226">
        <f t="shared" si="13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41509.905995370369</v>
      </c>
      <c r="T1227" s="11">
        <f t="shared" si="138"/>
        <v>41569.905995370369</v>
      </c>
      <c r="U1227">
        <f t="shared" si="13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41715.874780092592</v>
      </c>
      <c r="T1228" s="11">
        <f t="shared" si="138"/>
        <v>41750.041666666664</v>
      </c>
      <c r="U1228">
        <f t="shared" si="13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6">
        <f t="shared" si="134"/>
        <v>0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41827.919166666667</v>
      </c>
      <c r="T1229" s="11">
        <f t="shared" si="138"/>
        <v>41858.291666666664</v>
      </c>
      <c r="U1229">
        <f t="shared" si="13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40754.729259259257</v>
      </c>
      <c r="T1230" s="11">
        <f t="shared" si="138"/>
        <v>40814.729259259257</v>
      </c>
      <c r="U1230">
        <f t="shared" si="13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40985.459803240738</v>
      </c>
      <c r="T1231" s="11">
        <f t="shared" si="138"/>
        <v>41015.666666666664</v>
      </c>
      <c r="U1231">
        <f t="shared" si="13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6">
        <f t="shared" si="134"/>
        <v>0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40568.972569444442</v>
      </c>
      <c r="T1232" s="11">
        <f t="shared" si="138"/>
        <v>40598.972569444442</v>
      </c>
      <c r="U1232">
        <f t="shared" si="13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6">
        <f t="shared" si="134"/>
        <v>0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42193.941759259258</v>
      </c>
      <c r="T1233" s="11">
        <f t="shared" si="138"/>
        <v>42244.041666666672</v>
      </c>
      <c r="U1233">
        <f t="shared" si="13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41506.848032407412</v>
      </c>
      <c r="T1234" s="11">
        <f t="shared" si="138"/>
        <v>41553.848032407412</v>
      </c>
      <c r="U1234">
        <f t="shared" si="13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40939.948773148149</v>
      </c>
      <c r="T1235" s="11">
        <f t="shared" si="138"/>
        <v>40960.948773148149</v>
      </c>
      <c r="U1235">
        <f t="shared" si="13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6">
        <f t="shared" si="134"/>
        <v>0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42007.788680555561</v>
      </c>
      <c r="T1236" s="11">
        <f t="shared" si="138"/>
        <v>42037.788680555561</v>
      </c>
      <c r="U1236">
        <f t="shared" si="13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41583.135405092595</v>
      </c>
      <c r="T1237" s="11">
        <f t="shared" si="138"/>
        <v>41623.135405092595</v>
      </c>
      <c r="U1237">
        <f t="shared" si="13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6">
        <f t="shared" si="134"/>
        <v>0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41110.680138888885</v>
      </c>
      <c r="T1238" s="11">
        <f t="shared" si="138"/>
        <v>41118.666666666664</v>
      </c>
      <c r="U1238">
        <f t="shared" si="13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6">
        <f t="shared" si="134"/>
        <v>0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41125.283159722225</v>
      </c>
      <c r="T1239" s="11">
        <f t="shared" si="138"/>
        <v>41145.283159722225</v>
      </c>
      <c r="U1239">
        <f t="shared" si="13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40731.61037037037</v>
      </c>
      <c r="T1240" s="11">
        <f t="shared" si="138"/>
        <v>40761.61037037037</v>
      </c>
      <c r="U1240">
        <f t="shared" si="13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6">
        <f t="shared" si="134"/>
        <v>0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40883.962581018517</v>
      </c>
      <c r="T1241" s="11">
        <f t="shared" si="138"/>
        <v>40913.962581018517</v>
      </c>
      <c r="U1241">
        <f t="shared" si="139"/>
        <v>2012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41409.040011574078</v>
      </c>
      <c r="T1242" s="11">
        <f t="shared" si="138"/>
        <v>41467.910416666666</v>
      </c>
      <c r="U1242">
        <f t="shared" si="13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41923.837731481479</v>
      </c>
      <c r="T1243" s="11">
        <f t="shared" si="138"/>
        <v>41946.249305555553</v>
      </c>
      <c r="U1243">
        <f t="shared" si="13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40782.165532407409</v>
      </c>
      <c r="T1244" s="11">
        <f t="shared" si="138"/>
        <v>40797.554166666669</v>
      </c>
      <c r="U1244">
        <f t="shared" si="13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40671.879293981481</v>
      </c>
      <c r="T1245" s="11">
        <f t="shared" si="138"/>
        <v>40732.875</v>
      </c>
      <c r="U1245">
        <f t="shared" si="13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1">
        <f t="shared" si="137"/>
        <v>41355.825497685182</v>
      </c>
      <c r="T1246" s="11">
        <f t="shared" si="138"/>
        <v>41386.875</v>
      </c>
      <c r="U1246">
        <f t="shared" si="13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1">
        <f t="shared" si="137"/>
        <v>41774.599930555552</v>
      </c>
      <c r="T1247" s="11">
        <f t="shared" si="138"/>
        <v>41804.599930555552</v>
      </c>
      <c r="U1247">
        <f t="shared" si="13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1">
        <f t="shared" si="137"/>
        <v>40838.043391203704</v>
      </c>
      <c r="T1248" s="11">
        <f t="shared" si="138"/>
        <v>40883.085057870368</v>
      </c>
      <c r="U1248">
        <f t="shared" si="13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11">
        <f t="shared" si="137"/>
        <v>41370.292303240742</v>
      </c>
      <c r="T1249" s="11">
        <f t="shared" si="138"/>
        <v>41400.292303240742</v>
      </c>
      <c r="U1249">
        <f t="shared" si="13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1">
        <f t="shared" si="137"/>
        <v>41767.656863425924</v>
      </c>
      <c r="T1250" s="11">
        <f t="shared" si="138"/>
        <v>41803.290972222225</v>
      </c>
      <c r="U1250">
        <f t="shared" si="13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1">
        <f t="shared" si="137"/>
        <v>41067.74086805556</v>
      </c>
      <c r="T1251" s="11">
        <f t="shared" si="138"/>
        <v>41097.74086805556</v>
      </c>
      <c r="U1251">
        <f t="shared" si="13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1">
        <f t="shared" si="137"/>
        <v>41843.64271990741</v>
      </c>
      <c r="T1252" s="11">
        <f t="shared" si="138"/>
        <v>41888.64271990741</v>
      </c>
      <c r="U1252">
        <f t="shared" si="13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1">
        <f t="shared" si="137"/>
        <v>40751.814432870371</v>
      </c>
      <c r="T1253" s="11">
        <f t="shared" si="138"/>
        <v>40811.814432870371</v>
      </c>
      <c r="U1253">
        <f t="shared" si="13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1">
        <f t="shared" si="137"/>
        <v>41543.988067129627</v>
      </c>
      <c r="T1254" s="11">
        <f t="shared" si="138"/>
        <v>41571.988067129627</v>
      </c>
      <c r="U1254">
        <f t="shared" si="13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1">
        <f t="shared" si="137"/>
        <v>41855.783645833333</v>
      </c>
      <c r="T1255" s="11">
        <f t="shared" si="138"/>
        <v>41885.783645833333</v>
      </c>
      <c r="U1255">
        <f t="shared" si="13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1">
        <f t="shared" si="137"/>
        <v>40487.621365740742</v>
      </c>
      <c r="T1256" s="11">
        <f t="shared" si="138"/>
        <v>40544.207638888889</v>
      </c>
      <c r="U1256">
        <f t="shared" si="139"/>
        <v>2011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1">
        <f t="shared" si="137"/>
        <v>41579.845509259263</v>
      </c>
      <c r="T1257" s="11">
        <f t="shared" si="138"/>
        <v>41609.887175925927</v>
      </c>
      <c r="U1257">
        <f t="shared" si="13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1">
        <f t="shared" si="137"/>
        <v>40921.919340277782</v>
      </c>
      <c r="T1258" s="11">
        <f t="shared" si="138"/>
        <v>40951.919340277782</v>
      </c>
      <c r="U1258">
        <f t="shared" si="13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1">
        <f t="shared" si="137"/>
        <v>40587.085532407407</v>
      </c>
      <c r="T1259" s="11">
        <f t="shared" si="138"/>
        <v>40636.043865740743</v>
      </c>
      <c r="U1259">
        <f t="shared" si="13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1">
        <f t="shared" si="137"/>
        <v>41487.611250000002</v>
      </c>
      <c r="T1260" s="11">
        <f t="shared" si="138"/>
        <v>41517.611250000002</v>
      </c>
      <c r="U1260">
        <f t="shared" si="13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1">
        <f t="shared" si="137"/>
        <v>41766.970648148148</v>
      </c>
      <c r="T1261" s="11">
        <f t="shared" si="138"/>
        <v>41799.165972222225</v>
      </c>
      <c r="U1261">
        <f t="shared" si="13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1">
        <f t="shared" si="137"/>
        <v>41666.842824074076</v>
      </c>
      <c r="T1262" s="11">
        <f t="shared" si="138"/>
        <v>41696.842824074076</v>
      </c>
      <c r="U1262">
        <f t="shared" si="13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1">
        <f t="shared" si="137"/>
        <v>41638.342905092592</v>
      </c>
      <c r="T1263" s="11">
        <f t="shared" si="138"/>
        <v>41668.342905092592</v>
      </c>
      <c r="U1263">
        <f t="shared" si="139"/>
        <v>2014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1">
        <f t="shared" si="137"/>
        <v>41656.762638888889</v>
      </c>
      <c r="T1264" s="11">
        <f t="shared" si="138"/>
        <v>41686.762638888889</v>
      </c>
      <c r="U1264">
        <f t="shared" si="13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1">
        <f t="shared" si="137"/>
        <v>41692.084143518521</v>
      </c>
      <c r="T1265" s="11">
        <f t="shared" si="138"/>
        <v>41727.041666666664</v>
      </c>
      <c r="U1265">
        <f t="shared" si="13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1">
        <f t="shared" si="137"/>
        <v>41547.662997685184</v>
      </c>
      <c r="T1266" s="11">
        <f t="shared" si="138"/>
        <v>41576.662997685184</v>
      </c>
      <c r="U1266">
        <f t="shared" si="13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1">
        <f t="shared" si="137"/>
        <v>40465.655266203699</v>
      </c>
      <c r="T1267" s="11">
        <f t="shared" si="138"/>
        <v>40512.655266203699</v>
      </c>
      <c r="U1267">
        <f t="shared" si="13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11">
        <f t="shared" si="137"/>
        <v>41620.87667824074</v>
      </c>
      <c r="T1268" s="11">
        <f t="shared" si="138"/>
        <v>41650.87667824074</v>
      </c>
      <c r="U1268">
        <f t="shared" si="139"/>
        <v>2014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1">
        <f t="shared" si="137"/>
        <v>41449.585162037038</v>
      </c>
      <c r="T1269" s="11">
        <f t="shared" si="138"/>
        <v>41479.585162037038</v>
      </c>
      <c r="U1269">
        <f t="shared" si="13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1">
        <f t="shared" si="137"/>
        <v>41507.845451388886</v>
      </c>
      <c r="T1270" s="11">
        <f t="shared" si="138"/>
        <v>41537.845451388886</v>
      </c>
      <c r="U1270">
        <f t="shared" si="13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1">
        <f t="shared" si="137"/>
        <v>42445.823055555549</v>
      </c>
      <c r="T1271" s="11">
        <f t="shared" si="138"/>
        <v>42476</v>
      </c>
      <c r="U1271">
        <f t="shared" si="13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1">
        <f t="shared" si="137"/>
        <v>40933.856967592597</v>
      </c>
      <c r="T1272" s="11">
        <f t="shared" si="138"/>
        <v>40993.815300925926</v>
      </c>
      <c r="U1272">
        <f t="shared" si="13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1">
        <f t="shared" si="137"/>
        <v>41561.683553240742</v>
      </c>
      <c r="T1273" s="11">
        <f t="shared" si="138"/>
        <v>41591.725219907406</v>
      </c>
      <c r="U1273">
        <f t="shared" si="13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1">
        <f t="shared" si="137"/>
        <v>40274.745127314818</v>
      </c>
      <c r="T1274" s="11">
        <f t="shared" si="138"/>
        <v>40344.166666666664</v>
      </c>
      <c r="U1274">
        <f t="shared" si="13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1">
        <f t="shared" si="137"/>
        <v>41852.730219907404</v>
      </c>
      <c r="T1275" s="11">
        <f t="shared" si="138"/>
        <v>41882.730219907404</v>
      </c>
      <c r="U1275">
        <f t="shared" si="13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1">
        <f t="shared" si="137"/>
        <v>41116.690104166664</v>
      </c>
      <c r="T1276" s="11">
        <f t="shared" si="138"/>
        <v>41151.690104166664</v>
      </c>
      <c r="U1276">
        <f t="shared" si="13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1">
        <f t="shared" si="137"/>
        <v>41458.867905092593</v>
      </c>
      <c r="T1277" s="11">
        <f t="shared" si="138"/>
        <v>41493.867905092593</v>
      </c>
      <c r="U1277">
        <f t="shared" si="13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1">
        <f t="shared" si="137"/>
        <v>40007.704247685186</v>
      </c>
      <c r="T1278" s="11">
        <f t="shared" si="138"/>
        <v>40057.166666666664</v>
      </c>
      <c r="U1278">
        <f t="shared" si="13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1">
        <f t="shared" si="137"/>
        <v>41121.561886574076</v>
      </c>
      <c r="T1279" s="11">
        <f t="shared" si="138"/>
        <v>41156.561886574076</v>
      </c>
      <c r="U1279">
        <f t="shared" si="13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1">
        <f t="shared" si="137"/>
        <v>41786.555162037039</v>
      </c>
      <c r="T1280" s="11">
        <f t="shared" si="138"/>
        <v>41815.083333333336</v>
      </c>
      <c r="U1280">
        <f t="shared" si="13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1">
        <f t="shared" si="137"/>
        <v>41682.099189814813</v>
      </c>
      <c r="T1281" s="11">
        <f t="shared" si="138"/>
        <v>41722.057523148149</v>
      </c>
      <c r="U1281">
        <f t="shared" si="13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40">E1282/D1282</f>
        <v>1.1091186666666666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1">
        <f t="shared" si="137"/>
        <v>40513.757569444446</v>
      </c>
      <c r="T1282" s="11">
        <f t="shared" si="138"/>
        <v>40603.757569444446</v>
      </c>
      <c r="U1282">
        <f t="shared" si="139"/>
        <v>2011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40"/>
        <v>1.1071428571428572</v>
      </c>
      <c r="P1283" s="6">
        <f t="shared" ref="P1283:P1346" si="141">IF(L1283&gt;0,E1283/L1283,0)</f>
        <v>104.72972972972973</v>
      </c>
      <c r="Q1283" t="str">
        <f t="shared" ref="Q1283:Q1346" si="142">LEFT($N1283,FIND("/",$N1283,1)-1)</f>
        <v>music</v>
      </c>
      <c r="R1283" t="str">
        <f t="shared" ref="R1283:R1346" si="143">MID($N1283,FIND("/",$N1283,1)+1,32)</f>
        <v>rock</v>
      </c>
      <c r="S1283" s="11">
        <f t="shared" ref="S1283:S1346" si="144">(((J1283/60)/60)/24)+DATE(1970,1,1)</f>
        <v>41463.743472222224</v>
      </c>
      <c r="T1283" s="11">
        <f t="shared" ref="T1283:T1346" si="145">(((I1283/60)/60)/24)+DATE(1970,1,1)</f>
        <v>41483.743472222224</v>
      </c>
      <c r="U1283">
        <f t="shared" ref="U1283:U1346" si="146">YEAR(T1283)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1">
        <f t="shared" si="144"/>
        <v>41586.475173611114</v>
      </c>
      <c r="T1284" s="11">
        <f t="shared" si="145"/>
        <v>41617.207638888889</v>
      </c>
      <c r="U1284">
        <f t="shared" si="146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1">
        <f t="shared" si="144"/>
        <v>41320.717465277776</v>
      </c>
      <c r="T1285" s="11">
        <f t="shared" si="145"/>
        <v>41344.166666666664</v>
      </c>
      <c r="U1285">
        <f t="shared" si="146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1">
        <f t="shared" si="144"/>
        <v>42712.23474537037</v>
      </c>
      <c r="T1286" s="11">
        <f t="shared" si="145"/>
        <v>42735.707638888889</v>
      </c>
      <c r="U1286">
        <f t="shared" si="146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1">
        <f t="shared" si="144"/>
        <v>42160.583043981482</v>
      </c>
      <c r="T1287" s="11">
        <f t="shared" si="145"/>
        <v>42175.583043981482</v>
      </c>
      <c r="U1287">
        <f t="shared" si="146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11">
        <f t="shared" si="144"/>
        <v>42039.384571759263</v>
      </c>
      <c r="T1288" s="11">
        <f t="shared" si="145"/>
        <v>42052.583333333328</v>
      </c>
      <c r="U1288">
        <f t="shared" si="146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11">
        <f t="shared" si="144"/>
        <v>42107.621018518519</v>
      </c>
      <c r="T1289" s="11">
        <f t="shared" si="145"/>
        <v>42167.621018518519</v>
      </c>
      <c r="U1289">
        <f t="shared" si="146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1">
        <f t="shared" si="144"/>
        <v>42561.154664351852</v>
      </c>
      <c r="T1290" s="11">
        <f t="shared" si="145"/>
        <v>42592.166666666672</v>
      </c>
      <c r="U1290">
        <f t="shared" si="146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1">
        <f t="shared" si="144"/>
        <v>42709.134780092587</v>
      </c>
      <c r="T1291" s="11">
        <f t="shared" si="145"/>
        <v>42739.134780092587</v>
      </c>
      <c r="U1291">
        <f t="shared" si="146"/>
        <v>2017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1">
        <f t="shared" si="144"/>
        <v>42086.614942129629</v>
      </c>
      <c r="T1292" s="11">
        <f t="shared" si="145"/>
        <v>42117.290972222225</v>
      </c>
      <c r="U1292">
        <f t="shared" si="146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1">
        <f t="shared" si="144"/>
        <v>42064.652673611112</v>
      </c>
      <c r="T1293" s="11">
        <f t="shared" si="145"/>
        <v>42101.291666666672</v>
      </c>
      <c r="U1293">
        <f t="shared" si="146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1">
        <f t="shared" si="144"/>
        <v>42256.764212962968</v>
      </c>
      <c r="T1294" s="11">
        <f t="shared" si="145"/>
        <v>42283.957638888889</v>
      </c>
      <c r="U1294">
        <f t="shared" si="146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1">
        <f t="shared" si="144"/>
        <v>42292.701053240744</v>
      </c>
      <c r="T1295" s="11">
        <f t="shared" si="145"/>
        <v>42322.742719907401</v>
      </c>
      <c r="U1295">
        <f t="shared" si="146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1">
        <f t="shared" si="144"/>
        <v>42278.453668981485</v>
      </c>
      <c r="T1296" s="11">
        <f t="shared" si="145"/>
        <v>42296.458333333328</v>
      </c>
      <c r="U1296">
        <f t="shared" si="146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1">
        <f t="shared" si="144"/>
        <v>42184.572881944448</v>
      </c>
      <c r="T1297" s="11">
        <f t="shared" si="145"/>
        <v>42214.708333333328</v>
      </c>
      <c r="U1297">
        <f t="shared" si="146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1">
        <f t="shared" si="144"/>
        <v>42423.050613425927</v>
      </c>
      <c r="T1298" s="11">
        <f t="shared" si="145"/>
        <v>42443.008946759262</v>
      </c>
      <c r="U1298">
        <f t="shared" si="146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1">
        <f t="shared" si="144"/>
        <v>42461.747199074074</v>
      </c>
      <c r="T1299" s="11">
        <f t="shared" si="145"/>
        <v>42491.747199074074</v>
      </c>
      <c r="U1299">
        <f t="shared" si="146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1">
        <f t="shared" si="144"/>
        <v>42458.680925925932</v>
      </c>
      <c r="T1300" s="11">
        <f t="shared" si="145"/>
        <v>42488.680925925932</v>
      </c>
      <c r="U1300">
        <f t="shared" si="146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1">
        <f t="shared" si="144"/>
        <v>42169.814340277779</v>
      </c>
      <c r="T1301" s="11">
        <f t="shared" si="145"/>
        <v>42199.814340277779</v>
      </c>
      <c r="U1301">
        <f t="shared" si="146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4"/>
        <v>42483.675208333334</v>
      </c>
      <c r="T1302" s="11">
        <f t="shared" si="145"/>
        <v>42522.789583333331</v>
      </c>
      <c r="U1302">
        <f t="shared" si="146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1">
        <f t="shared" si="144"/>
        <v>42195.749745370369</v>
      </c>
      <c r="T1303" s="11">
        <f t="shared" si="145"/>
        <v>42206.125</v>
      </c>
      <c r="U1303">
        <f t="shared" si="146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11">
        <f t="shared" si="144"/>
        <v>42675.057997685188</v>
      </c>
      <c r="T1304" s="11">
        <f t="shared" si="145"/>
        <v>42705.099664351852</v>
      </c>
      <c r="U1304">
        <f t="shared" si="146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1">
        <f t="shared" si="144"/>
        <v>42566.441203703704</v>
      </c>
      <c r="T1305" s="11">
        <f t="shared" si="145"/>
        <v>42582.458333333328</v>
      </c>
      <c r="U1305">
        <f t="shared" si="146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1">
        <f t="shared" si="144"/>
        <v>42747.194502314815</v>
      </c>
      <c r="T1306" s="11">
        <f t="shared" si="145"/>
        <v>42807.152835648143</v>
      </c>
      <c r="U1306">
        <f t="shared" si="146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42543.665601851855</v>
      </c>
      <c r="T1307" s="11">
        <f t="shared" si="145"/>
        <v>42572.729166666672</v>
      </c>
      <c r="U1307">
        <f t="shared" si="146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41947.457569444443</v>
      </c>
      <c r="T1308" s="11">
        <f t="shared" si="145"/>
        <v>41977.457569444443</v>
      </c>
      <c r="U1308">
        <f t="shared" si="146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42387.503229166665</v>
      </c>
      <c r="T1309" s="11">
        <f t="shared" si="145"/>
        <v>42417.503229166665</v>
      </c>
      <c r="U1309">
        <f t="shared" si="146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42611.613564814819</v>
      </c>
      <c r="T1310" s="11">
        <f t="shared" si="145"/>
        <v>42651.613564814819</v>
      </c>
      <c r="U1310">
        <f t="shared" si="146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42257.882731481484</v>
      </c>
      <c r="T1311" s="11">
        <f t="shared" si="145"/>
        <v>42292.882731481484</v>
      </c>
      <c r="U1311">
        <f t="shared" si="146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42556.667245370365</v>
      </c>
      <c r="T1312" s="11">
        <f t="shared" si="145"/>
        <v>42601.667245370365</v>
      </c>
      <c r="U1312">
        <f t="shared" si="146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42669.802303240736</v>
      </c>
      <c r="T1313" s="11">
        <f t="shared" si="145"/>
        <v>42704.843969907408</v>
      </c>
      <c r="U1313">
        <f t="shared" si="146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42082.702800925923</v>
      </c>
      <c r="T1314" s="11">
        <f t="shared" si="145"/>
        <v>42112.702800925923</v>
      </c>
      <c r="U1314">
        <f t="shared" si="146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42402.709652777776</v>
      </c>
      <c r="T1315" s="11">
        <f t="shared" si="145"/>
        <v>42432.709652777776</v>
      </c>
      <c r="U1315">
        <f t="shared" si="146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42604.669675925921</v>
      </c>
      <c r="T1316" s="11">
        <f t="shared" si="145"/>
        <v>42664.669675925921</v>
      </c>
      <c r="U1316">
        <f t="shared" si="146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42278.498240740737</v>
      </c>
      <c r="T1317" s="11">
        <f t="shared" si="145"/>
        <v>42314.041666666672</v>
      </c>
      <c r="U1317">
        <f t="shared" si="146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42393.961909722217</v>
      </c>
      <c r="T1318" s="11">
        <f t="shared" si="145"/>
        <v>42428.961909722217</v>
      </c>
      <c r="U1318">
        <f t="shared" si="146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42520.235486111109</v>
      </c>
      <c r="T1319" s="11">
        <f t="shared" si="145"/>
        <v>42572.583333333328</v>
      </c>
      <c r="U1319">
        <f t="shared" si="146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41985.043657407412</v>
      </c>
      <c r="T1320" s="11">
        <f t="shared" si="145"/>
        <v>42015.043657407412</v>
      </c>
      <c r="U1320">
        <f t="shared" si="146"/>
        <v>2015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41816.812094907407</v>
      </c>
      <c r="T1321" s="11">
        <f t="shared" si="145"/>
        <v>41831.666666666664</v>
      </c>
      <c r="U1321">
        <f t="shared" si="146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42705.690347222218</v>
      </c>
      <c r="T1322" s="11">
        <f t="shared" si="145"/>
        <v>42734.958333333328</v>
      </c>
      <c r="U1322">
        <f t="shared" si="146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42697.74927083333</v>
      </c>
      <c r="T1323" s="11">
        <f t="shared" si="145"/>
        <v>42727.74927083333</v>
      </c>
      <c r="U1323">
        <f t="shared" si="146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42115.656539351854</v>
      </c>
      <c r="T1324" s="11">
        <f t="shared" si="145"/>
        <v>42145.656539351854</v>
      </c>
      <c r="U1324">
        <f t="shared" si="146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42451.698449074072</v>
      </c>
      <c r="T1325" s="11">
        <f t="shared" si="145"/>
        <v>42486.288194444445</v>
      </c>
      <c r="U1325">
        <f t="shared" si="146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42626.633703703701</v>
      </c>
      <c r="T1326" s="11">
        <f t="shared" si="145"/>
        <v>42656.633703703701</v>
      </c>
      <c r="U1326">
        <f t="shared" si="146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42704.086053240739</v>
      </c>
      <c r="T1327" s="11">
        <f t="shared" si="145"/>
        <v>42734.086053240739</v>
      </c>
      <c r="U1327">
        <f t="shared" si="146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41974.791990740734</v>
      </c>
      <c r="T1328" s="11">
        <f t="shared" si="145"/>
        <v>42019.791990740734</v>
      </c>
      <c r="U1328">
        <f t="shared" si="146"/>
        <v>2015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42123.678645833337</v>
      </c>
      <c r="T1329" s="11">
        <f t="shared" si="145"/>
        <v>42153.678645833337</v>
      </c>
      <c r="U1329">
        <f t="shared" si="146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42612.642754629633</v>
      </c>
      <c r="T1330" s="11">
        <f t="shared" si="145"/>
        <v>42657.642754629633</v>
      </c>
      <c r="U1330">
        <f t="shared" si="146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41935.221585648149</v>
      </c>
      <c r="T1331" s="11">
        <f t="shared" si="145"/>
        <v>41975.263252314813</v>
      </c>
      <c r="U1331">
        <f t="shared" si="146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42522.276724537034</v>
      </c>
      <c r="T1332" s="11">
        <f t="shared" si="145"/>
        <v>42553.166666666672</v>
      </c>
      <c r="U1332">
        <f t="shared" si="146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42569.50409722222</v>
      </c>
      <c r="T1333" s="11">
        <f t="shared" si="145"/>
        <v>42599.50409722222</v>
      </c>
      <c r="U1333">
        <f t="shared" si="146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6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42732.060277777782</v>
      </c>
      <c r="T1334" s="11">
        <f t="shared" si="145"/>
        <v>42762.060277777782</v>
      </c>
      <c r="U1334">
        <f t="shared" si="146"/>
        <v>2017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6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41806.106770833336</v>
      </c>
      <c r="T1335" s="11">
        <f t="shared" si="145"/>
        <v>41836.106770833336</v>
      </c>
      <c r="U1335">
        <f t="shared" si="146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42410.774155092593</v>
      </c>
      <c r="T1336" s="11">
        <f t="shared" si="145"/>
        <v>42440.774155092593</v>
      </c>
      <c r="U1336">
        <f t="shared" si="146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42313.936365740738</v>
      </c>
      <c r="T1337" s="11">
        <f t="shared" si="145"/>
        <v>42343.936365740738</v>
      </c>
      <c r="U1337">
        <f t="shared" si="146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41955.863750000004</v>
      </c>
      <c r="T1338" s="11">
        <f t="shared" si="145"/>
        <v>41990.863750000004</v>
      </c>
      <c r="U1338">
        <f t="shared" si="146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42767.577303240745</v>
      </c>
      <c r="T1339" s="11">
        <f t="shared" si="145"/>
        <v>42797.577303240745</v>
      </c>
      <c r="U1339">
        <f t="shared" si="146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42188.803622685184</v>
      </c>
      <c r="T1340" s="11">
        <f t="shared" si="145"/>
        <v>42218.803622685184</v>
      </c>
      <c r="U1340">
        <f t="shared" si="146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41936.647164351853</v>
      </c>
      <c r="T1341" s="11">
        <f t="shared" si="145"/>
        <v>41981.688831018517</v>
      </c>
      <c r="U1341">
        <f t="shared" si="146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6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41836.595520833333</v>
      </c>
      <c r="T1342" s="11">
        <f t="shared" si="145"/>
        <v>41866.595520833333</v>
      </c>
      <c r="U1342">
        <f t="shared" si="146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42612.624039351853</v>
      </c>
      <c r="T1343" s="11">
        <f t="shared" si="145"/>
        <v>42644.624039351853</v>
      </c>
      <c r="U1343">
        <f t="shared" si="146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42172.816423611104</v>
      </c>
      <c r="T1344" s="11">
        <f t="shared" si="145"/>
        <v>42202.816423611104</v>
      </c>
      <c r="U1344">
        <f t="shared" si="146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42542.526423611111</v>
      </c>
      <c r="T1345" s="11">
        <f t="shared" si="145"/>
        <v>42601.165972222225</v>
      </c>
      <c r="U1345">
        <f t="shared" si="146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47">E1346/D1346</f>
        <v>3.7773333333333334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1">
        <f t="shared" si="144"/>
        <v>42522.789803240739</v>
      </c>
      <c r="T1346" s="11">
        <f t="shared" si="145"/>
        <v>42551.789803240739</v>
      </c>
      <c r="U1346">
        <f t="shared" si="146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47"/>
        <v>1.25</v>
      </c>
      <c r="P1347" s="6">
        <f t="shared" ref="P1347:P1410" si="148">IF(L1347&gt;0,E1347/L1347,0)</f>
        <v>53.571428571428569</v>
      </c>
      <c r="Q1347" t="str">
        <f t="shared" ref="Q1347:Q1410" si="149">LEFT($N1347,FIND("/",$N1347,1)-1)</f>
        <v>publishing</v>
      </c>
      <c r="R1347" t="str">
        <f t="shared" ref="R1347:R1410" si="150">MID($N1347,FIND("/",$N1347,1)+1,32)</f>
        <v>nonfiction</v>
      </c>
      <c r="S1347" s="11">
        <f t="shared" ref="S1347:S1410" si="151">(((J1347/60)/60)/24)+DATE(1970,1,1)</f>
        <v>41799.814340277779</v>
      </c>
      <c r="T1347" s="11">
        <f t="shared" ref="T1347:T1410" si="152">(((I1347/60)/60)/24)+DATE(1970,1,1)</f>
        <v>41834.814340277779</v>
      </c>
      <c r="U1347">
        <f t="shared" ref="U1347:U1410" si="153">YEAR(T1347)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1">
        <f t="shared" si="151"/>
        <v>41422.075821759259</v>
      </c>
      <c r="T1348" s="11">
        <f t="shared" si="152"/>
        <v>41452.075821759259</v>
      </c>
      <c r="U1348">
        <f t="shared" si="153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42040.638020833328</v>
      </c>
      <c r="T1349" s="11">
        <f t="shared" si="152"/>
        <v>42070.638020833328</v>
      </c>
      <c r="U1349">
        <f t="shared" si="153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41963.506168981476</v>
      </c>
      <c r="T1350" s="11">
        <f t="shared" si="152"/>
        <v>41991.506168981476</v>
      </c>
      <c r="U1350">
        <f t="shared" si="153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42317.33258101852</v>
      </c>
      <c r="T1351" s="11">
        <f t="shared" si="152"/>
        <v>42354.290972222225</v>
      </c>
      <c r="U1351">
        <f t="shared" si="153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42334.013124999998</v>
      </c>
      <c r="T1352" s="11">
        <f t="shared" si="152"/>
        <v>42364.013124999998</v>
      </c>
      <c r="U1352">
        <f t="shared" si="153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42382.74009259259</v>
      </c>
      <c r="T1353" s="11">
        <f t="shared" si="152"/>
        <v>42412.74009259259</v>
      </c>
      <c r="U1353">
        <f t="shared" si="153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42200.578310185185</v>
      </c>
      <c r="T1354" s="11">
        <f t="shared" si="152"/>
        <v>42252.165972222225</v>
      </c>
      <c r="U1354">
        <f t="shared" si="153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41309.11791666667</v>
      </c>
      <c r="T1355" s="11">
        <f t="shared" si="152"/>
        <v>41344</v>
      </c>
      <c r="U1355">
        <f t="shared" si="153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42502.807627314818</v>
      </c>
      <c r="T1356" s="11">
        <f t="shared" si="152"/>
        <v>42532.807627314818</v>
      </c>
      <c r="U1356">
        <f t="shared" si="153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41213.254687499997</v>
      </c>
      <c r="T1357" s="11">
        <f t="shared" si="152"/>
        <v>41243.416666666664</v>
      </c>
      <c r="U1357">
        <f t="shared" si="153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41430.038888888892</v>
      </c>
      <c r="T1358" s="11">
        <f t="shared" si="152"/>
        <v>41460.038888888892</v>
      </c>
      <c r="U1358">
        <f t="shared" si="153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41304.962233796294</v>
      </c>
      <c r="T1359" s="11">
        <f t="shared" si="152"/>
        <v>41334.249305555553</v>
      </c>
      <c r="U1359">
        <f t="shared" si="153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40689.570868055554</v>
      </c>
      <c r="T1360" s="11">
        <f t="shared" si="152"/>
        <v>40719.570868055554</v>
      </c>
      <c r="U1360">
        <f t="shared" si="153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40668.814699074072</v>
      </c>
      <c r="T1361" s="11">
        <f t="shared" si="152"/>
        <v>40730.814699074072</v>
      </c>
      <c r="U1361">
        <f t="shared" si="153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41095.900694444441</v>
      </c>
      <c r="T1362" s="11">
        <f t="shared" si="152"/>
        <v>41123.900694444441</v>
      </c>
      <c r="U1362">
        <f t="shared" si="153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41781.717268518521</v>
      </c>
      <c r="T1363" s="11">
        <f t="shared" si="152"/>
        <v>41811.717268518521</v>
      </c>
      <c r="U1363">
        <f t="shared" si="153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41464.934386574074</v>
      </c>
      <c r="T1364" s="11">
        <f t="shared" si="152"/>
        <v>41524.934386574074</v>
      </c>
      <c r="U1364">
        <f t="shared" si="153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42396.8440625</v>
      </c>
      <c r="T1365" s="11">
        <f t="shared" si="152"/>
        <v>42415.332638888889</v>
      </c>
      <c r="U1365">
        <f t="shared" si="153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1">
        <f t="shared" si="151"/>
        <v>41951.695671296293</v>
      </c>
      <c r="T1366" s="11">
        <f t="shared" si="152"/>
        <v>42011.6956712963</v>
      </c>
      <c r="U1366">
        <f t="shared" si="153"/>
        <v>2015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1">
        <f t="shared" si="151"/>
        <v>42049.733240740738</v>
      </c>
      <c r="T1367" s="11">
        <f t="shared" si="152"/>
        <v>42079.691574074073</v>
      </c>
      <c r="U1367">
        <f t="shared" si="153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1">
        <f t="shared" si="151"/>
        <v>41924.996099537035</v>
      </c>
      <c r="T1368" s="11">
        <f t="shared" si="152"/>
        <v>41970.037766203706</v>
      </c>
      <c r="U1368">
        <f t="shared" si="153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1">
        <f t="shared" si="151"/>
        <v>42292.002893518518</v>
      </c>
      <c r="T1369" s="11">
        <f t="shared" si="152"/>
        <v>42322.044560185182</v>
      </c>
      <c r="U1369">
        <f t="shared" si="153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1">
        <f t="shared" si="151"/>
        <v>42146.190902777773</v>
      </c>
      <c r="T1370" s="11">
        <f t="shared" si="152"/>
        <v>42170.190902777773</v>
      </c>
      <c r="U1370">
        <f t="shared" si="153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1">
        <f t="shared" si="151"/>
        <v>41710.594282407408</v>
      </c>
      <c r="T1371" s="11">
        <f t="shared" si="152"/>
        <v>41740.594282407408</v>
      </c>
      <c r="U1371">
        <f t="shared" si="153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11">
        <f t="shared" si="151"/>
        <v>41548.00335648148</v>
      </c>
      <c r="T1372" s="11">
        <f t="shared" si="152"/>
        <v>41563.00335648148</v>
      </c>
      <c r="U1372">
        <f t="shared" si="153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1">
        <f t="shared" si="151"/>
        <v>42101.758587962962</v>
      </c>
      <c r="T1373" s="11">
        <f t="shared" si="152"/>
        <v>42131.758587962962</v>
      </c>
      <c r="U1373">
        <f t="shared" si="153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11">
        <f t="shared" si="151"/>
        <v>41072.739953703705</v>
      </c>
      <c r="T1374" s="11">
        <f t="shared" si="152"/>
        <v>41102.739953703705</v>
      </c>
      <c r="U1374">
        <f t="shared" si="153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1">
        <f t="shared" si="151"/>
        <v>42704.95177083333</v>
      </c>
      <c r="T1375" s="11">
        <f t="shared" si="152"/>
        <v>42734.95177083333</v>
      </c>
      <c r="U1375">
        <f t="shared" si="153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1">
        <f t="shared" si="151"/>
        <v>42424.161898148144</v>
      </c>
      <c r="T1376" s="11">
        <f t="shared" si="152"/>
        <v>42454.12023148148</v>
      </c>
      <c r="U1376">
        <f t="shared" si="153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1">
        <f t="shared" si="151"/>
        <v>42720.066192129627</v>
      </c>
      <c r="T1377" s="11">
        <f t="shared" si="152"/>
        <v>42750.066192129627</v>
      </c>
      <c r="U1377">
        <f t="shared" si="153"/>
        <v>2017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1">
        <f t="shared" si="151"/>
        <v>42677.669050925921</v>
      </c>
      <c r="T1378" s="11">
        <f t="shared" si="152"/>
        <v>42707.710717592592</v>
      </c>
      <c r="U1378">
        <f t="shared" si="153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1">
        <f t="shared" si="151"/>
        <v>42747.219560185185</v>
      </c>
      <c r="T1379" s="11">
        <f t="shared" si="152"/>
        <v>42769.174305555556</v>
      </c>
      <c r="U1379">
        <f t="shared" si="153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1">
        <f t="shared" si="151"/>
        <v>42568.759374999994</v>
      </c>
      <c r="T1380" s="11">
        <f t="shared" si="152"/>
        <v>42583.759374999994</v>
      </c>
      <c r="U1380">
        <f t="shared" si="153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1">
        <f t="shared" si="151"/>
        <v>42130.491620370376</v>
      </c>
      <c r="T1381" s="11">
        <f t="shared" si="152"/>
        <v>42160.491620370376</v>
      </c>
      <c r="U1381">
        <f t="shared" si="153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11">
        <f t="shared" si="151"/>
        <v>42141.762800925921</v>
      </c>
      <c r="T1382" s="11">
        <f t="shared" si="152"/>
        <v>42164.083333333328</v>
      </c>
      <c r="U1382">
        <f t="shared" si="153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1">
        <f t="shared" si="151"/>
        <v>42703.214409722219</v>
      </c>
      <c r="T1383" s="11">
        <f t="shared" si="152"/>
        <v>42733.214409722219</v>
      </c>
      <c r="U1383">
        <f t="shared" si="153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1">
        <f t="shared" si="151"/>
        <v>41370.800185185188</v>
      </c>
      <c r="T1384" s="11">
        <f t="shared" si="152"/>
        <v>41400.800185185188</v>
      </c>
      <c r="U1384">
        <f t="shared" si="153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1">
        <f t="shared" si="151"/>
        <v>42707.074976851851</v>
      </c>
      <c r="T1385" s="11">
        <f t="shared" si="152"/>
        <v>42727.074976851851</v>
      </c>
      <c r="U1385">
        <f t="shared" si="153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1">
        <f t="shared" si="151"/>
        <v>42160.735208333332</v>
      </c>
      <c r="T1386" s="11">
        <f t="shared" si="152"/>
        <v>42190.735208333332</v>
      </c>
      <c r="U1386">
        <f t="shared" si="153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1">
        <f t="shared" si="151"/>
        <v>42433.688900462963</v>
      </c>
      <c r="T1387" s="11">
        <f t="shared" si="152"/>
        <v>42489.507638888885</v>
      </c>
      <c r="U1387">
        <f t="shared" si="153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11">
        <f t="shared" si="151"/>
        <v>42184.646863425922</v>
      </c>
      <c r="T1388" s="11">
        <f t="shared" si="152"/>
        <v>42214.646863425922</v>
      </c>
      <c r="U1388">
        <f t="shared" si="153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1">
        <f t="shared" si="151"/>
        <v>42126.92123842593</v>
      </c>
      <c r="T1389" s="11">
        <f t="shared" si="152"/>
        <v>42158.1875</v>
      </c>
      <c r="U1389">
        <f t="shared" si="153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1">
        <f t="shared" si="151"/>
        <v>42634.614780092597</v>
      </c>
      <c r="T1390" s="11">
        <f t="shared" si="152"/>
        <v>42660.676388888889</v>
      </c>
      <c r="U1390">
        <f t="shared" si="153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1">
        <f t="shared" si="151"/>
        <v>42565.480983796297</v>
      </c>
      <c r="T1391" s="11">
        <f t="shared" si="152"/>
        <v>42595.480983796297</v>
      </c>
      <c r="U1391">
        <f t="shared" si="153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1">
        <f t="shared" si="151"/>
        <v>42087.803310185183</v>
      </c>
      <c r="T1392" s="11">
        <f t="shared" si="152"/>
        <v>42121.716666666667</v>
      </c>
      <c r="U1392">
        <f t="shared" si="153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1">
        <f t="shared" si="151"/>
        <v>42193.650671296295</v>
      </c>
      <c r="T1393" s="11">
        <f t="shared" si="152"/>
        <v>42238.207638888889</v>
      </c>
      <c r="U1393">
        <f t="shared" si="153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1">
        <f t="shared" si="151"/>
        <v>42401.154930555553</v>
      </c>
      <c r="T1394" s="11">
        <f t="shared" si="152"/>
        <v>42432.154930555553</v>
      </c>
      <c r="U1394">
        <f t="shared" si="153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1">
        <f t="shared" si="151"/>
        <v>42553.681979166664</v>
      </c>
      <c r="T1395" s="11">
        <f t="shared" si="152"/>
        <v>42583.681979166664</v>
      </c>
      <c r="U1395">
        <f t="shared" si="153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1">
        <f t="shared" si="151"/>
        <v>42752.144976851851</v>
      </c>
      <c r="T1396" s="11">
        <f t="shared" si="152"/>
        <v>42795.125</v>
      </c>
      <c r="U1396">
        <f t="shared" si="153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1">
        <f t="shared" si="151"/>
        <v>42719.90834490741</v>
      </c>
      <c r="T1397" s="11">
        <f t="shared" si="152"/>
        <v>42749.90834490741</v>
      </c>
      <c r="U1397">
        <f t="shared" si="153"/>
        <v>2017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1">
        <f t="shared" si="151"/>
        <v>42018.99863425926</v>
      </c>
      <c r="T1398" s="11">
        <f t="shared" si="152"/>
        <v>42048.99863425926</v>
      </c>
      <c r="U1398">
        <f t="shared" si="153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1">
        <f t="shared" si="151"/>
        <v>42640.917939814812</v>
      </c>
      <c r="T1399" s="11">
        <f t="shared" si="152"/>
        <v>42670.888194444444</v>
      </c>
      <c r="U1399">
        <f t="shared" si="153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1">
        <f t="shared" si="151"/>
        <v>42526.874236111107</v>
      </c>
      <c r="T1400" s="11">
        <f t="shared" si="152"/>
        <v>42556.874236111107</v>
      </c>
      <c r="U1400">
        <f t="shared" si="153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1">
        <f t="shared" si="151"/>
        <v>41889.004317129627</v>
      </c>
      <c r="T1401" s="11">
        <f t="shared" si="152"/>
        <v>41919.004317129627</v>
      </c>
      <c r="U1401">
        <f t="shared" si="153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1">
        <f t="shared" si="151"/>
        <v>42498.341122685189</v>
      </c>
      <c r="T1402" s="11">
        <f t="shared" si="152"/>
        <v>42533.229166666672</v>
      </c>
      <c r="U1402">
        <f t="shared" si="153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1">
        <f t="shared" si="151"/>
        <v>41399.99622685185</v>
      </c>
      <c r="T1403" s="11">
        <f t="shared" si="152"/>
        <v>41420.99622685185</v>
      </c>
      <c r="U1403">
        <f t="shared" si="153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1">
        <f t="shared" si="151"/>
        <v>42065.053368055553</v>
      </c>
      <c r="T1404" s="11">
        <f t="shared" si="152"/>
        <v>42125.011701388896</v>
      </c>
      <c r="U1404">
        <f t="shared" si="153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1">
        <f t="shared" si="151"/>
        <v>41451.062905092593</v>
      </c>
      <c r="T1405" s="11">
        <f t="shared" si="152"/>
        <v>41481.062905092593</v>
      </c>
      <c r="U1405">
        <f t="shared" si="153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1">
        <f t="shared" si="151"/>
        <v>42032.510243055556</v>
      </c>
      <c r="T1406" s="11">
        <f t="shared" si="152"/>
        <v>42057.510243055556</v>
      </c>
      <c r="U1406">
        <f t="shared" si="153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41941.680567129632</v>
      </c>
      <c r="T1407" s="11">
        <f t="shared" si="152"/>
        <v>41971.722233796296</v>
      </c>
      <c r="U1407">
        <f t="shared" si="153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42297.432951388888</v>
      </c>
      <c r="T1408" s="11">
        <f t="shared" si="152"/>
        <v>42350.416666666672</v>
      </c>
      <c r="U1408">
        <f t="shared" si="153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41838.536782407406</v>
      </c>
      <c r="T1409" s="11">
        <f t="shared" si="152"/>
        <v>41863.536782407406</v>
      </c>
      <c r="U1409">
        <f t="shared" si="153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54">E1410/D1410</f>
        <v>7.1999999999999995E-2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1">
        <f t="shared" si="151"/>
        <v>42291.872175925921</v>
      </c>
      <c r="T1410" s="11">
        <f t="shared" si="152"/>
        <v>42321.913842592592</v>
      </c>
      <c r="U1410">
        <f t="shared" si="153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54"/>
        <v>0</v>
      </c>
      <c r="P1411" s="6">
        <f t="shared" ref="P1411:P1474" si="155">IF(L1411&gt;0,E1411/L1411,0)</f>
        <v>0</v>
      </c>
      <c r="Q1411" t="str">
        <f t="shared" ref="Q1411:Q1474" si="156">LEFT($N1411,FIND("/",$N1411,1)-1)</f>
        <v>publishing</v>
      </c>
      <c r="R1411" t="str">
        <f t="shared" ref="R1411:R1474" si="157">MID($N1411,FIND("/",$N1411,1)+1,32)</f>
        <v>translations</v>
      </c>
      <c r="S1411" s="11">
        <f t="shared" ref="S1411:S1474" si="158">(((J1411/60)/60)/24)+DATE(1970,1,1)</f>
        <v>41945.133506944447</v>
      </c>
      <c r="T1411" s="11">
        <f t="shared" ref="T1411:T1474" si="159">(((I1411/60)/60)/24)+DATE(1970,1,1)</f>
        <v>42005.175173611111</v>
      </c>
      <c r="U1411">
        <f t="shared" ref="U1411:U1474" si="160">YEAR(T1411)</f>
        <v>2015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1">
        <f t="shared" si="158"/>
        <v>42479.318518518514</v>
      </c>
      <c r="T1412" s="11">
        <f t="shared" si="159"/>
        <v>42524.318518518514</v>
      </c>
      <c r="U1412">
        <f t="shared" si="160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42013.059027777781</v>
      </c>
      <c r="T1413" s="11">
        <f t="shared" si="159"/>
        <v>42041.059027777781</v>
      </c>
      <c r="U1413">
        <f t="shared" si="160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41947.063645833332</v>
      </c>
      <c r="T1414" s="11">
        <f t="shared" si="159"/>
        <v>41977.063645833332</v>
      </c>
      <c r="U1414">
        <f t="shared" si="160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42360.437152777777</v>
      </c>
      <c r="T1415" s="11">
        <f t="shared" si="159"/>
        <v>42420.437152777777</v>
      </c>
      <c r="U1415">
        <f t="shared" si="160"/>
        <v>2016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42708.25309027778</v>
      </c>
      <c r="T1416" s="11">
        <f t="shared" si="159"/>
        <v>42738.25309027778</v>
      </c>
      <c r="U1416">
        <f t="shared" si="160"/>
        <v>2017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42192.675821759258</v>
      </c>
      <c r="T1417" s="11">
        <f t="shared" si="159"/>
        <v>42232.675821759258</v>
      </c>
      <c r="U1417">
        <f t="shared" si="160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6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42299.926145833335</v>
      </c>
      <c r="T1418" s="11">
        <f t="shared" si="159"/>
        <v>42329.967812499999</v>
      </c>
      <c r="U1418">
        <f t="shared" si="160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42232.15016203704</v>
      </c>
      <c r="T1419" s="11">
        <f t="shared" si="159"/>
        <v>42262.465972222228</v>
      </c>
      <c r="U1419">
        <f t="shared" si="160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42395.456412037034</v>
      </c>
      <c r="T1420" s="11">
        <f t="shared" si="159"/>
        <v>42425.456412037034</v>
      </c>
      <c r="U1420">
        <f t="shared" si="160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42622.456238425926</v>
      </c>
      <c r="T1421" s="11">
        <f t="shared" si="159"/>
        <v>42652.456238425926</v>
      </c>
      <c r="U1421">
        <f t="shared" si="160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42524.667662037042</v>
      </c>
      <c r="T1422" s="11">
        <f t="shared" si="159"/>
        <v>42549.667662037042</v>
      </c>
      <c r="U1422">
        <f t="shared" si="160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42013.915613425925</v>
      </c>
      <c r="T1423" s="11">
        <f t="shared" si="159"/>
        <v>42043.915613425925</v>
      </c>
      <c r="U1423">
        <f t="shared" si="16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42604.239629629628</v>
      </c>
      <c r="T1424" s="11">
        <f t="shared" si="159"/>
        <v>42634.239629629628</v>
      </c>
      <c r="U1424">
        <f t="shared" si="160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42340.360312500001</v>
      </c>
      <c r="T1425" s="11">
        <f t="shared" si="159"/>
        <v>42370.360312500001</v>
      </c>
      <c r="U1425">
        <f t="shared" si="160"/>
        <v>2016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42676.717615740738</v>
      </c>
      <c r="T1426" s="11">
        <f t="shared" si="159"/>
        <v>42689.759282407409</v>
      </c>
      <c r="U1426">
        <f t="shared" si="160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6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42093.131469907406</v>
      </c>
      <c r="T1427" s="11">
        <f t="shared" si="159"/>
        <v>42123.131469907406</v>
      </c>
      <c r="U1427">
        <f t="shared" si="160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6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42180.390277777777</v>
      </c>
      <c r="T1428" s="11">
        <f t="shared" si="159"/>
        <v>42240.390277777777</v>
      </c>
      <c r="U1428">
        <f t="shared" si="160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42601.851678240739</v>
      </c>
      <c r="T1429" s="11">
        <f t="shared" si="159"/>
        <v>42631.851678240739</v>
      </c>
      <c r="U1429">
        <f t="shared" si="160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42432.379826388889</v>
      </c>
      <c r="T1430" s="11">
        <f t="shared" si="159"/>
        <v>42462.338159722218</v>
      </c>
      <c r="U1430">
        <f t="shared" si="160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6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42074.060671296291</v>
      </c>
      <c r="T1431" s="11">
        <f t="shared" si="159"/>
        <v>42104.060671296291</v>
      </c>
      <c r="U1431">
        <f t="shared" si="160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41961.813518518517</v>
      </c>
      <c r="T1432" s="11">
        <f t="shared" si="159"/>
        <v>41992.813518518517</v>
      </c>
      <c r="U1432">
        <f t="shared" si="160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42304.210833333331</v>
      </c>
      <c r="T1433" s="11">
        <f t="shared" si="159"/>
        <v>42334.252500000002</v>
      </c>
      <c r="U1433">
        <f t="shared" si="160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6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42175.780416666668</v>
      </c>
      <c r="T1434" s="11">
        <f t="shared" si="159"/>
        <v>42205.780416666668</v>
      </c>
      <c r="U1434">
        <f t="shared" si="160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42673.625868055555</v>
      </c>
      <c r="T1435" s="11">
        <f t="shared" si="159"/>
        <v>42714.458333333328</v>
      </c>
      <c r="U1435">
        <f t="shared" si="160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42142.767106481479</v>
      </c>
      <c r="T1436" s="11">
        <f t="shared" si="159"/>
        <v>42163.625</v>
      </c>
      <c r="U1436">
        <f t="shared" si="160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42258.780324074076</v>
      </c>
      <c r="T1437" s="11">
        <f t="shared" si="159"/>
        <v>42288.780324074076</v>
      </c>
      <c r="U1437">
        <f t="shared" si="16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42391.35019675926</v>
      </c>
      <c r="T1438" s="11">
        <f t="shared" si="159"/>
        <v>42421.35019675926</v>
      </c>
      <c r="U1438">
        <f t="shared" si="160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41796.531701388885</v>
      </c>
      <c r="T1439" s="11">
        <f t="shared" si="159"/>
        <v>41833.207638888889</v>
      </c>
      <c r="U1439">
        <f t="shared" si="160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42457.871516203704</v>
      </c>
      <c r="T1440" s="11">
        <f t="shared" si="159"/>
        <v>42487.579861111109</v>
      </c>
      <c r="U1440">
        <f t="shared" si="16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42040.829872685179</v>
      </c>
      <c r="T1441" s="11">
        <f t="shared" si="159"/>
        <v>42070.829872685179</v>
      </c>
      <c r="U1441">
        <f t="shared" si="160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42486.748414351852</v>
      </c>
      <c r="T1442" s="11">
        <f t="shared" si="159"/>
        <v>42516.748414351852</v>
      </c>
      <c r="U1442">
        <f t="shared" si="16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42198.765844907408</v>
      </c>
      <c r="T1443" s="11">
        <f t="shared" si="159"/>
        <v>42258.765844907408</v>
      </c>
      <c r="U1443">
        <f t="shared" si="160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6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42485.64534722222</v>
      </c>
      <c r="T1444" s="11">
        <f t="shared" si="159"/>
        <v>42515.64534722222</v>
      </c>
      <c r="U1444">
        <f t="shared" si="160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6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42707.926030092596</v>
      </c>
      <c r="T1445" s="11">
        <f t="shared" si="159"/>
        <v>42737.926030092596</v>
      </c>
      <c r="U1445">
        <f t="shared" si="160"/>
        <v>2017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6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42199.873402777783</v>
      </c>
      <c r="T1446" s="11">
        <f t="shared" si="159"/>
        <v>42259.873402777783</v>
      </c>
      <c r="U1446">
        <f t="shared" si="160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6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42139.542303240742</v>
      </c>
      <c r="T1447" s="11">
        <f t="shared" si="159"/>
        <v>42169.542303240742</v>
      </c>
      <c r="U1447">
        <f t="shared" si="160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6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42461.447662037041</v>
      </c>
      <c r="T1448" s="11">
        <f t="shared" si="159"/>
        <v>42481.447662037041</v>
      </c>
      <c r="U1448">
        <f t="shared" si="160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42529.730717592596</v>
      </c>
      <c r="T1449" s="11">
        <f t="shared" si="159"/>
        <v>42559.730717592596</v>
      </c>
      <c r="U1449">
        <f t="shared" si="160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6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42115.936550925922</v>
      </c>
      <c r="T1450" s="11">
        <f t="shared" si="159"/>
        <v>42146.225694444445</v>
      </c>
      <c r="U1450">
        <f t="shared" si="16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6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42086.811400462961</v>
      </c>
      <c r="T1451" s="11">
        <f t="shared" si="159"/>
        <v>42134.811400462961</v>
      </c>
      <c r="U1451">
        <f t="shared" si="160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42390.171261574069</v>
      </c>
      <c r="T1452" s="11">
        <f t="shared" si="159"/>
        <v>42420.171261574069</v>
      </c>
      <c r="U1452">
        <f t="shared" si="160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41931.959016203706</v>
      </c>
      <c r="T1453" s="11">
        <f t="shared" si="159"/>
        <v>41962.00068287037</v>
      </c>
      <c r="U1453">
        <f t="shared" si="160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6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41818.703275462962</v>
      </c>
      <c r="T1454" s="11">
        <f t="shared" si="159"/>
        <v>41848.703275462962</v>
      </c>
      <c r="U1454">
        <f t="shared" si="160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6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42795.696145833332</v>
      </c>
      <c r="T1455" s="11">
        <f t="shared" si="159"/>
        <v>42840.654479166667</v>
      </c>
      <c r="U1455">
        <f t="shared" si="160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42463.866666666669</v>
      </c>
      <c r="T1456" s="11">
        <f t="shared" si="159"/>
        <v>42484.915972222225</v>
      </c>
      <c r="U1456">
        <f t="shared" si="160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41832.672685185185</v>
      </c>
      <c r="T1457" s="11">
        <f t="shared" si="159"/>
        <v>41887.568749999999</v>
      </c>
      <c r="U1457">
        <f t="shared" si="160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42708.668576388889</v>
      </c>
      <c r="T1458" s="11">
        <f t="shared" si="159"/>
        <v>42738.668576388889</v>
      </c>
      <c r="U1458">
        <f t="shared" si="160"/>
        <v>2017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6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42289.89634259259</v>
      </c>
      <c r="T1459" s="11">
        <f t="shared" si="159"/>
        <v>42319.938009259262</v>
      </c>
      <c r="U1459">
        <f t="shared" si="160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6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41831.705555555556</v>
      </c>
      <c r="T1460" s="11">
        <f t="shared" si="159"/>
        <v>41862.166666666664</v>
      </c>
      <c r="U1460">
        <f t="shared" si="16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6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42312.204814814817</v>
      </c>
      <c r="T1461" s="11">
        <f t="shared" si="159"/>
        <v>42340.725694444445</v>
      </c>
      <c r="U1461">
        <f t="shared" si="160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6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41915.896967592591</v>
      </c>
      <c r="T1462" s="11">
        <f t="shared" si="159"/>
        <v>41973.989583333328</v>
      </c>
      <c r="U1462">
        <f t="shared" si="16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1">
        <f t="shared" si="158"/>
        <v>41899.645300925928</v>
      </c>
      <c r="T1463" s="11">
        <f t="shared" si="159"/>
        <v>41933</v>
      </c>
      <c r="U1463">
        <f t="shared" si="16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41344.662858796299</v>
      </c>
      <c r="T1464" s="11">
        <f t="shared" si="159"/>
        <v>41374.662858796299</v>
      </c>
      <c r="U1464">
        <f t="shared" si="16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41326.911319444444</v>
      </c>
      <c r="T1465" s="11">
        <f t="shared" si="159"/>
        <v>41371.869652777779</v>
      </c>
      <c r="U1465">
        <f t="shared" si="160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41291.661550925928</v>
      </c>
      <c r="T1466" s="11">
        <f t="shared" si="159"/>
        <v>41321.661550925928</v>
      </c>
      <c r="U1466">
        <f t="shared" si="16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40959.734398148146</v>
      </c>
      <c r="T1467" s="11">
        <f t="shared" si="159"/>
        <v>40990.125</v>
      </c>
      <c r="U1467">
        <f t="shared" si="16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42340.172060185185</v>
      </c>
      <c r="T1468" s="11">
        <f t="shared" si="159"/>
        <v>42381.208333333328</v>
      </c>
      <c r="U1468">
        <f t="shared" si="160"/>
        <v>2016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40933.80190972222</v>
      </c>
      <c r="T1469" s="11">
        <f t="shared" si="159"/>
        <v>40993.760243055556</v>
      </c>
      <c r="U1469">
        <f t="shared" si="160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40646.014456018522</v>
      </c>
      <c r="T1470" s="11">
        <f t="shared" si="159"/>
        <v>40706.014456018522</v>
      </c>
      <c r="U1470">
        <f t="shared" si="160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41290.598483796297</v>
      </c>
      <c r="T1471" s="11">
        <f t="shared" si="159"/>
        <v>41320.598483796297</v>
      </c>
      <c r="U1471">
        <f t="shared" si="160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41250.827118055553</v>
      </c>
      <c r="T1472" s="11">
        <f t="shared" si="159"/>
        <v>41271.827118055553</v>
      </c>
      <c r="U1472">
        <f t="shared" si="160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42073.957569444443</v>
      </c>
      <c r="T1473" s="11">
        <f t="shared" si="159"/>
        <v>42103.957569444443</v>
      </c>
      <c r="U1473">
        <f t="shared" si="160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61">E1474/D1474</f>
        <v>1.3870400000000001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1">
        <f t="shared" si="158"/>
        <v>41533.542858796296</v>
      </c>
      <c r="T1474" s="11">
        <f t="shared" si="159"/>
        <v>41563.542858796296</v>
      </c>
      <c r="U1474">
        <f t="shared" si="160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61"/>
        <v>1.20516</v>
      </c>
      <c r="P1475" s="6">
        <f t="shared" ref="P1475:P1538" si="162">IF(L1475&gt;0,E1475/L1475,0)</f>
        <v>38.462553191489363</v>
      </c>
      <c r="Q1475" t="str">
        <f t="shared" ref="Q1475:Q1538" si="163">LEFT($N1475,FIND("/",$N1475,1)-1)</f>
        <v>publishing</v>
      </c>
      <c r="R1475" t="str">
        <f t="shared" ref="R1475:R1538" si="164">MID($N1475,FIND("/",$N1475,1)+1,32)</f>
        <v>radio &amp; podcasts</v>
      </c>
      <c r="S1475" s="11">
        <f t="shared" ref="S1475:S1538" si="165">(((J1475/60)/60)/24)+DATE(1970,1,1)</f>
        <v>40939.979618055557</v>
      </c>
      <c r="T1475" s="11">
        <f t="shared" ref="T1475:T1538" si="166">(((I1475/60)/60)/24)+DATE(1970,1,1)</f>
        <v>40969.979618055557</v>
      </c>
      <c r="U1475">
        <f t="shared" ref="U1475:U1538" si="167">YEAR(T1475)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1">
        <f t="shared" si="165"/>
        <v>41500.727916666663</v>
      </c>
      <c r="T1476" s="11">
        <f t="shared" si="166"/>
        <v>41530.727916666663</v>
      </c>
      <c r="U1476">
        <f t="shared" si="167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41960.722951388889</v>
      </c>
      <c r="T1477" s="11">
        <f t="shared" si="166"/>
        <v>41993.207638888889</v>
      </c>
      <c r="U1477">
        <f t="shared" si="167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40766.041921296295</v>
      </c>
      <c r="T1478" s="11">
        <f t="shared" si="166"/>
        <v>40796.041921296295</v>
      </c>
      <c r="U1478">
        <f t="shared" si="167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40840.615787037037</v>
      </c>
      <c r="T1479" s="11">
        <f t="shared" si="166"/>
        <v>40900.125</v>
      </c>
      <c r="U1479">
        <f t="shared" si="167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41394.871678240743</v>
      </c>
      <c r="T1480" s="11">
        <f t="shared" si="166"/>
        <v>41408.871678240743</v>
      </c>
      <c r="U1480">
        <f t="shared" si="167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41754.745243055557</v>
      </c>
      <c r="T1481" s="11">
        <f t="shared" si="166"/>
        <v>41769.165972222225</v>
      </c>
      <c r="U1481">
        <f t="shared" si="167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41464.934016203704</v>
      </c>
      <c r="T1482" s="11">
        <f t="shared" si="166"/>
        <v>41481.708333333336</v>
      </c>
      <c r="U1482">
        <f t="shared" si="167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1">
        <f t="shared" si="165"/>
        <v>41550.922974537039</v>
      </c>
      <c r="T1483" s="11">
        <f t="shared" si="166"/>
        <v>41580.922974537039</v>
      </c>
      <c r="U1483">
        <f t="shared" si="167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41136.85805555556</v>
      </c>
      <c r="T1484" s="11">
        <f t="shared" si="166"/>
        <v>41159.32708333333</v>
      </c>
      <c r="U1484">
        <f t="shared" si="167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42548.192997685182</v>
      </c>
      <c r="T1485" s="11">
        <f t="shared" si="166"/>
        <v>42573.192997685182</v>
      </c>
      <c r="U1485">
        <f t="shared" si="167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6">
        <f t="shared" si="162"/>
        <v>0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41053.200960648144</v>
      </c>
      <c r="T1486" s="11">
        <f t="shared" si="166"/>
        <v>41111.618750000001</v>
      </c>
      <c r="U1486">
        <f t="shared" si="167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42130.795983796299</v>
      </c>
      <c r="T1487" s="11">
        <f t="shared" si="166"/>
        <v>42175.795983796299</v>
      </c>
      <c r="U1487">
        <f t="shared" si="167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42032.168530092589</v>
      </c>
      <c r="T1488" s="11">
        <f t="shared" si="166"/>
        <v>42062.168530092589</v>
      </c>
      <c r="U1488">
        <f t="shared" si="167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6">
        <f t="shared" si="162"/>
        <v>0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42554.917488425926</v>
      </c>
      <c r="T1489" s="11">
        <f t="shared" si="166"/>
        <v>42584.917488425926</v>
      </c>
      <c r="U1489">
        <f t="shared" si="167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41614.563194444447</v>
      </c>
      <c r="T1490" s="11">
        <f t="shared" si="166"/>
        <v>41644.563194444447</v>
      </c>
      <c r="U1490">
        <f t="shared" si="167"/>
        <v>2014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6">
        <f t="shared" si="162"/>
        <v>0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41198.611712962964</v>
      </c>
      <c r="T1491" s="11">
        <f t="shared" si="166"/>
        <v>41228.653379629628</v>
      </c>
      <c r="U1491">
        <f t="shared" si="167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41520.561041666668</v>
      </c>
      <c r="T1492" s="11">
        <f t="shared" si="166"/>
        <v>41549.561041666668</v>
      </c>
      <c r="U1492">
        <f t="shared" si="167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41991.713460648149</v>
      </c>
      <c r="T1493" s="11">
        <f t="shared" si="166"/>
        <v>42050.651388888888</v>
      </c>
      <c r="U1493">
        <f t="shared" si="167"/>
        <v>2015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40682.884791666671</v>
      </c>
      <c r="T1494" s="11">
        <f t="shared" si="166"/>
        <v>40712.884791666671</v>
      </c>
      <c r="U1494">
        <f t="shared" si="167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6">
        <f t="shared" si="162"/>
        <v>0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41411.866608796299</v>
      </c>
      <c r="T1495" s="11">
        <f t="shared" si="166"/>
        <v>41441.866608796299</v>
      </c>
      <c r="U1495">
        <f t="shared" si="167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42067.722372685181</v>
      </c>
      <c r="T1496" s="11">
        <f t="shared" si="166"/>
        <v>42097.651388888888</v>
      </c>
      <c r="U1496">
        <f t="shared" si="167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6">
        <f t="shared" si="162"/>
        <v>0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40752.789710648147</v>
      </c>
      <c r="T1497" s="11">
        <f t="shared" si="166"/>
        <v>40782.789710648147</v>
      </c>
      <c r="U1497">
        <f t="shared" si="167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6">
        <f t="shared" si="162"/>
        <v>0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41838.475219907406</v>
      </c>
      <c r="T1498" s="11">
        <f t="shared" si="166"/>
        <v>41898.475219907406</v>
      </c>
      <c r="U1498">
        <f t="shared" si="167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41444.64261574074</v>
      </c>
      <c r="T1499" s="11">
        <f t="shared" si="166"/>
        <v>41486.821527777778</v>
      </c>
      <c r="U1499">
        <f t="shared" si="167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41840.983541666668</v>
      </c>
      <c r="T1500" s="11">
        <f t="shared" si="166"/>
        <v>41885.983541666668</v>
      </c>
      <c r="U1500">
        <f t="shared" si="167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42527.007326388892</v>
      </c>
      <c r="T1501" s="11">
        <f t="shared" si="166"/>
        <v>42587.007326388892</v>
      </c>
      <c r="U1501">
        <f t="shared" si="167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41365.904594907406</v>
      </c>
      <c r="T1502" s="11">
        <f t="shared" si="166"/>
        <v>41395.904594907406</v>
      </c>
      <c r="U1502">
        <f t="shared" si="167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1">
        <f t="shared" si="165"/>
        <v>42163.583599537036</v>
      </c>
      <c r="T1503" s="11">
        <f t="shared" si="166"/>
        <v>42193.583599537036</v>
      </c>
      <c r="U1503">
        <f t="shared" si="167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42426.542592592596</v>
      </c>
      <c r="T1504" s="11">
        <f t="shared" si="166"/>
        <v>42454.916666666672</v>
      </c>
      <c r="U1504">
        <f t="shared" si="167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42606.347233796296</v>
      </c>
      <c r="T1505" s="11">
        <f t="shared" si="166"/>
        <v>42666.347233796296</v>
      </c>
      <c r="U1505">
        <f t="shared" si="167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41772.657685185186</v>
      </c>
      <c r="T1506" s="11">
        <f t="shared" si="166"/>
        <v>41800.356249999997</v>
      </c>
      <c r="U1506">
        <f t="shared" si="167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42414.44332175926</v>
      </c>
      <c r="T1507" s="11">
        <f t="shared" si="166"/>
        <v>42451.834027777775</v>
      </c>
      <c r="U1507">
        <f t="shared" si="167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41814.785925925928</v>
      </c>
      <c r="T1508" s="11">
        <f t="shared" si="166"/>
        <v>41844.785925925928</v>
      </c>
      <c r="U1508">
        <f t="shared" si="167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40254.450335648151</v>
      </c>
      <c r="T1509" s="11">
        <f t="shared" si="166"/>
        <v>40313.340277777781</v>
      </c>
      <c r="U1509">
        <f t="shared" si="167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41786.614363425928</v>
      </c>
      <c r="T1510" s="11">
        <f t="shared" si="166"/>
        <v>41817.614363425928</v>
      </c>
      <c r="U1510">
        <f t="shared" si="167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42751.533391203702</v>
      </c>
      <c r="T1511" s="11">
        <f t="shared" si="166"/>
        <v>42780.957638888889</v>
      </c>
      <c r="U1511">
        <f t="shared" si="167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41809.385162037033</v>
      </c>
      <c r="T1512" s="11">
        <f t="shared" si="166"/>
        <v>41839.385162037033</v>
      </c>
      <c r="U1512">
        <f t="shared" si="167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42296.583379629628</v>
      </c>
      <c r="T1513" s="11">
        <f t="shared" si="166"/>
        <v>42326.625046296293</v>
      </c>
      <c r="U1513">
        <f t="shared" si="167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42741.684479166666</v>
      </c>
      <c r="T1514" s="11">
        <f t="shared" si="166"/>
        <v>42771.684479166666</v>
      </c>
      <c r="U1514">
        <f t="shared" si="167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41806.637337962966</v>
      </c>
      <c r="T1515" s="11">
        <f t="shared" si="166"/>
        <v>41836.637337962966</v>
      </c>
      <c r="U1515">
        <f t="shared" si="167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42234.597685185188</v>
      </c>
      <c r="T1516" s="11">
        <f t="shared" si="166"/>
        <v>42274.597685185188</v>
      </c>
      <c r="U1516">
        <f t="shared" si="167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42415.253437499996</v>
      </c>
      <c r="T1517" s="11">
        <f t="shared" si="166"/>
        <v>42445.211770833332</v>
      </c>
      <c r="U1517">
        <f t="shared" si="167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42619.466342592597</v>
      </c>
      <c r="T1518" s="11">
        <f t="shared" si="166"/>
        <v>42649.583333333328</v>
      </c>
      <c r="U1518">
        <f t="shared" si="167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41948.56658564815</v>
      </c>
      <c r="T1519" s="11">
        <f t="shared" si="166"/>
        <v>41979.25</v>
      </c>
      <c r="U1519">
        <f t="shared" si="167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41760.8200462963</v>
      </c>
      <c r="T1520" s="11">
        <f t="shared" si="166"/>
        <v>41790.8200462963</v>
      </c>
      <c r="U1520">
        <f t="shared" si="167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41782.741701388892</v>
      </c>
      <c r="T1521" s="11">
        <f t="shared" si="166"/>
        <v>41810.915972222225</v>
      </c>
      <c r="U1521">
        <f t="shared" si="167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41955.857789351852</v>
      </c>
      <c r="T1522" s="11">
        <f t="shared" si="166"/>
        <v>41992.166666666672</v>
      </c>
      <c r="U1522">
        <f t="shared" si="167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42493.167719907404</v>
      </c>
      <c r="T1523" s="11">
        <f t="shared" si="166"/>
        <v>42528.167719907404</v>
      </c>
      <c r="U1523">
        <f t="shared" si="167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41899.830312500002</v>
      </c>
      <c r="T1524" s="11">
        <f t="shared" si="166"/>
        <v>41929.830312500002</v>
      </c>
      <c r="U1524">
        <f t="shared" si="167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41964.751342592594</v>
      </c>
      <c r="T1525" s="11">
        <f t="shared" si="166"/>
        <v>41996</v>
      </c>
      <c r="U1525">
        <f t="shared" si="167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42756.501041666663</v>
      </c>
      <c r="T1526" s="11">
        <f t="shared" si="166"/>
        <v>42786.501041666663</v>
      </c>
      <c r="U1526">
        <f t="shared" si="167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42570.702986111108</v>
      </c>
      <c r="T1527" s="11">
        <f t="shared" si="166"/>
        <v>42600.702986111108</v>
      </c>
      <c r="U1527">
        <f t="shared" si="167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42339.276006944448</v>
      </c>
      <c r="T1528" s="11">
        <f t="shared" si="166"/>
        <v>42388.276006944448</v>
      </c>
      <c r="U1528">
        <f t="shared" si="167"/>
        <v>2016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42780.600532407407</v>
      </c>
      <c r="T1529" s="11">
        <f t="shared" si="166"/>
        <v>42808.558865740735</v>
      </c>
      <c r="U1529">
        <f t="shared" si="167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42736.732893518521</v>
      </c>
      <c r="T1530" s="11">
        <f t="shared" si="166"/>
        <v>42767</v>
      </c>
      <c r="U1530">
        <f t="shared" si="167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42052.628703703704</v>
      </c>
      <c r="T1531" s="11">
        <f t="shared" si="166"/>
        <v>42082.587037037039</v>
      </c>
      <c r="U1531">
        <f t="shared" si="167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42275.767303240747</v>
      </c>
      <c r="T1532" s="11">
        <f t="shared" si="166"/>
        <v>42300.767303240747</v>
      </c>
      <c r="U1532">
        <f t="shared" si="167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41941.802384259259</v>
      </c>
      <c r="T1533" s="11">
        <f t="shared" si="166"/>
        <v>41974.125</v>
      </c>
      <c r="U1533">
        <f t="shared" si="167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42391.475289351853</v>
      </c>
      <c r="T1534" s="11">
        <f t="shared" si="166"/>
        <v>42415.625</v>
      </c>
      <c r="U1534">
        <f t="shared" si="167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42443.00204861111</v>
      </c>
      <c r="T1535" s="11">
        <f t="shared" si="166"/>
        <v>42492.165972222225</v>
      </c>
      <c r="U1535">
        <f t="shared" si="167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42221.67432870371</v>
      </c>
      <c r="T1536" s="11">
        <f t="shared" si="166"/>
        <v>42251.67432870371</v>
      </c>
      <c r="U1536">
        <f t="shared" si="167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42484.829062500001</v>
      </c>
      <c r="T1537" s="11">
        <f t="shared" si="166"/>
        <v>42513.916666666672</v>
      </c>
      <c r="U1537">
        <f t="shared" si="167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68">E1538/D1538</f>
        <v>2.5030841666666666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1">
        <f t="shared" si="165"/>
        <v>42213.802199074074</v>
      </c>
      <c r="T1538" s="11">
        <f t="shared" si="166"/>
        <v>42243.802199074074</v>
      </c>
      <c r="U1538">
        <f t="shared" si="167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68"/>
        <v>1.7989999999999999</v>
      </c>
      <c r="P1539" s="6">
        <f t="shared" ref="P1539:P1602" si="169">IF(L1539&gt;0,E1539/L1539,0)</f>
        <v>96.375</v>
      </c>
      <c r="Q1539" t="str">
        <f t="shared" ref="Q1539:Q1602" si="170">LEFT($N1539,FIND("/",$N1539,1)-1)</f>
        <v>photography</v>
      </c>
      <c r="R1539" t="str">
        <f t="shared" ref="R1539:R1602" si="171">MID($N1539,FIND("/",$N1539,1)+1,32)</f>
        <v>photobooks</v>
      </c>
      <c r="S1539" s="11">
        <f t="shared" ref="S1539:S1602" si="172">(((J1539/60)/60)/24)+DATE(1970,1,1)</f>
        <v>42552.315127314811</v>
      </c>
      <c r="T1539" s="11">
        <f t="shared" ref="T1539:T1602" si="173">(((I1539/60)/60)/24)+DATE(1970,1,1)</f>
        <v>42588.75</v>
      </c>
      <c r="U1539">
        <f t="shared" ref="U1539:U1602" si="174">YEAR(T1539)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1">
        <f t="shared" si="172"/>
        <v>41981.782060185185</v>
      </c>
      <c r="T1540" s="11">
        <f t="shared" si="173"/>
        <v>42026.782060185185</v>
      </c>
      <c r="U1540">
        <f t="shared" si="174"/>
        <v>2015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42705.919201388882</v>
      </c>
      <c r="T1541" s="11">
        <f t="shared" si="173"/>
        <v>42738.919201388882</v>
      </c>
      <c r="U1541">
        <f t="shared" si="174"/>
        <v>2017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41939.00712962963</v>
      </c>
      <c r="T1542" s="11">
        <f t="shared" si="173"/>
        <v>41969.052083333328</v>
      </c>
      <c r="U1542">
        <f t="shared" si="17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1">
        <f t="shared" si="172"/>
        <v>41974.712245370371</v>
      </c>
      <c r="T1543" s="11">
        <f t="shared" si="173"/>
        <v>42004.712245370371</v>
      </c>
      <c r="U1543">
        <f t="shared" si="17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42170.996527777781</v>
      </c>
      <c r="T1544" s="11">
        <f t="shared" si="173"/>
        <v>42185.996527777781</v>
      </c>
      <c r="U1544">
        <f t="shared" si="17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41935.509652777779</v>
      </c>
      <c r="T1545" s="11">
        <f t="shared" si="173"/>
        <v>41965.551319444443</v>
      </c>
      <c r="U1545">
        <f t="shared" si="17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6">
        <f t="shared" si="169"/>
        <v>0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42053.051203703704</v>
      </c>
      <c r="T1546" s="11">
        <f t="shared" si="173"/>
        <v>42095.012499999997</v>
      </c>
      <c r="U1546">
        <f t="shared" si="17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42031.884652777779</v>
      </c>
      <c r="T1547" s="11">
        <f t="shared" si="173"/>
        <v>42065.886111111111</v>
      </c>
      <c r="U1547">
        <f t="shared" si="17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41839.212951388887</v>
      </c>
      <c r="T1548" s="11">
        <f t="shared" si="173"/>
        <v>41899.212951388887</v>
      </c>
      <c r="U1548">
        <f t="shared" si="17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6">
        <f t="shared" si="169"/>
        <v>0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42782.426875000005</v>
      </c>
      <c r="T1549" s="11">
        <f t="shared" si="173"/>
        <v>42789.426875000005</v>
      </c>
      <c r="U1549">
        <f t="shared" si="17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42286.88217592593</v>
      </c>
      <c r="T1550" s="11">
        <f t="shared" si="173"/>
        <v>42316.923842592587</v>
      </c>
      <c r="U1550">
        <f t="shared" si="17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42281.136099537034</v>
      </c>
      <c r="T1551" s="11">
        <f t="shared" si="173"/>
        <v>42311.177766203706</v>
      </c>
      <c r="U1551">
        <f t="shared" si="17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42472.449467592596</v>
      </c>
      <c r="T1552" s="11">
        <f t="shared" si="173"/>
        <v>42502.449467592596</v>
      </c>
      <c r="U1552">
        <f t="shared" si="17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6">
        <f t="shared" si="169"/>
        <v>0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42121.824525462958</v>
      </c>
      <c r="T1553" s="11">
        <f t="shared" si="173"/>
        <v>42151.824525462958</v>
      </c>
      <c r="U1553">
        <f t="shared" si="17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41892.688750000001</v>
      </c>
      <c r="T1554" s="11">
        <f t="shared" si="173"/>
        <v>41913.165972222225</v>
      </c>
      <c r="U1554">
        <f t="shared" si="17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6">
        <f t="shared" si="169"/>
        <v>0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42219.282951388886</v>
      </c>
      <c r="T1555" s="11">
        <f t="shared" si="173"/>
        <v>42249.282951388886</v>
      </c>
      <c r="U1555">
        <f t="shared" si="17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6">
        <f t="shared" si="169"/>
        <v>0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42188.252199074079</v>
      </c>
      <c r="T1556" s="11">
        <f t="shared" si="173"/>
        <v>42218.252199074079</v>
      </c>
      <c r="U1556">
        <f t="shared" si="17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6">
        <f t="shared" si="169"/>
        <v>0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42241.613796296297</v>
      </c>
      <c r="T1557" s="11">
        <f t="shared" si="173"/>
        <v>42264.708333333328</v>
      </c>
      <c r="U1557">
        <f t="shared" si="17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42525.153055555551</v>
      </c>
      <c r="T1558" s="11">
        <f t="shared" si="173"/>
        <v>42555.153055555551</v>
      </c>
      <c r="U1558">
        <f t="shared" si="17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41871.65315972222</v>
      </c>
      <c r="T1559" s="11">
        <f t="shared" si="173"/>
        <v>41902.65315972222</v>
      </c>
      <c r="U1559">
        <f t="shared" si="17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42185.397673611107</v>
      </c>
      <c r="T1560" s="11">
        <f t="shared" si="173"/>
        <v>42244.508333333331</v>
      </c>
      <c r="U1560">
        <f t="shared" si="17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42108.05322916666</v>
      </c>
      <c r="T1561" s="11">
        <f t="shared" si="173"/>
        <v>42123.05322916666</v>
      </c>
      <c r="U1561">
        <f t="shared" si="17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41936.020752314813</v>
      </c>
      <c r="T1562" s="11">
        <f t="shared" si="173"/>
        <v>41956.062418981484</v>
      </c>
      <c r="U1562">
        <f t="shared" si="17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1">
        <f t="shared" si="172"/>
        <v>41555.041701388887</v>
      </c>
      <c r="T1563" s="11">
        <f t="shared" si="173"/>
        <v>41585.083368055559</v>
      </c>
      <c r="U1563">
        <f t="shared" si="17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6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40079.566157407404</v>
      </c>
      <c r="T1564" s="11">
        <f t="shared" si="173"/>
        <v>40149.034722222219</v>
      </c>
      <c r="U1564">
        <f t="shared" si="17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41652.742488425924</v>
      </c>
      <c r="T1565" s="11">
        <f t="shared" si="173"/>
        <v>41712.700821759259</v>
      </c>
      <c r="U1565">
        <f t="shared" si="17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42121.367002314815</v>
      </c>
      <c r="T1566" s="11">
        <f t="shared" si="173"/>
        <v>42152.836805555555</v>
      </c>
      <c r="U1566">
        <f t="shared" si="17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40672.729872685188</v>
      </c>
      <c r="T1567" s="11">
        <f t="shared" si="173"/>
        <v>40702.729872685188</v>
      </c>
      <c r="U1567">
        <f t="shared" si="17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42549.916712962964</v>
      </c>
      <c r="T1568" s="11">
        <f t="shared" si="173"/>
        <v>42578.916666666672</v>
      </c>
      <c r="U1568">
        <f t="shared" si="17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41671.936863425923</v>
      </c>
      <c r="T1569" s="11">
        <f t="shared" si="173"/>
        <v>41687</v>
      </c>
      <c r="U1569">
        <f t="shared" si="17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41962.062326388885</v>
      </c>
      <c r="T1570" s="11">
        <f t="shared" si="173"/>
        <v>41997.062326388885</v>
      </c>
      <c r="U1570">
        <f t="shared" si="17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6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41389.679560185185</v>
      </c>
      <c r="T1571" s="11">
        <f t="shared" si="173"/>
        <v>41419.679560185185</v>
      </c>
      <c r="U1571">
        <f t="shared" si="17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42438.813449074078</v>
      </c>
      <c r="T1572" s="11">
        <f t="shared" si="173"/>
        <v>42468.771782407406</v>
      </c>
      <c r="U1572">
        <f t="shared" si="17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42144.769479166673</v>
      </c>
      <c r="T1573" s="11">
        <f t="shared" si="173"/>
        <v>42174.769479166673</v>
      </c>
      <c r="U1573">
        <f t="shared" si="17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42404.033090277779</v>
      </c>
      <c r="T1574" s="11">
        <f t="shared" si="173"/>
        <v>42428.999305555553</v>
      </c>
      <c r="U1574">
        <f t="shared" si="17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42786.000023148154</v>
      </c>
      <c r="T1575" s="11">
        <f t="shared" si="173"/>
        <v>42826.165972222225</v>
      </c>
      <c r="U1575">
        <f t="shared" si="17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42017.927418981482</v>
      </c>
      <c r="T1576" s="11">
        <f t="shared" si="173"/>
        <v>42052.927418981482</v>
      </c>
      <c r="U1576">
        <f t="shared" si="17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41799.524259259262</v>
      </c>
      <c r="T1577" s="11">
        <f t="shared" si="173"/>
        <v>41829.524259259262</v>
      </c>
      <c r="U1577">
        <f t="shared" si="17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42140.879259259258</v>
      </c>
      <c r="T1578" s="11">
        <f t="shared" si="173"/>
        <v>42185.879259259258</v>
      </c>
      <c r="U1578">
        <f t="shared" si="17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41054.847777777781</v>
      </c>
      <c r="T1579" s="11">
        <f t="shared" si="173"/>
        <v>41114.847777777781</v>
      </c>
      <c r="U1579">
        <f t="shared" si="17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40399.065868055557</v>
      </c>
      <c r="T1580" s="11">
        <f t="shared" si="173"/>
        <v>40423.083333333336</v>
      </c>
      <c r="U1580">
        <f t="shared" si="17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41481.996423611112</v>
      </c>
      <c r="T1581" s="11">
        <f t="shared" si="173"/>
        <v>41514.996423611112</v>
      </c>
      <c r="U1581">
        <f t="shared" si="17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6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40990.050069444449</v>
      </c>
      <c r="T1582" s="11">
        <f t="shared" si="173"/>
        <v>41050.050069444449</v>
      </c>
      <c r="U1582">
        <f t="shared" si="17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1">
        <f t="shared" si="172"/>
        <v>42325.448958333334</v>
      </c>
      <c r="T1583" s="11">
        <f t="shared" si="173"/>
        <v>42357.448958333334</v>
      </c>
      <c r="U1583">
        <f t="shared" si="17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42246.789965277778</v>
      </c>
      <c r="T1584" s="11">
        <f t="shared" si="173"/>
        <v>42303.888888888891</v>
      </c>
      <c r="U1584">
        <f t="shared" si="17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41877.904988425929</v>
      </c>
      <c r="T1585" s="11">
        <f t="shared" si="173"/>
        <v>41907.904988425929</v>
      </c>
      <c r="U1585">
        <f t="shared" si="17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6">
        <f t="shared" si="169"/>
        <v>0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41779.649317129632</v>
      </c>
      <c r="T1586" s="11">
        <f t="shared" si="173"/>
        <v>41789.649317129632</v>
      </c>
      <c r="U1586">
        <f t="shared" si="17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42707.895462962959</v>
      </c>
      <c r="T1587" s="11">
        <f t="shared" si="173"/>
        <v>42729.458333333328</v>
      </c>
      <c r="U1587">
        <f t="shared" si="17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6">
        <f t="shared" si="169"/>
        <v>0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42069.104421296302</v>
      </c>
      <c r="T1588" s="11">
        <f t="shared" si="173"/>
        <v>42099.062754629631</v>
      </c>
      <c r="U1588">
        <f t="shared" si="17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41956.950983796298</v>
      </c>
      <c r="T1589" s="11">
        <f t="shared" si="173"/>
        <v>41986.950983796298</v>
      </c>
      <c r="U1589">
        <f t="shared" si="17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6">
        <f t="shared" si="169"/>
        <v>0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42005.24998842593</v>
      </c>
      <c r="T1590" s="11">
        <f t="shared" si="173"/>
        <v>42035.841666666667</v>
      </c>
      <c r="U1590">
        <f t="shared" si="17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6">
        <f t="shared" si="169"/>
        <v>0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42256.984791666662</v>
      </c>
      <c r="T1591" s="11">
        <f t="shared" si="173"/>
        <v>42286.984791666662</v>
      </c>
      <c r="U1591">
        <f t="shared" si="17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42240.857222222221</v>
      </c>
      <c r="T1592" s="11">
        <f t="shared" si="173"/>
        <v>42270.857222222221</v>
      </c>
      <c r="U1592">
        <f t="shared" si="17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42433.726168981477</v>
      </c>
      <c r="T1593" s="11">
        <f t="shared" si="173"/>
        <v>42463.68450231482</v>
      </c>
      <c r="U1593">
        <f t="shared" si="17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6">
        <f t="shared" si="169"/>
        <v>0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42046.072743055556</v>
      </c>
      <c r="T1594" s="11">
        <f t="shared" si="173"/>
        <v>42091.031076388885</v>
      </c>
      <c r="U1594">
        <f t="shared" si="17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42033.845543981486</v>
      </c>
      <c r="T1595" s="11">
        <f t="shared" si="173"/>
        <v>42063.845543981486</v>
      </c>
      <c r="U1595">
        <f t="shared" si="17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42445.712754629625</v>
      </c>
      <c r="T1596" s="11">
        <f t="shared" si="173"/>
        <v>42505.681249999994</v>
      </c>
      <c r="U1596">
        <f t="shared" si="17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41780.050092592595</v>
      </c>
      <c r="T1597" s="11">
        <f t="shared" si="173"/>
        <v>41808.842361111114</v>
      </c>
      <c r="U1597">
        <f t="shared" si="17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41941.430196759262</v>
      </c>
      <c r="T1598" s="11">
        <f t="shared" si="173"/>
        <v>41986.471863425926</v>
      </c>
      <c r="U1598">
        <f t="shared" si="17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6">
        <f t="shared" si="169"/>
        <v>0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42603.354131944448</v>
      </c>
      <c r="T1599" s="11">
        <f t="shared" si="173"/>
        <v>42633.354131944448</v>
      </c>
      <c r="U1599">
        <f t="shared" si="17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42151.667337962965</v>
      </c>
      <c r="T1600" s="11">
        <f t="shared" si="173"/>
        <v>42211.667337962965</v>
      </c>
      <c r="U1600">
        <f t="shared" si="17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6">
        <f t="shared" si="169"/>
        <v>0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42438.53907407407</v>
      </c>
      <c r="T1601" s="11">
        <f t="shared" si="173"/>
        <v>42468.497407407413</v>
      </c>
      <c r="U1601">
        <f t="shared" si="17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75">E1602/D1602</f>
        <v>7.3400000000000007E-2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1">
        <f t="shared" si="172"/>
        <v>41791.057314814818</v>
      </c>
      <c r="T1602" s="11">
        <f t="shared" si="173"/>
        <v>41835.21597222222</v>
      </c>
      <c r="U1602">
        <f t="shared" si="17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75"/>
        <v>1.082492</v>
      </c>
      <c r="P1603" s="6">
        <f t="shared" ref="P1603:P1666" si="176">IF(L1603&gt;0,E1603/L1603,0)</f>
        <v>48.325535714285714</v>
      </c>
      <c r="Q1603" t="str">
        <f t="shared" ref="Q1603:Q1666" si="177">LEFT($N1603,FIND("/",$N1603,1)-1)</f>
        <v>music</v>
      </c>
      <c r="R1603" t="str">
        <f t="shared" ref="R1603:R1666" si="178">MID($N1603,FIND("/",$N1603,1)+1,32)</f>
        <v>rock</v>
      </c>
      <c r="S1603" s="11">
        <f t="shared" ref="S1603:S1666" si="179">(((J1603/60)/60)/24)+DATE(1970,1,1)</f>
        <v>40638.092974537038</v>
      </c>
      <c r="T1603" s="11">
        <f t="shared" ref="T1603:T1666" si="180">(((I1603/60)/60)/24)+DATE(1970,1,1)</f>
        <v>40668.092974537038</v>
      </c>
      <c r="U1603">
        <f t="shared" ref="U1603:U1666" si="181">YEAR(T1603)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1">
        <f t="shared" si="179"/>
        <v>40788.297650462962</v>
      </c>
      <c r="T1604" s="11">
        <f t="shared" si="180"/>
        <v>40830.958333333336</v>
      </c>
      <c r="U1604">
        <f t="shared" si="18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1">
        <f t="shared" si="179"/>
        <v>40876.169664351852</v>
      </c>
      <c r="T1605" s="11">
        <f t="shared" si="180"/>
        <v>40936.169664351852</v>
      </c>
      <c r="U1605">
        <f t="shared" si="181"/>
        <v>2012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1">
        <f t="shared" si="179"/>
        <v>40945.845312500001</v>
      </c>
      <c r="T1606" s="11">
        <f t="shared" si="180"/>
        <v>40985.80364583333</v>
      </c>
      <c r="U1606">
        <f t="shared" si="18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1">
        <f t="shared" si="179"/>
        <v>40747.012881944444</v>
      </c>
      <c r="T1607" s="11">
        <f t="shared" si="180"/>
        <v>40756.291666666664</v>
      </c>
      <c r="U1607">
        <f t="shared" si="18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1">
        <f t="shared" si="179"/>
        <v>40536.111550925925</v>
      </c>
      <c r="T1608" s="11">
        <f t="shared" si="180"/>
        <v>40626.069884259261</v>
      </c>
      <c r="U1608">
        <f t="shared" si="181"/>
        <v>2011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1">
        <f t="shared" si="179"/>
        <v>41053.80846064815</v>
      </c>
      <c r="T1609" s="11">
        <f t="shared" si="180"/>
        <v>41074.80846064815</v>
      </c>
      <c r="U1609">
        <f t="shared" si="18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1">
        <f t="shared" si="179"/>
        <v>41607.83085648148</v>
      </c>
      <c r="T1610" s="11">
        <f t="shared" si="180"/>
        <v>41640.226388888892</v>
      </c>
      <c r="U1610">
        <f t="shared" si="181"/>
        <v>2014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11">
        <f t="shared" si="179"/>
        <v>40796.001261574071</v>
      </c>
      <c r="T1611" s="11">
        <f t="shared" si="180"/>
        <v>40849.333333333336</v>
      </c>
      <c r="U1611">
        <f t="shared" si="18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1">
        <f t="shared" si="179"/>
        <v>41228.924884259257</v>
      </c>
      <c r="T1612" s="11">
        <f t="shared" si="180"/>
        <v>41258.924884259257</v>
      </c>
      <c r="U1612">
        <f t="shared" si="18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1">
        <f t="shared" si="179"/>
        <v>41409.00037037037</v>
      </c>
      <c r="T1613" s="11">
        <f t="shared" si="180"/>
        <v>41430.00037037037</v>
      </c>
      <c r="U1613">
        <f t="shared" si="18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11">
        <f t="shared" si="179"/>
        <v>41246.874814814815</v>
      </c>
      <c r="T1614" s="11">
        <f t="shared" si="180"/>
        <v>41276.874814814815</v>
      </c>
      <c r="U1614">
        <f t="shared" si="181"/>
        <v>2013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1">
        <f t="shared" si="179"/>
        <v>41082.069467592592</v>
      </c>
      <c r="T1615" s="11">
        <f t="shared" si="180"/>
        <v>41112.069467592592</v>
      </c>
      <c r="U1615">
        <f t="shared" si="18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1">
        <f t="shared" si="179"/>
        <v>41794.981122685182</v>
      </c>
      <c r="T1616" s="11">
        <f t="shared" si="180"/>
        <v>41854.708333333336</v>
      </c>
      <c r="U1616">
        <f t="shared" si="18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1">
        <f t="shared" si="179"/>
        <v>40845.050879629627</v>
      </c>
      <c r="T1617" s="11">
        <f t="shared" si="180"/>
        <v>40890.092546296299</v>
      </c>
      <c r="U1617">
        <f t="shared" si="18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1">
        <f t="shared" si="179"/>
        <v>41194.715520833335</v>
      </c>
      <c r="T1618" s="11">
        <f t="shared" si="180"/>
        <v>41235.916666666664</v>
      </c>
      <c r="U1618">
        <f t="shared" si="18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1">
        <f t="shared" si="179"/>
        <v>41546.664212962962</v>
      </c>
      <c r="T1619" s="11">
        <f t="shared" si="180"/>
        <v>41579.791666666664</v>
      </c>
      <c r="U1619">
        <f t="shared" si="18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1">
        <f t="shared" si="179"/>
        <v>41301.654340277775</v>
      </c>
      <c r="T1620" s="11">
        <f t="shared" si="180"/>
        <v>41341.654340277775</v>
      </c>
      <c r="U1620">
        <f t="shared" si="18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1">
        <f t="shared" si="179"/>
        <v>41876.18618055556</v>
      </c>
      <c r="T1621" s="11">
        <f t="shared" si="180"/>
        <v>41897.18618055556</v>
      </c>
      <c r="U1621">
        <f t="shared" si="18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1">
        <f t="shared" si="179"/>
        <v>41321.339583333334</v>
      </c>
      <c r="T1622" s="11">
        <f t="shared" si="180"/>
        <v>41328.339583333334</v>
      </c>
      <c r="U1622">
        <f t="shared" si="18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1">
        <f t="shared" si="179"/>
        <v>41003.60665509259</v>
      </c>
      <c r="T1623" s="11">
        <f t="shared" si="180"/>
        <v>41057.165972222225</v>
      </c>
      <c r="U1623">
        <f t="shared" si="18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1">
        <f t="shared" si="179"/>
        <v>41950.29483796296</v>
      </c>
      <c r="T1624" s="11">
        <f t="shared" si="180"/>
        <v>41990.332638888889</v>
      </c>
      <c r="U1624">
        <f t="shared" si="18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1">
        <f t="shared" si="179"/>
        <v>41453.688530092593</v>
      </c>
      <c r="T1625" s="11">
        <f t="shared" si="180"/>
        <v>41513.688530092593</v>
      </c>
      <c r="U1625">
        <f t="shared" si="18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11">
        <f t="shared" si="179"/>
        <v>41243.367303240739</v>
      </c>
      <c r="T1626" s="11">
        <f t="shared" si="180"/>
        <v>41283.367303240739</v>
      </c>
      <c r="U1626">
        <f t="shared" si="181"/>
        <v>2013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1">
        <f t="shared" si="179"/>
        <v>41135.699687500004</v>
      </c>
      <c r="T1627" s="11">
        <f t="shared" si="180"/>
        <v>41163.699687500004</v>
      </c>
      <c r="U1627">
        <f t="shared" si="18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1">
        <f t="shared" si="179"/>
        <v>41579.847997685189</v>
      </c>
      <c r="T1628" s="11">
        <f t="shared" si="180"/>
        <v>41609.889664351853</v>
      </c>
      <c r="U1628">
        <f t="shared" si="18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1">
        <f t="shared" si="179"/>
        <v>41205.707048611112</v>
      </c>
      <c r="T1629" s="11">
        <f t="shared" si="180"/>
        <v>41239.207638888889</v>
      </c>
      <c r="U1629">
        <f t="shared" si="18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11">
        <f t="shared" si="179"/>
        <v>41774.737060185187</v>
      </c>
      <c r="T1630" s="11">
        <f t="shared" si="180"/>
        <v>41807.737060185187</v>
      </c>
      <c r="U1630">
        <f t="shared" si="18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1">
        <f t="shared" si="179"/>
        <v>41645.867280092592</v>
      </c>
      <c r="T1631" s="11">
        <f t="shared" si="180"/>
        <v>41690.867280092592</v>
      </c>
      <c r="U1631">
        <f t="shared" si="18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1">
        <f t="shared" si="179"/>
        <v>40939.837673611109</v>
      </c>
      <c r="T1632" s="11">
        <f t="shared" si="180"/>
        <v>40970.290972222225</v>
      </c>
      <c r="U1632">
        <f t="shared" si="18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1">
        <f t="shared" si="179"/>
        <v>41164.859502314815</v>
      </c>
      <c r="T1633" s="11">
        <f t="shared" si="180"/>
        <v>41194.859502314815</v>
      </c>
      <c r="U1633">
        <f t="shared" si="18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1">
        <f t="shared" si="179"/>
        <v>40750.340902777774</v>
      </c>
      <c r="T1634" s="11">
        <f t="shared" si="180"/>
        <v>40810.340902777774</v>
      </c>
      <c r="U1634">
        <f t="shared" si="18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1">
        <f t="shared" si="179"/>
        <v>40896.883750000001</v>
      </c>
      <c r="T1635" s="11">
        <f t="shared" si="180"/>
        <v>40924.208333333336</v>
      </c>
      <c r="U1635">
        <f t="shared" si="181"/>
        <v>2012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11">
        <f t="shared" si="179"/>
        <v>40658.189826388887</v>
      </c>
      <c r="T1636" s="11">
        <f t="shared" si="180"/>
        <v>40696.249305555553</v>
      </c>
      <c r="U1636">
        <f t="shared" si="18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1">
        <f t="shared" si="179"/>
        <v>42502.868761574078</v>
      </c>
      <c r="T1637" s="11">
        <f t="shared" si="180"/>
        <v>42562.868761574078</v>
      </c>
      <c r="U1637">
        <f t="shared" si="18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1">
        <f t="shared" si="179"/>
        <v>40663.08666666667</v>
      </c>
      <c r="T1638" s="11">
        <f t="shared" si="180"/>
        <v>40706.166666666664</v>
      </c>
      <c r="U1638">
        <f t="shared" si="18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11">
        <f t="shared" si="179"/>
        <v>40122.751620370371</v>
      </c>
      <c r="T1639" s="11">
        <f t="shared" si="180"/>
        <v>40178.98541666667</v>
      </c>
      <c r="U1639">
        <f t="shared" si="18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1">
        <f t="shared" si="179"/>
        <v>41288.68712962963</v>
      </c>
      <c r="T1640" s="11">
        <f t="shared" si="180"/>
        <v>41333.892361111109</v>
      </c>
      <c r="U1640">
        <f t="shared" si="18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1">
        <f t="shared" si="179"/>
        <v>40941.652372685188</v>
      </c>
      <c r="T1641" s="11">
        <f t="shared" si="180"/>
        <v>40971.652372685188</v>
      </c>
      <c r="U1641">
        <f t="shared" si="18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1">
        <f t="shared" si="179"/>
        <v>40379.23096064815</v>
      </c>
      <c r="T1642" s="11">
        <f t="shared" si="180"/>
        <v>40393.082638888889</v>
      </c>
      <c r="U1642">
        <f t="shared" si="18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11">
        <f t="shared" si="179"/>
        <v>41962.596574074079</v>
      </c>
      <c r="T1643" s="11">
        <f t="shared" si="180"/>
        <v>41992.596574074079</v>
      </c>
      <c r="U1643">
        <f t="shared" si="18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1">
        <f t="shared" si="179"/>
        <v>40688.024618055555</v>
      </c>
      <c r="T1644" s="11">
        <f t="shared" si="180"/>
        <v>40708.024618055555</v>
      </c>
      <c r="U1644">
        <f t="shared" si="18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1">
        <f t="shared" si="179"/>
        <v>41146.824212962965</v>
      </c>
      <c r="T1645" s="11">
        <f t="shared" si="180"/>
        <v>41176.824212962965</v>
      </c>
      <c r="U1645">
        <f t="shared" si="18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1">
        <f t="shared" si="179"/>
        <v>41175.05972222222</v>
      </c>
      <c r="T1646" s="11">
        <f t="shared" si="180"/>
        <v>41235.101388888892</v>
      </c>
      <c r="U1646">
        <f t="shared" si="18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11">
        <f t="shared" si="179"/>
        <v>41521.617361111108</v>
      </c>
      <c r="T1647" s="11">
        <f t="shared" si="180"/>
        <v>41535.617361111108</v>
      </c>
      <c r="U1647">
        <f t="shared" si="18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1">
        <f t="shared" si="179"/>
        <v>41833.450266203705</v>
      </c>
      <c r="T1648" s="11">
        <f t="shared" si="180"/>
        <v>41865.757638888892</v>
      </c>
      <c r="U1648">
        <f t="shared" si="18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1">
        <f t="shared" si="179"/>
        <v>41039.409456018519</v>
      </c>
      <c r="T1649" s="11">
        <f t="shared" si="180"/>
        <v>41069.409456018519</v>
      </c>
      <c r="U1649">
        <f t="shared" si="18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1">
        <f t="shared" si="179"/>
        <v>40592.704652777778</v>
      </c>
      <c r="T1650" s="11">
        <f t="shared" si="180"/>
        <v>40622.662986111114</v>
      </c>
      <c r="U1650">
        <f t="shared" si="18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1">
        <f t="shared" si="179"/>
        <v>41737.684664351851</v>
      </c>
      <c r="T1651" s="11">
        <f t="shared" si="180"/>
        <v>41782.684664351851</v>
      </c>
      <c r="U1651">
        <f t="shared" si="18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11">
        <f t="shared" si="179"/>
        <v>41526.435613425929</v>
      </c>
      <c r="T1652" s="11">
        <f t="shared" si="180"/>
        <v>41556.435613425929</v>
      </c>
      <c r="U1652">
        <f t="shared" si="18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11">
        <f t="shared" si="179"/>
        <v>40625.900694444441</v>
      </c>
      <c r="T1653" s="11">
        <f t="shared" si="180"/>
        <v>40659.290972222225</v>
      </c>
      <c r="U1653">
        <f t="shared" si="18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1">
        <f t="shared" si="179"/>
        <v>41572.492974537039</v>
      </c>
      <c r="T1654" s="11">
        <f t="shared" si="180"/>
        <v>41602.534641203703</v>
      </c>
      <c r="U1654">
        <f t="shared" si="18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1">
        <f t="shared" si="179"/>
        <v>40626.834444444445</v>
      </c>
      <c r="T1655" s="11">
        <f t="shared" si="180"/>
        <v>40657.834444444445</v>
      </c>
      <c r="U1655">
        <f t="shared" si="18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1">
        <f t="shared" si="179"/>
        <v>40987.890740740739</v>
      </c>
      <c r="T1656" s="11">
        <f t="shared" si="180"/>
        <v>41017.890740740739</v>
      </c>
      <c r="U1656">
        <f t="shared" si="18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1">
        <f t="shared" si="179"/>
        <v>40974.791898148149</v>
      </c>
      <c r="T1657" s="11">
        <f t="shared" si="180"/>
        <v>41004.750231481477</v>
      </c>
      <c r="U1657">
        <f t="shared" si="18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1">
        <f t="shared" si="179"/>
        <v>41226.928842592592</v>
      </c>
      <c r="T1658" s="11">
        <f t="shared" si="180"/>
        <v>41256.928842592592</v>
      </c>
      <c r="U1658">
        <f t="shared" si="18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1">
        <f t="shared" si="179"/>
        <v>41023.782037037039</v>
      </c>
      <c r="T1659" s="11">
        <f t="shared" si="180"/>
        <v>41053.782037037039</v>
      </c>
      <c r="U1659">
        <f t="shared" si="18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1">
        <f t="shared" si="179"/>
        <v>41223.22184027778</v>
      </c>
      <c r="T1660" s="11">
        <f t="shared" si="180"/>
        <v>41261.597222222219</v>
      </c>
      <c r="U1660">
        <f t="shared" si="18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1">
        <f t="shared" si="179"/>
        <v>41596.913437499999</v>
      </c>
      <c r="T1661" s="11">
        <f t="shared" si="180"/>
        <v>41625.5</v>
      </c>
      <c r="U1661">
        <f t="shared" si="18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1">
        <f t="shared" si="179"/>
        <v>42459.693865740745</v>
      </c>
      <c r="T1662" s="11">
        <f t="shared" si="180"/>
        <v>42490.915972222225</v>
      </c>
      <c r="U1662">
        <f t="shared" si="18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1">
        <f t="shared" si="179"/>
        <v>42343.998043981483</v>
      </c>
      <c r="T1663" s="11">
        <f t="shared" si="180"/>
        <v>42386.875</v>
      </c>
      <c r="U1663">
        <f t="shared" si="181"/>
        <v>2016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1">
        <f t="shared" si="179"/>
        <v>40848.198333333334</v>
      </c>
      <c r="T1664" s="11">
        <f t="shared" si="180"/>
        <v>40908.239999999998</v>
      </c>
      <c r="U1664">
        <f t="shared" si="18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11">
        <f t="shared" si="179"/>
        <v>42006.02207175926</v>
      </c>
      <c r="T1665" s="11">
        <f t="shared" si="180"/>
        <v>42036.02207175926</v>
      </c>
      <c r="U1665">
        <f t="shared" si="18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683" si="182">E1666/D1666</f>
        <v>1.2240879999999998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1">
        <f t="shared" si="179"/>
        <v>40939.761782407404</v>
      </c>
      <c r="T1666" s="11">
        <f t="shared" si="180"/>
        <v>40984.165972222225</v>
      </c>
      <c r="U1666">
        <f t="shared" si="181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82"/>
        <v>1.1945714285714286</v>
      </c>
      <c r="P1667" s="6">
        <f t="shared" ref="P1667:P1730" si="183">IF(L1667&gt;0,E1667/L1667,0)</f>
        <v>44.956989247311824</v>
      </c>
      <c r="Q1667" t="str">
        <f t="shared" ref="Q1667:Q1730" si="184">LEFT($N1667,FIND("/",$N1667,1)-1)</f>
        <v>music</v>
      </c>
      <c r="R1667" t="str">
        <f t="shared" ref="R1667:R1730" si="185">MID($N1667,FIND("/",$N1667,1)+1,32)</f>
        <v>pop</v>
      </c>
      <c r="S1667" s="11">
        <f t="shared" ref="S1667:S1730" si="186">(((J1667/60)/60)/24)+DATE(1970,1,1)</f>
        <v>40564.649456018517</v>
      </c>
      <c r="T1667" s="11">
        <f t="shared" ref="T1667:T1730" si="187">(((I1667/60)/60)/24)+DATE(1970,1,1)</f>
        <v>40596.125</v>
      </c>
      <c r="U1667">
        <f t="shared" ref="U1667:U1730" si="188">YEAR(T1667)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1">
        <f t="shared" si="186"/>
        <v>41331.253159722226</v>
      </c>
      <c r="T1668" s="11">
        <f t="shared" si="187"/>
        <v>41361.211493055554</v>
      </c>
      <c r="U1668">
        <f t="shared" si="188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1">
        <f t="shared" si="186"/>
        <v>41682.0705787037</v>
      </c>
      <c r="T1669" s="11">
        <f t="shared" si="187"/>
        <v>41709.290972222225</v>
      </c>
      <c r="U1669">
        <f t="shared" si="188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1">
        <f t="shared" si="186"/>
        <v>40845.14975694444</v>
      </c>
      <c r="T1670" s="11">
        <f t="shared" si="187"/>
        <v>40875.191423611112</v>
      </c>
      <c r="U1670">
        <f t="shared" si="188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11">
        <f t="shared" si="186"/>
        <v>42461.885138888887</v>
      </c>
      <c r="T1671" s="11">
        <f t="shared" si="187"/>
        <v>42521.885138888887</v>
      </c>
      <c r="U1671">
        <f t="shared" si="188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1">
        <f t="shared" si="186"/>
        <v>40313.930543981485</v>
      </c>
      <c r="T1672" s="11">
        <f t="shared" si="187"/>
        <v>40364.166666666664</v>
      </c>
      <c r="U1672">
        <f t="shared" si="188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1">
        <f t="shared" si="186"/>
        <v>42553.54414351852</v>
      </c>
      <c r="T1673" s="11">
        <f t="shared" si="187"/>
        <v>42583.54414351852</v>
      </c>
      <c r="U1673">
        <f t="shared" si="188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1">
        <f t="shared" si="186"/>
        <v>41034.656597222223</v>
      </c>
      <c r="T1674" s="11">
        <f t="shared" si="187"/>
        <v>41064.656597222223</v>
      </c>
      <c r="U1674">
        <f t="shared" si="188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1">
        <f t="shared" si="186"/>
        <v>42039.878379629634</v>
      </c>
      <c r="T1675" s="11">
        <f t="shared" si="187"/>
        <v>42069.878379629634</v>
      </c>
      <c r="U1675">
        <f t="shared" si="188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1">
        <f t="shared" si="186"/>
        <v>42569.605393518519</v>
      </c>
      <c r="T1676" s="11">
        <f t="shared" si="187"/>
        <v>42600.290972222225</v>
      </c>
      <c r="U1676">
        <f t="shared" si="188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1">
        <f t="shared" si="186"/>
        <v>40802.733101851853</v>
      </c>
      <c r="T1677" s="11">
        <f t="shared" si="187"/>
        <v>40832.918749999997</v>
      </c>
      <c r="U1677">
        <f t="shared" si="188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1">
        <f t="shared" si="186"/>
        <v>40973.72623842593</v>
      </c>
      <c r="T1678" s="11">
        <f t="shared" si="187"/>
        <v>41020.165972222225</v>
      </c>
      <c r="U1678">
        <f t="shared" si="188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1">
        <f t="shared" si="186"/>
        <v>42416.407129629632</v>
      </c>
      <c r="T1679" s="11">
        <f t="shared" si="187"/>
        <v>42476.249305555553</v>
      </c>
      <c r="U1679">
        <f t="shared" si="188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1">
        <f t="shared" si="186"/>
        <v>41662.854988425926</v>
      </c>
      <c r="T1680" s="11">
        <f t="shared" si="187"/>
        <v>41676.854988425926</v>
      </c>
      <c r="U1680">
        <f t="shared" si="188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11">
        <f t="shared" si="186"/>
        <v>40723.068807870368</v>
      </c>
      <c r="T1681" s="11">
        <f t="shared" si="187"/>
        <v>40746.068807870368</v>
      </c>
      <c r="U1681">
        <f t="shared" si="188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11">
        <f t="shared" si="186"/>
        <v>41802.757719907408</v>
      </c>
      <c r="T1682" s="11">
        <f t="shared" si="187"/>
        <v>41832.757719907408</v>
      </c>
      <c r="U1682">
        <f t="shared" si="188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1">
        <f t="shared" si="186"/>
        <v>42774.121342592596</v>
      </c>
      <c r="T1683" s="11">
        <f t="shared" si="187"/>
        <v>42823.083333333328</v>
      </c>
      <c r="U1683">
        <f t="shared" si="188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ref="O1684:O1747" si="189">E1684/D1684</f>
        <v>0</v>
      </c>
      <c r="P1684" s="6">
        <f t="shared" si="183"/>
        <v>0</v>
      </c>
      <c r="Q1684" t="str">
        <f t="shared" si="184"/>
        <v>music</v>
      </c>
      <c r="R1684" t="str">
        <f t="shared" si="185"/>
        <v>faith</v>
      </c>
      <c r="S1684" s="11">
        <f t="shared" si="186"/>
        <v>42779.21365740741</v>
      </c>
      <c r="T1684" s="11">
        <f t="shared" si="187"/>
        <v>42839.171990740739</v>
      </c>
      <c r="U1684">
        <f t="shared" si="188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9"/>
        <v>0.21714285714285714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11">
        <f t="shared" si="186"/>
        <v>42808.781689814816</v>
      </c>
      <c r="T1685" s="11">
        <f t="shared" si="187"/>
        <v>42832.781689814816</v>
      </c>
      <c r="U1685">
        <f t="shared" si="188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9"/>
        <v>1.0912500000000001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1">
        <f t="shared" si="186"/>
        <v>42783.815289351856</v>
      </c>
      <c r="T1686" s="11">
        <f t="shared" si="187"/>
        <v>42811.773622685185</v>
      </c>
      <c r="U1686">
        <f t="shared" si="188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9"/>
        <v>1.0285714285714285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11">
        <f t="shared" si="186"/>
        <v>42788.2502662037</v>
      </c>
      <c r="T1687" s="11">
        <f t="shared" si="187"/>
        <v>42818.208599537036</v>
      </c>
      <c r="U1687">
        <f t="shared" si="188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9"/>
        <v>3.5999999999999999E-3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11">
        <f t="shared" si="186"/>
        <v>42792.843969907408</v>
      </c>
      <c r="T1688" s="11">
        <f t="shared" si="187"/>
        <v>42852.802303240736</v>
      </c>
      <c r="U1688">
        <f t="shared" si="188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9"/>
        <v>0.3125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1">
        <f t="shared" si="186"/>
        <v>42802.046817129631</v>
      </c>
      <c r="T1689" s="11">
        <f t="shared" si="187"/>
        <v>42835.84375</v>
      </c>
      <c r="U1689">
        <f t="shared" si="188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9"/>
        <v>0.443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1">
        <f t="shared" si="186"/>
        <v>42804.534652777773</v>
      </c>
      <c r="T1690" s="11">
        <f t="shared" si="187"/>
        <v>42834.492986111116</v>
      </c>
      <c r="U1690">
        <f t="shared" si="188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9"/>
        <v>1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1">
        <f t="shared" si="186"/>
        <v>42780.942476851851</v>
      </c>
      <c r="T1691" s="11">
        <f t="shared" si="187"/>
        <v>42810.900810185187</v>
      </c>
      <c r="U1691">
        <f t="shared" si="188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9"/>
        <v>0.254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1">
        <f t="shared" si="186"/>
        <v>42801.43104166667</v>
      </c>
      <c r="T1692" s="11">
        <f t="shared" si="187"/>
        <v>42831.389374999999</v>
      </c>
      <c r="U1692">
        <f t="shared" si="188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9"/>
        <v>0.33473333333333333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1">
        <f t="shared" si="186"/>
        <v>42795.701481481476</v>
      </c>
      <c r="T1693" s="11">
        <f t="shared" si="187"/>
        <v>42828.041666666672</v>
      </c>
      <c r="U1693">
        <f t="shared" si="188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9"/>
        <v>0.47799999999999998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1">
        <f t="shared" si="186"/>
        <v>42788.151238425926</v>
      </c>
      <c r="T1694" s="11">
        <f t="shared" si="187"/>
        <v>42820.999305555553</v>
      </c>
      <c r="U1694">
        <f t="shared" si="188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9"/>
        <v>9.3333333333333338E-2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11">
        <f t="shared" si="186"/>
        <v>42803.920277777783</v>
      </c>
      <c r="T1695" s="11">
        <f t="shared" si="187"/>
        <v>42834.833333333328</v>
      </c>
      <c r="U1695">
        <f t="shared" si="188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9"/>
        <v>5.0000000000000001E-4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11">
        <f t="shared" si="186"/>
        <v>42791.669837962967</v>
      </c>
      <c r="T1696" s="11">
        <f t="shared" si="187"/>
        <v>42821.191666666666</v>
      </c>
      <c r="U1696">
        <f t="shared" si="188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9"/>
        <v>0.11708333333333333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1">
        <f t="shared" si="186"/>
        <v>42801.031412037039</v>
      </c>
      <c r="T1697" s="11">
        <f t="shared" si="187"/>
        <v>42835.041666666672</v>
      </c>
      <c r="U1697">
        <f t="shared" si="188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9"/>
        <v>0</v>
      </c>
      <c r="P1698" s="6">
        <f t="shared" si="183"/>
        <v>0</v>
      </c>
      <c r="Q1698" t="str">
        <f t="shared" si="184"/>
        <v>music</v>
      </c>
      <c r="R1698" t="str">
        <f t="shared" si="185"/>
        <v>faith</v>
      </c>
      <c r="S1698" s="11">
        <f t="shared" si="186"/>
        <v>42796.069571759261</v>
      </c>
      <c r="T1698" s="11">
        <f t="shared" si="187"/>
        <v>42826.027905092589</v>
      </c>
      <c r="U1698">
        <f t="shared" si="188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9"/>
        <v>0.20208000000000001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1">
        <f t="shared" si="186"/>
        <v>42805.032962962956</v>
      </c>
      <c r="T1699" s="11">
        <f t="shared" si="187"/>
        <v>42834.991296296299</v>
      </c>
      <c r="U1699">
        <f t="shared" si="188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9"/>
        <v>0</v>
      </c>
      <c r="P1700" s="6">
        <f t="shared" si="183"/>
        <v>0</v>
      </c>
      <c r="Q1700" t="str">
        <f t="shared" si="184"/>
        <v>music</v>
      </c>
      <c r="R1700" t="str">
        <f t="shared" si="185"/>
        <v>faith</v>
      </c>
      <c r="S1700" s="11">
        <f t="shared" si="186"/>
        <v>42796.207870370374</v>
      </c>
      <c r="T1700" s="11">
        <f t="shared" si="187"/>
        <v>42820.147916666669</v>
      </c>
      <c r="U1700">
        <f t="shared" si="188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9"/>
        <v>4.2311459353574929E-2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11">
        <f t="shared" si="186"/>
        <v>42806.863946759258</v>
      </c>
      <c r="T1701" s="11">
        <f t="shared" si="187"/>
        <v>42836.863946759258</v>
      </c>
      <c r="U1701">
        <f t="shared" si="188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9"/>
        <v>0.2606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1">
        <f t="shared" si="186"/>
        <v>42796.071643518517</v>
      </c>
      <c r="T1702" s="11">
        <f t="shared" si="187"/>
        <v>42826.166666666672</v>
      </c>
      <c r="U1702">
        <f t="shared" si="188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9"/>
        <v>1.9801980198019802E-3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11">
        <f t="shared" si="186"/>
        <v>41989.664409722223</v>
      </c>
      <c r="T1703" s="11">
        <f t="shared" si="187"/>
        <v>42019.664409722223</v>
      </c>
      <c r="U1703">
        <f t="shared" si="188"/>
        <v>2015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9"/>
        <v>6.0606060606060605E-5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11">
        <f t="shared" si="186"/>
        <v>42063.869791666672</v>
      </c>
      <c r="T1704" s="11">
        <f t="shared" si="187"/>
        <v>42093.828125</v>
      </c>
      <c r="U1704">
        <f t="shared" si="188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9"/>
        <v>1.0200000000000001E-2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11">
        <f t="shared" si="186"/>
        <v>42187.281678240746</v>
      </c>
      <c r="T1705" s="11">
        <f t="shared" si="187"/>
        <v>42247.281678240746</v>
      </c>
      <c r="U1705">
        <f t="shared" si="188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9"/>
        <v>0.65100000000000002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1">
        <f t="shared" si="186"/>
        <v>42021.139733796299</v>
      </c>
      <c r="T1706" s="11">
        <f t="shared" si="187"/>
        <v>42051.139733796299</v>
      </c>
      <c r="U1706">
        <f t="shared" si="188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9"/>
        <v>0</v>
      </c>
      <c r="P1707" s="6">
        <f t="shared" si="183"/>
        <v>0</v>
      </c>
      <c r="Q1707" t="str">
        <f t="shared" si="184"/>
        <v>music</v>
      </c>
      <c r="R1707" t="str">
        <f t="shared" si="185"/>
        <v>faith</v>
      </c>
      <c r="S1707" s="11">
        <f t="shared" si="186"/>
        <v>42245.016736111109</v>
      </c>
      <c r="T1707" s="11">
        <f t="shared" si="187"/>
        <v>42256.666666666672</v>
      </c>
      <c r="U1707">
        <f t="shared" si="188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9"/>
        <v>0</v>
      </c>
      <c r="P1708" s="6">
        <f t="shared" si="183"/>
        <v>0</v>
      </c>
      <c r="Q1708" t="str">
        <f t="shared" si="184"/>
        <v>music</v>
      </c>
      <c r="R1708" t="str">
        <f t="shared" si="185"/>
        <v>faith</v>
      </c>
      <c r="S1708" s="11">
        <f t="shared" si="186"/>
        <v>42179.306388888886</v>
      </c>
      <c r="T1708" s="11">
        <f t="shared" si="187"/>
        <v>42239.306388888886</v>
      </c>
      <c r="U1708">
        <f t="shared" si="188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9"/>
        <v>9.74E-2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1">
        <f t="shared" si="186"/>
        <v>42427.721006944441</v>
      </c>
      <c r="T1709" s="11">
        <f t="shared" si="187"/>
        <v>42457.679340277777</v>
      </c>
      <c r="U1709">
        <f t="shared" si="188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9"/>
        <v>0</v>
      </c>
      <c r="P1710" s="6">
        <f t="shared" si="183"/>
        <v>0</v>
      </c>
      <c r="Q1710" t="str">
        <f t="shared" si="184"/>
        <v>music</v>
      </c>
      <c r="R1710" t="str">
        <f t="shared" si="185"/>
        <v>faith</v>
      </c>
      <c r="S1710" s="11">
        <f t="shared" si="186"/>
        <v>42451.866967592592</v>
      </c>
      <c r="T1710" s="11">
        <f t="shared" si="187"/>
        <v>42491.866967592592</v>
      </c>
      <c r="U1710">
        <f t="shared" si="188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9"/>
        <v>4.8571428571428571E-2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11">
        <f t="shared" si="186"/>
        <v>41841.56381944444</v>
      </c>
      <c r="T1711" s="11">
        <f t="shared" si="187"/>
        <v>41882.818749999999</v>
      </c>
      <c r="U1711">
        <f t="shared" si="188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9"/>
        <v>6.7999999999999996E-3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11">
        <f t="shared" si="186"/>
        <v>42341.59129629629</v>
      </c>
      <c r="T1712" s="11">
        <f t="shared" si="187"/>
        <v>42387.541666666672</v>
      </c>
      <c r="U1712">
        <f t="shared" si="188"/>
        <v>2016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9"/>
        <v>0.105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11">
        <f t="shared" si="186"/>
        <v>41852.646226851852</v>
      </c>
      <c r="T1713" s="11">
        <f t="shared" si="187"/>
        <v>41883.646226851852</v>
      </c>
      <c r="U1713">
        <f t="shared" si="188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9"/>
        <v>0</v>
      </c>
      <c r="P1714" s="6">
        <f t="shared" si="183"/>
        <v>0</v>
      </c>
      <c r="Q1714" t="str">
        <f t="shared" si="184"/>
        <v>music</v>
      </c>
      <c r="R1714" t="str">
        <f t="shared" si="185"/>
        <v>faith</v>
      </c>
      <c r="S1714" s="11">
        <f t="shared" si="186"/>
        <v>42125.913807870369</v>
      </c>
      <c r="T1714" s="11">
        <f t="shared" si="187"/>
        <v>42185.913807870369</v>
      </c>
      <c r="U1714">
        <f t="shared" si="188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9"/>
        <v>1.6666666666666666E-2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11">
        <f t="shared" si="186"/>
        <v>41887.801064814819</v>
      </c>
      <c r="T1715" s="11">
        <f t="shared" si="187"/>
        <v>41917.801064814819</v>
      </c>
      <c r="U1715">
        <f t="shared" si="188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9"/>
        <v>7.868E-2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1">
        <f t="shared" si="186"/>
        <v>42095.918530092589</v>
      </c>
      <c r="T1716" s="11">
        <f t="shared" si="187"/>
        <v>42125.918530092589</v>
      </c>
      <c r="U1716">
        <f t="shared" si="188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9"/>
        <v>2.2000000000000001E-3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11">
        <f t="shared" si="186"/>
        <v>42064.217418981483</v>
      </c>
      <c r="T1717" s="11">
        <f t="shared" si="187"/>
        <v>42094.140277777777</v>
      </c>
      <c r="U1717">
        <f t="shared" si="188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9"/>
        <v>7.4999999999999997E-2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11">
        <f t="shared" si="186"/>
        <v>42673.577534722222</v>
      </c>
      <c r="T1718" s="11">
        <f t="shared" si="187"/>
        <v>42713.619201388887</v>
      </c>
      <c r="U1718">
        <f t="shared" si="188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9"/>
        <v>0.42725880551301687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1">
        <f t="shared" si="186"/>
        <v>42460.98192129629</v>
      </c>
      <c r="T1719" s="11">
        <f t="shared" si="187"/>
        <v>42481.166666666672</v>
      </c>
      <c r="U1719">
        <f t="shared" si="188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9"/>
        <v>2.142857142857143E-3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11">
        <f t="shared" si="186"/>
        <v>42460.610520833332</v>
      </c>
      <c r="T1720" s="11">
        <f t="shared" si="187"/>
        <v>42504.207638888889</v>
      </c>
      <c r="U1720">
        <f t="shared" si="188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9"/>
        <v>8.7500000000000008E-3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1">
        <f t="shared" si="186"/>
        <v>41869.534618055557</v>
      </c>
      <c r="T1721" s="11">
        <f t="shared" si="187"/>
        <v>41899.534618055557</v>
      </c>
      <c r="U1721">
        <f t="shared" si="188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9"/>
        <v>5.6250000000000001E-2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11">
        <f t="shared" si="186"/>
        <v>41922.783229166671</v>
      </c>
      <c r="T1722" s="11">
        <f t="shared" si="187"/>
        <v>41952.824895833335</v>
      </c>
      <c r="U1722">
        <f t="shared" si="188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9"/>
        <v>0</v>
      </c>
      <c r="P1723" s="6">
        <f t="shared" si="183"/>
        <v>0</v>
      </c>
      <c r="Q1723" t="str">
        <f t="shared" si="184"/>
        <v>music</v>
      </c>
      <c r="R1723" t="str">
        <f t="shared" si="185"/>
        <v>faith</v>
      </c>
      <c r="S1723" s="11">
        <f t="shared" si="186"/>
        <v>42319.461377314816</v>
      </c>
      <c r="T1723" s="11">
        <f t="shared" si="187"/>
        <v>42349.461377314816</v>
      </c>
      <c r="U1723">
        <f t="shared" si="188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9"/>
        <v>3.4722222222222224E-4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11">
        <f t="shared" si="186"/>
        <v>42425.960983796293</v>
      </c>
      <c r="T1724" s="11">
        <f t="shared" si="187"/>
        <v>42463.006944444445</v>
      </c>
      <c r="U1724">
        <f t="shared" si="188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9"/>
        <v>6.5000000000000002E-2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1">
        <f t="shared" si="186"/>
        <v>42129.82540509259</v>
      </c>
      <c r="T1725" s="11">
        <f t="shared" si="187"/>
        <v>42186.25</v>
      </c>
      <c r="U1725">
        <f t="shared" si="188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9"/>
        <v>5.8333333333333336E-3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11">
        <f t="shared" si="186"/>
        <v>41912.932430555556</v>
      </c>
      <c r="T1726" s="11">
        <f t="shared" si="187"/>
        <v>41942.932430555556</v>
      </c>
      <c r="U1726">
        <f t="shared" si="188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9"/>
        <v>0.10181818181818182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1">
        <f t="shared" si="186"/>
        <v>41845.968159722222</v>
      </c>
      <c r="T1727" s="11">
        <f t="shared" si="187"/>
        <v>41875.968159722222</v>
      </c>
      <c r="U1727">
        <f t="shared" si="188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9"/>
        <v>0.33784615384615385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11">
        <f t="shared" si="186"/>
        <v>41788.919722222221</v>
      </c>
      <c r="T1728" s="11">
        <f t="shared" si="187"/>
        <v>41817.919722222221</v>
      </c>
      <c r="U1728">
        <f t="shared" si="188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9"/>
        <v>3.3333333333333332E-4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11">
        <f t="shared" si="186"/>
        <v>42044.927974537044</v>
      </c>
      <c r="T1729" s="11">
        <f t="shared" si="187"/>
        <v>42099.458333333328</v>
      </c>
      <c r="U1729">
        <f t="shared" si="188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9"/>
        <v>0.68400000000000005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1">
        <f t="shared" si="186"/>
        <v>42268.625856481478</v>
      </c>
      <c r="T1730" s="11">
        <f t="shared" si="187"/>
        <v>42298.625856481478</v>
      </c>
      <c r="U1730">
        <f t="shared" si="188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89"/>
        <v>0</v>
      </c>
      <c r="P1731" s="6">
        <f t="shared" ref="P1731:P1794" si="190">IF(L1731&gt;0,E1731/L1731,0)</f>
        <v>0</v>
      </c>
      <c r="Q1731" t="str">
        <f t="shared" ref="Q1731:Q1794" si="191">LEFT($N1731,FIND("/",$N1731,1)-1)</f>
        <v>music</v>
      </c>
      <c r="R1731" t="str">
        <f t="shared" ref="R1731:R1794" si="192">MID($N1731,FIND("/",$N1731,1)+1,32)</f>
        <v>faith</v>
      </c>
      <c r="S1731" s="11">
        <f t="shared" ref="S1731:S1794" si="193">(((J1731/60)/60)/24)+DATE(1970,1,1)</f>
        <v>42471.052152777775</v>
      </c>
      <c r="T1731" s="11">
        <f t="shared" ref="T1731:T1794" si="194">(((I1731/60)/60)/24)+DATE(1970,1,1)</f>
        <v>42531.052152777775</v>
      </c>
      <c r="U1731">
        <f t="shared" ref="U1731:U1794" si="195">YEAR(T1731)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6">
        <f t="shared" si="190"/>
        <v>0</v>
      </c>
      <c r="Q1732" t="str">
        <f t="shared" si="191"/>
        <v>music</v>
      </c>
      <c r="R1732" t="str">
        <f t="shared" si="192"/>
        <v>faith</v>
      </c>
      <c r="S1732" s="11">
        <f t="shared" si="193"/>
        <v>42272.087766203709</v>
      </c>
      <c r="T1732" s="11">
        <f t="shared" si="194"/>
        <v>42302.087766203709</v>
      </c>
      <c r="U1732">
        <f t="shared" si="195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6">
        <f t="shared" si="190"/>
        <v>0</v>
      </c>
      <c r="Q1733" t="str">
        <f t="shared" si="191"/>
        <v>music</v>
      </c>
      <c r="R1733" t="str">
        <f t="shared" si="192"/>
        <v>faith</v>
      </c>
      <c r="S1733" s="11">
        <f t="shared" si="193"/>
        <v>42152.906851851847</v>
      </c>
      <c r="T1733" s="11">
        <f t="shared" si="194"/>
        <v>42166.625</v>
      </c>
      <c r="U1733">
        <f t="shared" si="195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6">
        <f t="shared" si="190"/>
        <v>0</v>
      </c>
      <c r="Q1734" t="str">
        <f t="shared" si="191"/>
        <v>music</v>
      </c>
      <c r="R1734" t="str">
        <f t="shared" si="192"/>
        <v>faith</v>
      </c>
      <c r="S1734" s="11">
        <f t="shared" si="193"/>
        <v>42325.683807870373</v>
      </c>
      <c r="T1734" s="11">
        <f t="shared" si="194"/>
        <v>42385.208333333328</v>
      </c>
      <c r="U1734">
        <f t="shared" si="195"/>
        <v>2016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6">
        <f t="shared" si="190"/>
        <v>0</v>
      </c>
      <c r="Q1735" t="str">
        <f t="shared" si="191"/>
        <v>music</v>
      </c>
      <c r="R1735" t="str">
        <f t="shared" si="192"/>
        <v>faith</v>
      </c>
      <c r="S1735" s="11">
        <f t="shared" si="193"/>
        <v>42614.675625000003</v>
      </c>
      <c r="T1735" s="11">
        <f t="shared" si="194"/>
        <v>42626.895833333328</v>
      </c>
      <c r="U1735">
        <f t="shared" si="195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11">
        <f t="shared" si="193"/>
        <v>42102.036527777775</v>
      </c>
      <c r="T1736" s="11">
        <f t="shared" si="194"/>
        <v>42132.036527777775</v>
      </c>
      <c r="U1736">
        <f t="shared" si="195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11">
        <f t="shared" si="193"/>
        <v>42559.814178240747</v>
      </c>
      <c r="T1737" s="11">
        <f t="shared" si="194"/>
        <v>42589.814178240747</v>
      </c>
      <c r="U1737">
        <f t="shared" si="195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11">
        <f t="shared" si="193"/>
        <v>42286.861493055556</v>
      </c>
      <c r="T1738" s="11">
        <f t="shared" si="194"/>
        <v>42316.90315972222</v>
      </c>
      <c r="U1738">
        <f t="shared" si="195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1">
        <f t="shared" si="193"/>
        <v>42175.948981481488</v>
      </c>
      <c r="T1739" s="11">
        <f t="shared" si="194"/>
        <v>42205.948981481488</v>
      </c>
      <c r="U1739">
        <f t="shared" si="195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11">
        <f t="shared" si="193"/>
        <v>41884.874328703707</v>
      </c>
      <c r="T1740" s="11">
        <f t="shared" si="194"/>
        <v>41914.874328703707</v>
      </c>
      <c r="U1740">
        <f t="shared" si="19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11">
        <f t="shared" si="193"/>
        <v>42435.874212962968</v>
      </c>
      <c r="T1741" s="11">
        <f t="shared" si="194"/>
        <v>42494.832546296297</v>
      </c>
      <c r="U1741">
        <f t="shared" si="195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6">
        <f t="shared" si="190"/>
        <v>0</v>
      </c>
      <c r="Q1742" t="str">
        <f t="shared" si="191"/>
        <v>music</v>
      </c>
      <c r="R1742" t="str">
        <f t="shared" si="192"/>
        <v>faith</v>
      </c>
      <c r="S1742" s="11">
        <f t="shared" si="193"/>
        <v>42171.817384259266</v>
      </c>
      <c r="T1742" s="11">
        <f t="shared" si="194"/>
        <v>42201.817384259266</v>
      </c>
      <c r="U1742">
        <f t="shared" si="19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1">
        <f t="shared" si="193"/>
        <v>42120.628136574072</v>
      </c>
      <c r="T1743" s="11">
        <f t="shared" si="194"/>
        <v>42165.628136574072</v>
      </c>
      <c r="U1743">
        <f t="shared" si="19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42710.876967592587</v>
      </c>
      <c r="T1744" s="11">
        <f t="shared" si="194"/>
        <v>42742.875</v>
      </c>
      <c r="U1744">
        <f t="shared" si="195"/>
        <v>2017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42586.925636574073</v>
      </c>
      <c r="T1745" s="11">
        <f t="shared" si="194"/>
        <v>42609.165972222225</v>
      </c>
      <c r="U1745">
        <f t="shared" si="19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42026.605057870373</v>
      </c>
      <c r="T1746" s="11">
        <f t="shared" si="194"/>
        <v>42071.563391203701</v>
      </c>
      <c r="U1746">
        <f t="shared" si="19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42690.259699074071</v>
      </c>
      <c r="T1747" s="11">
        <f t="shared" si="194"/>
        <v>42726.083333333328</v>
      </c>
      <c r="U1747">
        <f t="shared" si="19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ref="O1748:O1811" si="196">E1748/D1748</f>
        <v>1.4810000000000001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42668.176701388889</v>
      </c>
      <c r="T1748" s="11">
        <f t="shared" si="194"/>
        <v>42698.083333333328</v>
      </c>
      <c r="U1748">
        <f t="shared" si="19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6"/>
        <v>1.0495555555555556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42292.435532407413</v>
      </c>
      <c r="T1749" s="11">
        <f t="shared" si="194"/>
        <v>42321.625</v>
      </c>
      <c r="U1749">
        <f t="shared" si="19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6"/>
        <v>1.29948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42219.950729166667</v>
      </c>
      <c r="T1750" s="11">
        <f t="shared" si="194"/>
        <v>42249.950729166667</v>
      </c>
      <c r="U1750">
        <f t="shared" si="19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6"/>
        <v>1.2348756218905472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42758.975937499999</v>
      </c>
      <c r="T1751" s="11">
        <f t="shared" si="194"/>
        <v>42795.791666666672</v>
      </c>
      <c r="U1751">
        <f t="shared" si="19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6"/>
        <v>2.0162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42454.836851851855</v>
      </c>
      <c r="T1752" s="11">
        <f t="shared" si="194"/>
        <v>42479.836851851855</v>
      </c>
      <c r="U1752">
        <f t="shared" si="19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6"/>
        <v>1.0289999999999999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42052.7815162037</v>
      </c>
      <c r="T1753" s="11">
        <f t="shared" si="194"/>
        <v>42082.739849537036</v>
      </c>
      <c r="U1753">
        <f t="shared" si="19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6"/>
        <v>2.6016666666666666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42627.253263888888</v>
      </c>
      <c r="T1754" s="11">
        <f t="shared" si="194"/>
        <v>42657.253263888888</v>
      </c>
      <c r="U1754">
        <f t="shared" si="19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6"/>
        <v>1.08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42420.74962962963</v>
      </c>
      <c r="T1755" s="11">
        <f t="shared" si="194"/>
        <v>42450.707962962959</v>
      </c>
      <c r="U1755">
        <f t="shared" si="19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6"/>
        <v>1.1052941176470588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42067.876770833333</v>
      </c>
      <c r="T1756" s="11">
        <f t="shared" si="194"/>
        <v>42097.835104166668</v>
      </c>
      <c r="U1756">
        <f t="shared" si="19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6"/>
        <v>1.2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42252.788900462961</v>
      </c>
      <c r="T1757" s="11">
        <f t="shared" si="194"/>
        <v>42282.788900462961</v>
      </c>
      <c r="U1757">
        <f t="shared" si="19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6"/>
        <v>1.0282909090909091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42571.167465277773</v>
      </c>
      <c r="T1758" s="11">
        <f t="shared" si="194"/>
        <v>42611.167465277773</v>
      </c>
      <c r="U1758">
        <f t="shared" si="19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6"/>
        <v>1.1599999999999999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42733.827349537038</v>
      </c>
      <c r="T1759" s="11">
        <f t="shared" si="194"/>
        <v>42763.811805555553</v>
      </c>
      <c r="U1759">
        <f t="shared" si="195"/>
        <v>2017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6"/>
        <v>1.147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42505.955925925926</v>
      </c>
      <c r="T1760" s="11">
        <f t="shared" si="194"/>
        <v>42565.955925925926</v>
      </c>
      <c r="U1760">
        <f t="shared" si="19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6"/>
        <v>1.0660000000000001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42068.829039351855</v>
      </c>
      <c r="T1761" s="11">
        <f t="shared" si="194"/>
        <v>42088.787372685183</v>
      </c>
      <c r="U1761">
        <f t="shared" si="19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6"/>
        <v>1.6544000000000001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42405.67260416667</v>
      </c>
      <c r="T1762" s="11">
        <f t="shared" si="194"/>
        <v>42425.67260416667</v>
      </c>
      <c r="U1762">
        <f t="shared" si="19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6"/>
        <v>1.55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42209.567824074074</v>
      </c>
      <c r="T1763" s="11">
        <f t="shared" si="194"/>
        <v>42259.567824074074</v>
      </c>
      <c r="U1763">
        <f t="shared" si="19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6"/>
        <v>8.85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42410.982002314813</v>
      </c>
      <c r="T1764" s="11">
        <f t="shared" si="194"/>
        <v>42440.982002314813</v>
      </c>
      <c r="U1764">
        <f t="shared" si="19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6"/>
        <v>1.0190833333333333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42636.868518518517</v>
      </c>
      <c r="T1765" s="11">
        <f t="shared" si="194"/>
        <v>42666.868518518517</v>
      </c>
      <c r="U1765">
        <f t="shared" si="195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6"/>
        <v>0.19600000000000001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41825.485868055555</v>
      </c>
      <c r="T1766" s="11">
        <f t="shared" si="194"/>
        <v>41854.485868055555</v>
      </c>
      <c r="U1766">
        <f t="shared" si="195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6"/>
        <v>0.59467839999999994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41834.980462962965</v>
      </c>
      <c r="T1767" s="11">
        <f t="shared" si="194"/>
        <v>41864.980462962965</v>
      </c>
      <c r="U1767">
        <f t="shared" si="195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6"/>
        <v>0</v>
      </c>
      <c r="P1768" s="6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41855.859814814816</v>
      </c>
      <c r="T1768" s="11">
        <f t="shared" si="194"/>
        <v>41876.859814814816</v>
      </c>
      <c r="U1768">
        <f t="shared" si="195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6"/>
        <v>0.4572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41824.658379629633</v>
      </c>
      <c r="T1769" s="11">
        <f t="shared" si="194"/>
        <v>41854.658379629633</v>
      </c>
      <c r="U1769">
        <f t="shared" si="195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6"/>
        <v>3.7400000000000003E-2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41849.560694444444</v>
      </c>
      <c r="T1770" s="11">
        <f t="shared" si="194"/>
        <v>41909.560694444444</v>
      </c>
      <c r="U1770">
        <f t="shared" si="195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6"/>
        <v>2.7025E-2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41987.818969907406</v>
      </c>
      <c r="T1771" s="11">
        <f t="shared" si="194"/>
        <v>42017.818969907406</v>
      </c>
      <c r="U1771">
        <f t="shared" si="195"/>
        <v>2015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6"/>
        <v>0.56514285714285717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41891.780023148152</v>
      </c>
      <c r="T1772" s="11">
        <f t="shared" si="194"/>
        <v>41926.780023148152</v>
      </c>
      <c r="U1772">
        <f t="shared" si="195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6"/>
        <v>0.21309523809523809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41905.979629629634</v>
      </c>
      <c r="T1773" s="11">
        <f t="shared" si="194"/>
        <v>41935.979629629634</v>
      </c>
      <c r="U1773">
        <f t="shared" si="195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6"/>
        <v>0.156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41766.718009259261</v>
      </c>
      <c r="T1774" s="11">
        <f t="shared" si="194"/>
        <v>41826.718009259261</v>
      </c>
      <c r="U1774">
        <f t="shared" si="195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6"/>
        <v>6.2566666666666673E-2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41978.760393518518</v>
      </c>
      <c r="T1775" s="11">
        <f t="shared" si="194"/>
        <v>42023.760393518518</v>
      </c>
      <c r="U1775">
        <f t="shared" si="195"/>
        <v>2015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6"/>
        <v>0.4592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41930.218657407408</v>
      </c>
      <c r="T1776" s="11">
        <f t="shared" si="194"/>
        <v>41972.624305555553</v>
      </c>
      <c r="U1776">
        <f t="shared" si="195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6"/>
        <v>0.65101538461538466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41891.976388888892</v>
      </c>
      <c r="T1777" s="11">
        <f t="shared" si="194"/>
        <v>41936.976388888892</v>
      </c>
      <c r="U1777">
        <f t="shared" si="195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6"/>
        <v>6.7000000000000004E-2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41905.95684027778</v>
      </c>
      <c r="T1778" s="11">
        <f t="shared" si="194"/>
        <v>41941.95684027778</v>
      </c>
      <c r="U1778">
        <f t="shared" si="19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6"/>
        <v>0.135625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42025.357094907406</v>
      </c>
      <c r="T1779" s="11">
        <f t="shared" si="194"/>
        <v>42055.357094907406</v>
      </c>
      <c r="U1779">
        <f t="shared" si="195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6"/>
        <v>1.9900000000000001E-2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42045.86336805555</v>
      </c>
      <c r="T1780" s="11">
        <f t="shared" si="194"/>
        <v>42090.821701388893</v>
      </c>
      <c r="U1780">
        <f t="shared" si="195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6"/>
        <v>0.36236363636363639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42585.691898148143</v>
      </c>
      <c r="T1781" s="11">
        <f t="shared" si="194"/>
        <v>42615.691898148143</v>
      </c>
      <c r="U1781">
        <f t="shared" si="195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6"/>
        <v>0.39743333333333336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42493.600810185191</v>
      </c>
      <c r="T1782" s="11">
        <f t="shared" si="194"/>
        <v>42553.600810185191</v>
      </c>
      <c r="U1782">
        <f t="shared" si="195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6"/>
        <v>0.25763636363636366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42597.617418981477</v>
      </c>
      <c r="T1783" s="11">
        <f t="shared" si="194"/>
        <v>42628.617418981477</v>
      </c>
      <c r="U1783">
        <f t="shared" si="195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6"/>
        <v>0.15491428571428573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42388.575104166666</v>
      </c>
      <c r="T1784" s="11">
        <f t="shared" si="194"/>
        <v>42421.575104166666</v>
      </c>
      <c r="U1784">
        <f t="shared" si="195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6"/>
        <v>0.236925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42115.949976851851</v>
      </c>
      <c r="T1785" s="11">
        <f t="shared" si="194"/>
        <v>42145.949976851851</v>
      </c>
      <c r="U1785">
        <f t="shared" si="19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6"/>
        <v>0.39760000000000001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42003.655555555553</v>
      </c>
      <c r="T1786" s="11">
        <f t="shared" si="194"/>
        <v>42035.142361111109</v>
      </c>
      <c r="U1786">
        <f t="shared" si="195"/>
        <v>2015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6"/>
        <v>0.20220833333333332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41897.134895833333</v>
      </c>
      <c r="T1787" s="11">
        <f t="shared" si="194"/>
        <v>41928</v>
      </c>
      <c r="U1787">
        <f t="shared" si="195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6"/>
        <v>0.47631578947368419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41958.550659722227</v>
      </c>
      <c r="T1788" s="11">
        <f t="shared" si="194"/>
        <v>41988.550659722227</v>
      </c>
      <c r="U1788">
        <f t="shared" si="195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6"/>
        <v>0.15329999999999999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42068.65552083333</v>
      </c>
      <c r="T1789" s="11">
        <f t="shared" si="194"/>
        <v>42098.613854166666</v>
      </c>
      <c r="U1789">
        <f t="shared" si="195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6"/>
        <v>1.3818181818181818E-2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41913.94840277778</v>
      </c>
      <c r="T1790" s="11">
        <f t="shared" si="194"/>
        <v>41943.94840277778</v>
      </c>
      <c r="U1790">
        <f t="shared" si="195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6"/>
        <v>5.0000000000000001E-3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41956.250034722223</v>
      </c>
      <c r="T1791" s="11">
        <f t="shared" si="194"/>
        <v>42016.250034722223</v>
      </c>
      <c r="U1791">
        <f t="shared" si="195"/>
        <v>2015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6"/>
        <v>4.9575757575757579E-2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42010.674513888895</v>
      </c>
      <c r="T1792" s="11">
        <f t="shared" si="194"/>
        <v>42040.674513888895</v>
      </c>
      <c r="U1792">
        <f t="shared" si="195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6"/>
        <v>3.5666666666666666E-2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41973.740335648152</v>
      </c>
      <c r="T1793" s="11">
        <f t="shared" si="194"/>
        <v>42033.740335648152</v>
      </c>
      <c r="U1793">
        <f t="shared" si="195"/>
        <v>2015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96"/>
        <v>0.61124000000000001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1">
        <f t="shared" si="193"/>
        <v>42189.031041666662</v>
      </c>
      <c r="T1794" s="11">
        <f t="shared" si="194"/>
        <v>42226.290972222225</v>
      </c>
      <c r="U1794">
        <f t="shared" si="195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96"/>
        <v>1.3333333333333334E-2</v>
      </c>
      <c r="P1795" s="6">
        <f t="shared" ref="P1795:P1858" si="197">IF(L1795&gt;0,E1795/L1795,0)</f>
        <v>20</v>
      </c>
      <c r="Q1795" t="str">
        <f t="shared" ref="Q1795:Q1858" si="198">LEFT($N1795,FIND("/",$N1795,1)-1)</f>
        <v>photography</v>
      </c>
      <c r="R1795" t="str">
        <f t="shared" ref="R1795:R1858" si="199">MID($N1795,FIND("/",$N1795,1)+1,32)</f>
        <v>photobooks</v>
      </c>
      <c r="S1795" s="11">
        <f t="shared" ref="S1795:S1858" si="200">(((J1795/60)/60)/24)+DATE(1970,1,1)</f>
        <v>41940.89166666667</v>
      </c>
      <c r="T1795" s="11">
        <f t="shared" ref="T1795:T1858" si="201">(((I1795/60)/60)/24)+DATE(1970,1,1)</f>
        <v>41970.933333333334</v>
      </c>
      <c r="U1795">
        <f t="shared" ref="U1795:U1858" si="202">YEAR(T1795)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1">
        <f t="shared" si="200"/>
        <v>42011.551180555558</v>
      </c>
      <c r="T1796" s="11">
        <f t="shared" si="201"/>
        <v>42046.551180555558</v>
      </c>
      <c r="U1796">
        <f t="shared" si="202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42628.288668981477</v>
      </c>
      <c r="T1797" s="11">
        <f t="shared" si="201"/>
        <v>42657.666666666672</v>
      </c>
      <c r="U1797">
        <f t="shared" si="202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42515.439421296294</v>
      </c>
      <c r="T1798" s="11">
        <f t="shared" si="201"/>
        <v>42575.439421296294</v>
      </c>
      <c r="U1798">
        <f t="shared" si="202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42689.56931712963</v>
      </c>
      <c r="T1799" s="11">
        <f t="shared" si="201"/>
        <v>42719.56931712963</v>
      </c>
      <c r="U1799">
        <f t="shared" si="202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42344.32677083333</v>
      </c>
      <c r="T1800" s="11">
        <f t="shared" si="201"/>
        <v>42404.32677083333</v>
      </c>
      <c r="U1800">
        <f t="shared" si="202"/>
        <v>2016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41934.842685185184</v>
      </c>
      <c r="T1801" s="11">
        <f t="shared" si="201"/>
        <v>41954.884351851855</v>
      </c>
      <c r="U1801">
        <f t="shared" si="202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42623.606134259258</v>
      </c>
      <c r="T1802" s="11">
        <f t="shared" si="201"/>
        <v>42653.606134259258</v>
      </c>
      <c r="U1802">
        <f t="shared" si="202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42321.660509259258</v>
      </c>
      <c r="T1803" s="11">
        <f t="shared" si="201"/>
        <v>42353.506944444445</v>
      </c>
      <c r="U1803">
        <f t="shared" si="202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42159.47256944445</v>
      </c>
      <c r="T1804" s="11">
        <f t="shared" si="201"/>
        <v>42182.915972222225</v>
      </c>
      <c r="U1804">
        <f t="shared" si="202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42018.071550925932</v>
      </c>
      <c r="T1805" s="11">
        <f t="shared" si="201"/>
        <v>42049.071550925932</v>
      </c>
      <c r="U1805">
        <f t="shared" si="202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42282.678287037037</v>
      </c>
      <c r="T1806" s="11">
        <f t="shared" si="201"/>
        <v>42322.719953703709</v>
      </c>
      <c r="U1806">
        <f t="shared" si="202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42247.803912037038</v>
      </c>
      <c r="T1807" s="11">
        <f t="shared" si="201"/>
        <v>42279.75</v>
      </c>
      <c r="U1807">
        <f t="shared" si="202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41877.638298611113</v>
      </c>
      <c r="T1808" s="11">
        <f t="shared" si="201"/>
        <v>41912.638298611113</v>
      </c>
      <c r="U1808">
        <f t="shared" si="202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41880.068437499998</v>
      </c>
      <c r="T1809" s="11">
        <f t="shared" si="201"/>
        <v>41910.068437499998</v>
      </c>
      <c r="U1809">
        <f t="shared" si="202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42742.680902777778</v>
      </c>
      <c r="T1810" s="11">
        <f t="shared" si="201"/>
        <v>42777.680902777778</v>
      </c>
      <c r="U1810">
        <f t="shared" si="202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42029.907858796301</v>
      </c>
      <c r="T1811" s="11">
        <f t="shared" si="201"/>
        <v>42064.907858796301</v>
      </c>
      <c r="U1811">
        <f t="shared" si="202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ref="O1812:O1875" si="203">E1812/D1812</f>
        <v>3.3333333333333333E-2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41860.91002314815</v>
      </c>
      <c r="T1812" s="11">
        <f t="shared" si="201"/>
        <v>41872.91002314815</v>
      </c>
      <c r="U1812">
        <f t="shared" si="202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03"/>
        <v>7.407407407407407E-4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41876.433680555558</v>
      </c>
      <c r="T1813" s="11">
        <f t="shared" si="201"/>
        <v>41936.166666666664</v>
      </c>
      <c r="U1813">
        <f t="shared" si="202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03"/>
        <v>0.13307692307692306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42524.318703703699</v>
      </c>
      <c r="T1814" s="11">
        <f t="shared" si="201"/>
        <v>42554.318703703699</v>
      </c>
      <c r="U1814">
        <f t="shared" si="202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03"/>
        <v>0</v>
      </c>
      <c r="P1815" s="6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41829.889027777775</v>
      </c>
      <c r="T1815" s="11">
        <f t="shared" si="201"/>
        <v>41859.889027777775</v>
      </c>
      <c r="U1815">
        <f t="shared" si="202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03"/>
        <v>0.49183333333333334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42033.314074074078</v>
      </c>
      <c r="T1816" s="11">
        <f t="shared" si="201"/>
        <v>42063.314074074078</v>
      </c>
      <c r="U1816">
        <f t="shared" si="202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03"/>
        <v>0</v>
      </c>
      <c r="P1817" s="6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42172.906678240746</v>
      </c>
      <c r="T1817" s="11">
        <f t="shared" si="201"/>
        <v>42186.906678240746</v>
      </c>
      <c r="U1817">
        <f t="shared" si="202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03"/>
        <v>2.036E-2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42548.876192129625</v>
      </c>
      <c r="T1818" s="11">
        <f t="shared" si="201"/>
        <v>42576.791666666672</v>
      </c>
      <c r="U1818">
        <f t="shared" si="202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03"/>
        <v>0.52327777777777773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42705.662118055552</v>
      </c>
      <c r="T1819" s="11">
        <f t="shared" si="201"/>
        <v>42765.290972222225</v>
      </c>
      <c r="U1819">
        <f t="shared" si="202"/>
        <v>2017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03"/>
        <v>0</v>
      </c>
      <c r="P1820" s="6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42067.234375</v>
      </c>
      <c r="T1820" s="11">
        <f t="shared" si="201"/>
        <v>42097.192708333328</v>
      </c>
      <c r="U1820">
        <f t="shared" si="202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03"/>
        <v>2.0833333333333332E-2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41820.752268518518</v>
      </c>
      <c r="T1821" s="11">
        <f t="shared" si="201"/>
        <v>41850.752268518518</v>
      </c>
      <c r="U1821">
        <f t="shared" si="202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03"/>
        <v>6.565384615384616E-2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42065.084375000006</v>
      </c>
      <c r="T1822" s="11">
        <f t="shared" si="201"/>
        <v>42095.042708333334</v>
      </c>
      <c r="U1822">
        <f t="shared" si="202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03"/>
        <v>1.3489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1">
        <f t="shared" si="200"/>
        <v>40926.319062499999</v>
      </c>
      <c r="T1823" s="11">
        <f t="shared" si="201"/>
        <v>40971.319062499999</v>
      </c>
      <c r="U1823">
        <f t="shared" si="202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03"/>
        <v>1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1">
        <f t="shared" si="200"/>
        <v>41634.797013888885</v>
      </c>
      <c r="T1824" s="11">
        <f t="shared" si="201"/>
        <v>41670.792361111111</v>
      </c>
      <c r="U1824">
        <f t="shared" si="202"/>
        <v>2014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03"/>
        <v>1.1585714285714286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1">
        <f t="shared" si="200"/>
        <v>41176.684907407405</v>
      </c>
      <c r="T1825" s="11">
        <f t="shared" si="201"/>
        <v>41206.684907407405</v>
      </c>
      <c r="U1825">
        <f t="shared" si="202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03"/>
        <v>1.0006666666666666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11">
        <f t="shared" si="200"/>
        <v>41626.916284722225</v>
      </c>
      <c r="T1826" s="11">
        <f t="shared" si="201"/>
        <v>41647.088888888888</v>
      </c>
      <c r="U1826">
        <f t="shared" si="202"/>
        <v>2014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03"/>
        <v>1.0505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11">
        <f t="shared" si="200"/>
        <v>41443.83452546296</v>
      </c>
      <c r="T1827" s="11">
        <f t="shared" si="201"/>
        <v>41466.83452546296</v>
      </c>
      <c r="U1827">
        <f t="shared" si="202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03"/>
        <v>1.01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1">
        <f t="shared" si="200"/>
        <v>41657.923807870371</v>
      </c>
      <c r="T1828" s="11">
        <f t="shared" si="201"/>
        <v>41687.923807870371</v>
      </c>
      <c r="U1828">
        <f t="shared" si="202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03"/>
        <v>1.0066250000000001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1">
        <f t="shared" si="200"/>
        <v>40555.325937499998</v>
      </c>
      <c r="T1829" s="11">
        <f t="shared" si="201"/>
        <v>40605.325937499998</v>
      </c>
      <c r="U1829">
        <f t="shared" si="202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03"/>
        <v>1.0016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1">
        <f t="shared" si="200"/>
        <v>41736.899652777778</v>
      </c>
      <c r="T1830" s="11">
        <f t="shared" si="201"/>
        <v>41768.916666666664</v>
      </c>
      <c r="U1830">
        <f t="shared" si="202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03"/>
        <v>1.6668333333333334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1">
        <f t="shared" si="200"/>
        <v>40516.087627314817</v>
      </c>
      <c r="T1831" s="11">
        <f t="shared" si="201"/>
        <v>40564.916666666664</v>
      </c>
      <c r="U1831">
        <f t="shared" si="202"/>
        <v>2011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03"/>
        <v>1.0153333333333334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1">
        <f t="shared" si="200"/>
        <v>41664.684108796297</v>
      </c>
      <c r="T1832" s="11">
        <f t="shared" si="201"/>
        <v>41694.684108796297</v>
      </c>
      <c r="U1832">
        <f t="shared" si="202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03"/>
        <v>1.03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1">
        <f t="shared" si="200"/>
        <v>41026.996099537035</v>
      </c>
      <c r="T1833" s="11">
        <f t="shared" si="201"/>
        <v>41041.996099537035</v>
      </c>
      <c r="U1833">
        <f t="shared" si="202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03"/>
        <v>1.4285714285714286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11">
        <f t="shared" si="200"/>
        <v>40576.539664351854</v>
      </c>
      <c r="T1834" s="11">
        <f t="shared" si="201"/>
        <v>40606.539664351854</v>
      </c>
      <c r="U1834">
        <f t="shared" si="202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03"/>
        <v>2.625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11">
        <f t="shared" si="200"/>
        <v>41303.044016203705</v>
      </c>
      <c r="T1835" s="11">
        <f t="shared" si="201"/>
        <v>41335.332638888889</v>
      </c>
      <c r="U1835">
        <f t="shared" si="202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03"/>
        <v>1.1805000000000001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1">
        <f t="shared" si="200"/>
        <v>41988.964062500003</v>
      </c>
      <c r="T1836" s="11">
        <f t="shared" si="201"/>
        <v>42028.964062500003</v>
      </c>
      <c r="U1836">
        <f t="shared" si="202"/>
        <v>2015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03"/>
        <v>1.04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1">
        <f t="shared" si="200"/>
        <v>42430.702210648145</v>
      </c>
      <c r="T1837" s="11">
        <f t="shared" si="201"/>
        <v>42460.660543981481</v>
      </c>
      <c r="U1837">
        <f t="shared" si="202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03"/>
        <v>2.0034000000000001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1">
        <f t="shared" si="200"/>
        <v>41305.809363425928</v>
      </c>
      <c r="T1838" s="11">
        <f t="shared" si="201"/>
        <v>41322.809363425928</v>
      </c>
      <c r="U1838">
        <f t="shared" si="202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03"/>
        <v>3.0683333333333334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1">
        <f t="shared" si="200"/>
        <v>40926.047858796301</v>
      </c>
      <c r="T1839" s="11">
        <f t="shared" si="201"/>
        <v>40986.006192129629</v>
      </c>
      <c r="U1839">
        <f t="shared" si="202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03"/>
        <v>1.00149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1">
        <f t="shared" si="200"/>
        <v>40788.786539351851</v>
      </c>
      <c r="T1840" s="11">
        <f t="shared" si="201"/>
        <v>40817.125</v>
      </c>
      <c r="U1840">
        <f t="shared" si="202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03"/>
        <v>2.0529999999999999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1">
        <f t="shared" si="200"/>
        <v>42614.722013888888</v>
      </c>
      <c r="T1841" s="11">
        <f t="shared" si="201"/>
        <v>42644.722013888888</v>
      </c>
      <c r="U1841">
        <f t="shared" si="202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03"/>
        <v>1.0888888888888888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1">
        <f t="shared" si="200"/>
        <v>41382.096180555556</v>
      </c>
      <c r="T1842" s="11">
        <f t="shared" si="201"/>
        <v>41401.207638888889</v>
      </c>
      <c r="U1842">
        <f t="shared" si="202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03"/>
        <v>1.0175000000000001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11">
        <f t="shared" si="200"/>
        <v>41745.84542824074</v>
      </c>
      <c r="T1843" s="11">
        <f t="shared" si="201"/>
        <v>41779.207638888889</v>
      </c>
      <c r="U1843">
        <f t="shared" si="202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03"/>
        <v>1.2524999999999999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1">
        <f t="shared" si="200"/>
        <v>42031.631724537037</v>
      </c>
      <c r="T1844" s="11">
        <f t="shared" si="201"/>
        <v>42065.249305555553</v>
      </c>
      <c r="U1844">
        <f t="shared" si="202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03"/>
        <v>1.2400610000000001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1">
        <f t="shared" si="200"/>
        <v>40564.994837962964</v>
      </c>
      <c r="T1845" s="11">
        <f t="shared" si="201"/>
        <v>40594.994837962964</v>
      </c>
      <c r="U1845">
        <f t="shared" si="202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03"/>
        <v>1.014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11">
        <f t="shared" si="200"/>
        <v>40666.973541666666</v>
      </c>
      <c r="T1846" s="11">
        <f t="shared" si="201"/>
        <v>40705.125</v>
      </c>
      <c r="U1846">
        <f t="shared" si="202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03"/>
        <v>1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1">
        <f t="shared" si="200"/>
        <v>42523.333310185189</v>
      </c>
      <c r="T1847" s="11">
        <f t="shared" si="201"/>
        <v>42538.204861111109</v>
      </c>
      <c r="U1847">
        <f t="shared" si="202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03"/>
        <v>1.3792666666666666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1">
        <f t="shared" si="200"/>
        <v>41228.650196759263</v>
      </c>
      <c r="T1848" s="11">
        <f t="shared" si="201"/>
        <v>41258.650196759263</v>
      </c>
      <c r="U1848">
        <f t="shared" si="202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03"/>
        <v>1.2088000000000001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1">
        <f t="shared" si="200"/>
        <v>42094.236481481479</v>
      </c>
      <c r="T1849" s="11">
        <f t="shared" si="201"/>
        <v>42115.236481481479</v>
      </c>
      <c r="U1849">
        <f t="shared" si="202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03"/>
        <v>1.0736666666666668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1">
        <f t="shared" si="200"/>
        <v>40691.788055555553</v>
      </c>
      <c r="T1850" s="11">
        <f t="shared" si="201"/>
        <v>40755.290972222225</v>
      </c>
      <c r="U1850">
        <f t="shared" si="202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03"/>
        <v>1.0033333333333334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11">
        <f t="shared" si="200"/>
        <v>41169.845590277779</v>
      </c>
      <c r="T1851" s="11">
        <f t="shared" si="201"/>
        <v>41199.845590277779</v>
      </c>
      <c r="U1851">
        <f t="shared" si="202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03"/>
        <v>1.0152222222222222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1">
        <f t="shared" si="200"/>
        <v>41800.959490740745</v>
      </c>
      <c r="T1852" s="11">
        <f t="shared" si="201"/>
        <v>41830.959490740745</v>
      </c>
      <c r="U1852">
        <f t="shared" si="202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03"/>
        <v>1.0007692307692309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1">
        <f t="shared" si="200"/>
        <v>41827.906689814816</v>
      </c>
      <c r="T1853" s="11">
        <f t="shared" si="201"/>
        <v>41848.041666666664</v>
      </c>
      <c r="U1853">
        <f t="shared" si="202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03"/>
        <v>1.1696666666666666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1">
        <f t="shared" si="200"/>
        <v>42081.77143518519</v>
      </c>
      <c r="T1854" s="11">
        <f t="shared" si="201"/>
        <v>42119</v>
      </c>
      <c r="U1854">
        <f t="shared" si="202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03"/>
        <v>1.01875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1">
        <f t="shared" si="200"/>
        <v>41177.060381944444</v>
      </c>
      <c r="T1855" s="11">
        <f t="shared" si="201"/>
        <v>41227.102048611108</v>
      </c>
      <c r="U1855">
        <f t="shared" si="202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03"/>
        <v>1.0212366666666666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1">
        <f t="shared" si="200"/>
        <v>41388.021261574075</v>
      </c>
      <c r="T1856" s="11">
        <f t="shared" si="201"/>
        <v>41418.021261574075</v>
      </c>
      <c r="U1856">
        <f t="shared" si="202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03"/>
        <v>1.5405897142857143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1">
        <f t="shared" si="200"/>
        <v>41600.538657407407</v>
      </c>
      <c r="T1857" s="11">
        <f t="shared" si="201"/>
        <v>41645.538657407407</v>
      </c>
      <c r="U1857">
        <f t="shared" si="202"/>
        <v>2014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03"/>
        <v>1.0125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1">
        <f t="shared" si="200"/>
        <v>41817.854999999996</v>
      </c>
      <c r="T1858" s="11">
        <f t="shared" si="201"/>
        <v>41838.854999999996</v>
      </c>
      <c r="U1858">
        <f t="shared" si="202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203"/>
        <v>1</v>
      </c>
      <c r="P1859" s="6">
        <f t="shared" ref="P1859:P1922" si="204">IF(L1859&gt;0,E1859/L1859,0)</f>
        <v>136.36363636363637</v>
      </c>
      <c r="Q1859" t="str">
        <f t="shared" ref="Q1859:Q1922" si="205">LEFT($N1859,FIND("/",$N1859,1)-1)</f>
        <v>music</v>
      </c>
      <c r="R1859" t="str">
        <f t="shared" ref="R1859:R1922" si="206">MID($N1859,FIND("/",$N1859,1)+1,32)</f>
        <v>rock</v>
      </c>
      <c r="S1859" s="11">
        <f t="shared" ref="S1859:S1922" si="207">(((J1859/60)/60)/24)+DATE(1970,1,1)</f>
        <v>41864.76866898148</v>
      </c>
      <c r="T1859" s="11">
        <f t="shared" ref="T1859:T1922" si="208">(((I1859/60)/60)/24)+DATE(1970,1,1)</f>
        <v>41894.76866898148</v>
      </c>
      <c r="U1859">
        <f t="shared" ref="U1859:U1922" si="209">YEAR(T1859)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1">
        <f t="shared" si="207"/>
        <v>40833.200474537036</v>
      </c>
      <c r="T1860" s="11">
        <f t="shared" si="208"/>
        <v>40893.242141203707</v>
      </c>
      <c r="U1860">
        <f t="shared" si="20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11">
        <f t="shared" si="207"/>
        <v>40778.770011574074</v>
      </c>
      <c r="T1861" s="11">
        <f t="shared" si="208"/>
        <v>40808.770011574074</v>
      </c>
      <c r="U1861">
        <f t="shared" si="20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1">
        <f t="shared" si="207"/>
        <v>41655.709305555552</v>
      </c>
      <c r="T1862" s="11">
        <f t="shared" si="208"/>
        <v>41676.709305555552</v>
      </c>
      <c r="U1862">
        <f t="shared" si="20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6">
        <f t="shared" si="204"/>
        <v>0</v>
      </c>
      <c r="Q1863" t="str">
        <f t="shared" si="205"/>
        <v>games</v>
      </c>
      <c r="R1863" t="str">
        <f t="shared" si="206"/>
        <v>mobile games</v>
      </c>
      <c r="S1863" s="11">
        <f t="shared" si="207"/>
        <v>42000.300243055557</v>
      </c>
      <c r="T1863" s="11">
        <f t="shared" si="208"/>
        <v>42030.300243055557</v>
      </c>
      <c r="U1863">
        <f t="shared" si="209"/>
        <v>2015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1">
        <f t="shared" si="207"/>
        <v>42755.492754629624</v>
      </c>
      <c r="T1864" s="11">
        <f t="shared" si="208"/>
        <v>42802.3125</v>
      </c>
      <c r="U1864">
        <f t="shared" si="20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1">
        <f t="shared" si="207"/>
        <v>41772.797280092593</v>
      </c>
      <c r="T1865" s="11">
        <f t="shared" si="208"/>
        <v>41802.797280092593</v>
      </c>
      <c r="U1865">
        <f t="shared" si="20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1">
        <f t="shared" si="207"/>
        <v>41733.716435185182</v>
      </c>
      <c r="T1866" s="11">
        <f t="shared" si="208"/>
        <v>41763.716435185182</v>
      </c>
      <c r="U1866">
        <f t="shared" si="20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1">
        <f t="shared" si="207"/>
        <v>42645.367442129631</v>
      </c>
      <c r="T1867" s="11">
        <f t="shared" si="208"/>
        <v>42680.409108796302</v>
      </c>
      <c r="U1867">
        <f t="shared" si="20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1">
        <f t="shared" si="207"/>
        <v>42742.246493055558</v>
      </c>
      <c r="T1868" s="11">
        <f t="shared" si="208"/>
        <v>42795.166666666672</v>
      </c>
      <c r="U1868">
        <f t="shared" si="20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1">
        <f t="shared" si="207"/>
        <v>42649.924907407403</v>
      </c>
      <c r="T1869" s="11">
        <f t="shared" si="208"/>
        <v>42679.924907407403</v>
      </c>
      <c r="U1869">
        <f t="shared" si="20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1">
        <f t="shared" si="207"/>
        <v>42328.779224537036</v>
      </c>
      <c r="T1870" s="11">
        <f t="shared" si="208"/>
        <v>42353.332638888889</v>
      </c>
      <c r="U1870">
        <f t="shared" si="20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6">
        <f t="shared" si="204"/>
        <v>0</v>
      </c>
      <c r="Q1871" t="str">
        <f t="shared" si="205"/>
        <v>games</v>
      </c>
      <c r="R1871" t="str">
        <f t="shared" si="206"/>
        <v>mobile games</v>
      </c>
      <c r="S1871" s="11">
        <f t="shared" si="207"/>
        <v>42709.002881944441</v>
      </c>
      <c r="T1871" s="11">
        <f t="shared" si="208"/>
        <v>42739.002881944441</v>
      </c>
      <c r="U1871">
        <f t="shared" si="209"/>
        <v>2017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1">
        <f t="shared" si="207"/>
        <v>42371.355729166666</v>
      </c>
      <c r="T1872" s="11">
        <f t="shared" si="208"/>
        <v>42400.178472222222</v>
      </c>
      <c r="U1872">
        <f t="shared" si="20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1">
        <f t="shared" si="207"/>
        <v>41923.783576388887</v>
      </c>
      <c r="T1873" s="11">
        <f t="shared" si="208"/>
        <v>41963.825243055559</v>
      </c>
      <c r="U1873">
        <f t="shared" si="20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1">
        <f t="shared" si="207"/>
        <v>42155.129652777774</v>
      </c>
      <c r="T1874" s="11">
        <f t="shared" si="208"/>
        <v>42185.129652777774</v>
      </c>
      <c r="U1874">
        <f t="shared" si="20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1">
        <f t="shared" si="207"/>
        <v>42164.615856481483</v>
      </c>
      <c r="T1875" s="11">
        <f t="shared" si="208"/>
        <v>42193.697916666672</v>
      </c>
      <c r="U1875">
        <f t="shared" si="20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ref="O1876:O1939" si="210">E1876/D1876</f>
        <v>1.6249999999999999E-4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1">
        <f t="shared" si="207"/>
        <v>42529.969131944439</v>
      </c>
      <c r="T1876" s="11">
        <f t="shared" si="208"/>
        <v>42549.969131944439</v>
      </c>
      <c r="U1876">
        <f t="shared" si="20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10"/>
        <v>5.1000000000000004E-3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1">
        <f t="shared" si="207"/>
        <v>42528.899398148147</v>
      </c>
      <c r="T1877" s="11">
        <f t="shared" si="208"/>
        <v>42588.899398148147</v>
      </c>
      <c r="U1877">
        <f t="shared" si="20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10"/>
        <v>0</v>
      </c>
      <c r="P1878" s="6">
        <f t="shared" si="204"/>
        <v>0</v>
      </c>
      <c r="Q1878" t="str">
        <f t="shared" si="205"/>
        <v>games</v>
      </c>
      <c r="R1878" t="str">
        <f t="shared" si="206"/>
        <v>mobile games</v>
      </c>
      <c r="S1878" s="11">
        <f t="shared" si="207"/>
        <v>41776.284780092588</v>
      </c>
      <c r="T1878" s="11">
        <f t="shared" si="208"/>
        <v>41806.284780092588</v>
      </c>
      <c r="U1878">
        <f t="shared" si="20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10"/>
        <v>0</v>
      </c>
      <c r="P1879" s="6">
        <f t="shared" si="204"/>
        <v>0</v>
      </c>
      <c r="Q1879" t="str">
        <f t="shared" si="205"/>
        <v>games</v>
      </c>
      <c r="R1879" t="str">
        <f t="shared" si="206"/>
        <v>mobile games</v>
      </c>
      <c r="S1879" s="11">
        <f t="shared" si="207"/>
        <v>42035.029224537036</v>
      </c>
      <c r="T1879" s="11">
        <f t="shared" si="208"/>
        <v>42064.029224537036</v>
      </c>
      <c r="U1879">
        <f t="shared" si="20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10"/>
        <v>0</v>
      </c>
      <c r="P1880" s="6">
        <f t="shared" si="204"/>
        <v>0</v>
      </c>
      <c r="Q1880" t="str">
        <f t="shared" si="205"/>
        <v>games</v>
      </c>
      <c r="R1880" t="str">
        <f t="shared" si="206"/>
        <v>mobile games</v>
      </c>
      <c r="S1880" s="11">
        <f t="shared" si="207"/>
        <v>41773.008738425924</v>
      </c>
      <c r="T1880" s="11">
        <f t="shared" si="208"/>
        <v>41803.008738425924</v>
      </c>
      <c r="U1880">
        <f t="shared" si="20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10"/>
        <v>1.1999999999999999E-3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1">
        <f t="shared" si="207"/>
        <v>42413.649641203709</v>
      </c>
      <c r="T1881" s="11">
        <f t="shared" si="208"/>
        <v>42443.607974537037</v>
      </c>
      <c r="U1881">
        <f t="shared" si="20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10"/>
        <v>0.20080000000000001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1">
        <f t="shared" si="207"/>
        <v>42430.566898148143</v>
      </c>
      <c r="T1882" s="11">
        <f t="shared" si="208"/>
        <v>42459.525231481486</v>
      </c>
      <c r="U1882">
        <f t="shared" si="20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10"/>
        <v>1.726845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1">
        <f t="shared" si="207"/>
        <v>42043.152650462958</v>
      </c>
      <c r="T1883" s="11">
        <f t="shared" si="208"/>
        <v>42073.110983796301</v>
      </c>
      <c r="U1883">
        <f t="shared" si="20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10"/>
        <v>1.008955223880597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1">
        <f t="shared" si="207"/>
        <v>41067.949212962965</v>
      </c>
      <c r="T1884" s="11">
        <f t="shared" si="208"/>
        <v>41100.991666666669</v>
      </c>
      <c r="U1884">
        <f t="shared" si="20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10"/>
        <v>1.0480480480480481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1">
        <f t="shared" si="207"/>
        <v>40977.948009259257</v>
      </c>
      <c r="T1885" s="11">
        <f t="shared" si="208"/>
        <v>41007.906342592592</v>
      </c>
      <c r="U1885">
        <f t="shared" si="20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10"/>
        <v>1.351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1">
        <f t="shared" si="207"/>
        <v>41205.198321759257</v>
      </c>
      <c r="T1886" s="11">
        <f t="shared" si="208"/>
        <v>41240.5</v>
      </c>
      <c r="U1886">
        <f t="shared" si="20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10"/>
        <v>1.1632786885245903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1">
        <f t="shared" si="207"/>
        <v>41099.093865740739</v>
      </c>
      <c r="T1887" s="11">
        <f t="shared" si="208"/>
        <v>41131.916666666664</v>
      </c>
      <c r="U1887">
        <f t="shared" si="20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10"/>
        <v>1.0208333333333333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1">
        <f t="shared" si="207"/>
        <v>41925.906689814816</v>
      </c>
      <c r="T1888" s="11">
        <f t="shared" si="208"/>
        <v>41955.94835648148</v>
      </c>
      <c r="U1888">
        <f t="shared" si="20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10"/>
        <v>1.1116666666666666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1">
        <f t="shared" si="207"/>
        <v>42323.800138888888</v>
      </c>
      <c r="T1889" s="11">
        <f t="shared" si="208"/>
        <v>42341.895833333328</v>
      </c>
      <c r="U1889">
        <f t="shared" si="20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10"/>
        <v>1.6608000000000001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1">
        <f t="shared" si="207"/>
        <v>40299.239953703705</v>
      </c>
      <c r="T1890" s="11">
        <f t="shared" si="208"/>
        <v>40330.207638888889</v>
      </c>
      <c r="U1890">
        <f t="shared" si="20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10"/>
        <v>1.0660000000000001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1">
        <f t="shared" si="207"/>
        <v>41299.793356481481</v>
      </c>
      <c r="T1891" s="11">
        <f t="shared" si="208"/>
        <v>41344.751689814817</v>
      </c>
      <c r="U1891">
        <f t="shared" si="20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10"/>
        <v>1.4458441666666668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1">
        <f t="shared" si="207"/>
        <v>41228.786203703705</v>
      </c>
      <c r="T1892" s="11">
        <f t="shared" si="208"/>
        <v>41258.786203703705</v>
      </c>
      <c r="U1892">
        <f t="shared" si="20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10"/>
        <v>1.0555000000000001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1">
        <f t="shared" si="207"/>
        <v>40335.798078703701</v>
      </c>
      <c r="T1893" s="11">
        <f t="shared" si="208"/>
        <v>40381.25</v>
      </c>
      <c r="U1893">
        <f t="shared" si="20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10"/>
        <v>1.3660000000000001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1">
        <f t="shared" si="207"/>
        <v>40671.637511574074</v>
      </c>
      <c r="T1894" s="11">
        <f t="shared" si="208"/>
        <v>40701.637511574074</v>
      </c>
      <c r="U1894">
        <f t="shared" si="20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10"/>
        <v>1.04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1">
        <f t="shared" si="207"/>
        <v>40632.94195601852</v>
      </c>
      <c r="T1895" s="11">
        <f t="shared" si="208"/>
        <v>40649.165972222225</v>
      </c>
      <c r="U1895">
        <f t="shared" si="20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10"/>
        <v>1.145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1">
        <f t="shared" si="207"/>
        <v>40920.904895833337</v>
      </c>
      <c r="T1896" s="11">
        <f t="shared" si="208"/>
        <v>40951.904895833337</v>
      </c>
      <c r="U1896">
        <f t="shared" si="20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10"/>
        <v>1.0171957671957672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1">
        <f t="shared" si="207"/>
        <v>42267.746782407412</v>
      </c>
      <c r="T1897" s="11">
        <f t="shared" si="208"/>
        <v>42297.746782407412</v>
      </c>
      <c r="U1897">
        <f t="shared" si="20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10"/>
        <v>1.2394678492239468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11">
        <f t="shared" si="207"/>
        <v>40981.710243055553</v>
      </c>
      <c r="T1898" s="11">
        <f t="shared" si="208"/>
        <v>41011.710243055553</v>
      </c>
      <c r="U1898">
        <f t="shared" si="20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10"/>
        <v>1.0245669291338582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1">
        <f t="shared" si="207"/>
        <v>41680.583402777782</v>
      </c>
      <c r="T1899" s="11">
        <f t="shared" si="208"/>
        <v>41702.875</v>
      </c>
      <c r="U1899">
        <f t="shared" si="20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10"/>
        <v>1.4450000000000001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1">
        <f t="shared" si="207"/>
        <v>42366.192974537036</v>
      </c>
      <c r="T1900" s="11">
        <f t="shared" si="208"/>
        <v>42401.75</v>
      </c>
      <c r="U1900">
        <f t="shared" si="209"/>
        <v>2016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10"/>
        <v>1.3333333333333333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1">
        <f t="shared" si="207"/>
        <v>42058.941736111112</v>
      </c>
      <c r="T1901" s="11">
        <f t="shared" si="208"/>
        <v>42088.90006944444</v>
      </c>
      <c r="U1901">
        <f t="shared" si="20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10"/>
        <v>1.0936440000000001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1">
        <f t="shared" si="207"/>
        <v>41160.871886574074</v>
      </c>
      <c r="T1902" s="11">
        <f t="shared" si="208"/>
        <v>41188.415972222225</v>
      </c>
      <c r="U1902">
        <f t="shared" si="20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10"/>
        <v>2.696969696969697E-2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1">
        <f t="shared" si="207"/>
        <v>42116.54315972222</v>
      </c>
      <c r="T1903" s="11">
        <f t="shared" si="208"/>
        <v>42146.541666666672</v>
      </c>
      <c r="U1903">
        <f t="shared" si="20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10"/>
        <v>1.2E-2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1">
        <f t="shared" si="207"/>
        <v>42037.789895833332</v>
      </c>
      <c r="T1904" s="11">
        <f t="shared" si="208"/>
        <v>42067.789895833332</v>
      </c>
      <c r="U1904">
        <f t="shared" si="20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10"/>
        <v>0.46600000000000003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1">
        <f t="shared" si="207"/>
        <v>42702.770729166667</v>
      </c>
      <c r="T1905" s="11">
        <f t="shared" si="208"/>
        <v>42762.770729166667</v>
      </c>
      <c r="U1905">
        <f t="shared" si="209"/>
        <v>2017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10"/>
        <v>1E-3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1">
        <f t="shared" si="207"/>
        <v>42326.685428240744</v>
      </c>
      <c r="T1906" s="11">
        <f t="shared" si="208"/>
        <v>42371.685428240744</v>
      </c>
      <c r="U1906">
        <f t="shared" si="209"/>
        <v>2016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10"/>
        <v>1.6800000000000001E-3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1">
        <f t="shared" si="207"/>
        <v>41859.925856481481</v>
      </c>
      <c r="T1907" s="11">
        <f t="shared" si="208"/>
        <v>41889.925856481481</v>
      </c>
      <c r="U1907">
        <f t="shared" si="20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10"/>
        <v>0.42759999999999998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1">
        <f t="shared" si="207"/>
        <v>42514.671099537038</v>
      </c>
      <c r="T1908" s="11">
        <f t="shared" si="208"/>
        <v>42544.671099537038</v>
      </c>
      <c r="U1908">
        <f t="shared" si="20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10"/>
        <v>2.8333333333333335E-3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1">
        <f t="shared" si="207"/>
        <v>41767.587094907409</v>
      </c>
      <c r="T1909" s="11">
        <f t="shared" si="208"/>
        <v>41782.587094907409</v>
      </c>
      <c r="U1909">
        <f t="shared" si="20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10"/>
        <v>1.7319999999999999E-2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1">
        <f t="shared" si="207"/>
        <v>42703.917824074073</v>
      </c>
      <c r="T1910" s="11">
        <f t="shared" si="208"/>
        <v>42733.917824074073</v>
      </c>
      <c r="U1910">
        <f t="shared" si="20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10"/>
        <v>0.14111428571428572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1">
        <f t="shared" si="207"/>
        <v>41905.429155092592</v>
      </c>
      <c r="T1911" s="11">
        <f t="shared" si="208"/>
        <v>41935.429155092592</v>
      </c>
      <c r="U1911">
        <f t="shared" si="20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10"/>
        <v>0.39395294117647056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1">
        <f t="shared" si="207"/>
        <v>42264.963159722218</v>
      </c>
      <c r="T1912" s="11">
        <f t="shared" si="208"/>
        <v>42308.947916666672</v>
      </c>
      <c r="U1912">
        <f t="shared" si="20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10"/>
        <v>2.3529411764705883E-4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1">
        <f t="shared" si="207"/>
        <v>41830.033958333333</v>
      </c>
      <c r="T1913" s="11">
        <f t="shared" si="208"/>
        <v>41860.033958333333</v>
      </c>
      <c r="U1913">
        <f t="shared" si="20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10"/>
        <v>0.59299999999999997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1">
        <f t="shared" si="207"/>
        <v>42129.226388888885</v>
      </c>
      <c r="T1914" s="11">
        <f t="shared" si="208"/>
        <v>42159.226388888885</v>
      </c>
      <c r="U1914">
        <f t="shared" si="20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10"/>
        <v>1.3270833333333334E-2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1">
        <f t="shared" si="207"/>
        <v>41890.511319444442</v>
      </c>
      <c r="T1915" s="11">
        <f t="shared" si="208"/>
        <v>41920.511319444442</v>
      </c>
      <c r="U1915">
        <f t="shared" si="20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10"/>
        <v>9.0090090090090086E-2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1">
        <f t="shared" si="207"/>
        <v>41929.174456018518</v>
      </c>
      <c r="T1916" s="11">
        <f t="shared" si="208"/>
        <v>41944.165972222225</v>
      </c>
      <c r="U1916">
        <f t="shared" si="20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10"/>
        <v>1.6E-2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1">
        <f t="shared" si="207"/>
        <v>41864.04886574074</v>
      </c>
      <c r="T1917" s="11">
        <f t="shared" si="208"/>
        <v>41884.04886574074</v>
      </c>
      <c r="U1917">
        <f t="shared" si="20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10"/>
        <v>5.1000000000000004E-3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1">
        <f t="shared" si="207"/>
        <v>42656.717303240745</v>
      </c>
      <c r="T1918" s="11">
        <f t="shared" si="208"/>
        <v>42681.758969907409</v>
      </c>
      <c r="U1918">
        <f t="shared" si="20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10"/>
        <v>0.52570512820512816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1">
        <f t="shared" si="207"/>
        <v>42746.270057870366</v>
      </c>
      <c r="T1919" s="11">
        <f t="shared" si="208"/>
        <v>42776.270057870366</v>
      </c>
      <c r="U1919">
        <f t="shared" si="20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10"/>
        <v>1.04E-2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1">
        <f t="shared" si="207"/>
        <v>41828.789942129632</v>
      </c>
      <c r="T1920" s="11">
        <f t="shared" si="208"/>
        <v>41863.789942129632</v>
      </c>
      <c r="U1920">
        <f t="shared" si="20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10"/>
        <v>0.47399999999999998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1">
        <f t="shared" si="207"/>
        <v>42113.875567129624</v>
      </c>
      <c r="T1921" s="11">
        <f t="shared" si="208"/>
        <v>42143.875567129624</v>
      </c>
      <c r="U1921">
        <f t="shared" si="20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10"/>
        <v>0.43030000000000002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1">
        <f t="shared" si="207"/>
        <v>42270.875706018516</v>
      </c>
      <c r="T1922" s="11">
        <f t="shared" si="208"/>
        <v>42298.958333333328</v>
      </c>
      <c r="U1922">
        <f t="shared" si="20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210"/>
        <v>1.3680000000000001</v>
      </c>
      <c r="P1923" s="6">
        <f t="shared" ref="P1923:P1986" si="211">IF(L1923&gt;0,E1923/L1923,0)</f>
        <v>54</v>
      </c>
      <c r="Q1923" t="str">
        <f t="shared" ref="Q1923:Q1986" si="212">LEFT($N1923,FIND("/",$N1923,1)-1)</f>
        <v>music</v>
      </c>
      <c r="R1923" t="str">
        <f t="shared" ref="R1923:R1986" si="213">MID($N1923,FIND("/",$N1923,1)+1,32)</f>
        <v>indie rock</v>
      </c>
      <c r="S1923" s="11">
        <f t="shared" ref="S1923:S1986" si="214">(((J1923/60)/60)/24)+DATE(1970,1,1)</f>
        <v>41074.221562500003</v>
      </c>
      <c r="T1923" s="11">
        <f t="shared" ref="T1923:T1986" si="215">(((I1923/60)/60)/24)+DATE(1970,1,1)</f>
        <v>41104.221562500003</v>
      </c>
      <c r="U1923">
        <f t="shared" ref="U1923:U1986" si="216">YEAR(T1923)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1">
        <f t="shared" si="214"/>
        <v>41590.255868055552</v>
      </c>
      <c r="T1924" s="11">
        <f t="shared" si="215"/>
        <v>41620.255868055552</v>
      </c>
      <c r="U1924">
        <f t="shared" si="21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1">
        <f t="shared" si="214"/>
        <v>40772.848749999997</v>
      </c>
      <c r="T1925" s="11">
        <f t="shared" si="215"/>
        <v>40813.207638888889</v>
      </c>
      <c r="U1925">
        <f t="shared" si="21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1">
        <f t="shared" si="214"/>
        <v>41626.761053240742</v>
      </c>
      <c r="T1926" s="11">
        <f t="shared" si="215"/>
        <v>41654.814583333333</v>
      </c>
      <c r="U1926">
        <f t="shared" si="216"/>
        <v>2014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1">
        <f t="shared" si="214"/>
        <v>41535.90148148148</v>
      </c>
      <c r="T1927" s="11">
        <f t="shared" si="215"/>
        <v>41558</v>
      </c>
      <c r="U1927">
        <f t="shared" si="21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1">
        <f t="shared" si="214"/>
        <v>40456.954351851848</v>
      </c>
      <c r="T1928" s="11">
        <f t="shared" si="215"/>
        <v>40484.018055555556</v>
      </c>
      <c r="U1928">
        <f t="shared" si="216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1">
        <f t="shared" si="214"/>
        <v>40960.861562500002</v>
      </c>
      <c r="T1929" s="11">
        <f t="shared" si="215"/>
        <v>40976.207638888889</v>
      </c>
      <c r="U1929">
        <f t="shared" si="21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1">
        <f t="shared" si="214"/>
        <v>41371.648078703707</v>
      </c>
      <c r="T1930" s="11">
        <f t="shared" si="215"/>
        <v>41401.648078703707</v>
      </c>
      <c r="U1930">
        <f t="shared" si="21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1">
        <f t="shared" si="214"/>
        <v>40687.021597222221</v>
      </c>
      <c r="T1931" s="11">
        <f t="shared" si="215"/>
        <v>40729.021597222221</v>
      </c>
      <c r="U1931">
        <f t="shared" si="21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1">
        <f t="shared" si="214"/>
        <v>41402.558819444443</v>
      </c>
      <c r="T1932" s="11">
        <f t="shared" si="215"/>
        <v>41462.558819444443</v>
      </c>
      <c r="U1932">
        <f t="shared" si="21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1">
        <f t="shared" si="214"/>
        <v>41037.892465277779</v>
      </c>
      <c r="T1933" s="11">
        <f t="shared" si="215"/>
        <v>41051.145833333336</v>
      </c>
      <c r="U1933">
        <f t="shared" si="21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1">
        <f t="shared" si="214"/>
        <v>40911.809872685182</v>
      </c>
      <c r="T1934" s="11">
        <f t="shared" si="215"/>
        <v>40932.809872685182</v>
      </c>
      <c r="U1934">
        <f t="shared" si="21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1">
        <f t="shared" si="214"/>
        <v>41879.130868055552</v>
      </c>
      <c r="T1935" s="11">
        <f t="shared" si="215"/>
        <v>41909.130868055552</v>
      </c>
      <c r="U1935">
        <f t="shared" si="21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1">
        <f t="shared" si="214"/>
        <v>40865.867141203707</v>
      </c>
      <c r="T1936" s="11">
        <f t="shared" si="215"/>
        <v>40902.208333333336</v>
      </c>
      <c r="U1936">
        <f t="shared" si="21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1">
        <f t="shared" si="214"/>
        <v>41773.932534722226</v>
      </c>
      <c r="T1937" s="11">
        <f t="shared" si="215"/>
        <v>41811.207638888889</v>
      </c>
      <c r="U1937">
        <f t="shared" si="21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1">
        <f t="shared" si="214"/>
        <v>40852.889699074076</v>
      </c>
      <c r="T1938" s="11">
        <f t="shared" si="215"/>
        <v>40883.249305555553</v>
      </c>
      <c r="U1938">
        <f t="shared" si="21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1">
        <f t="shared" si="214"/>
        <v>41059.118993055556</v>
      </c>
      <c r="T1939" s="11">
        <f t="shared" si="215"/>
        <v>41075.165972222225</v>
      </c>
      <c r="U1939">
        <f t="shared" si="21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ref="O1940:O2003" si="217">E1940/D1940</f>
        <v>1.1593333333333333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1">
        <f t="shared" si="214"/>
        <v>41426.259618055556</v>
      </c>
      <c r="T1940" s="11">
        <f t="shared" si="215"/>
        <v>41457.208333333336</v>
      </c>
      <c r="U1940">
        <f t="shared" si="21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7"/>
        <v>1.107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1">
        <f t="shared" si="214"/>
        <v>41313.985046296293</v>
      </c>
      <c r="T1941" s="11">
        <f t="shared" si="215"/>
        <v>41343.943379629629</v>
      </c>
      <c r="U1941">
        <f t="shared" si="21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7"/>
        <v>1.7092307692307693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1">
        <f t="shared" si="214"/>
        <v>40670.507326388892</v>
      </c>
      <c r="T1942" s="11">
        <f t="shared" si="215"/>
        <v>40709.165972222225</v>
      </c>
      <c r="U1942">
        <f t="shared" si="21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7"/>
        <v>1.2611835600000001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1">
        <f t="shared" si="214"/>
        <v>41744.290868055556</v>
      </c>
      <c r="T1943" s="11">
        <f t="shared" si="215"/>
        <v>41774.290868055556</v>
      </c>
      <c r="U1943">
        <f t="shared" si="21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7"/>
        <v>1.3844033333333334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1">
        <f t="shared" si="214"/>
        <v>40638.828009259261</v>
      </c>
      <c r="T1944" s="11">
        <f t="shared" si="215"/>
        <v>40728.828009259261</v>
      </c>
      <c r="U1944">
        <f t="shared" si="21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7"/>
        <v>17.052499999999998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1">
        <f t="shared" si="214"/>
        <v>42548.269861111112</v>
      </c>
      <c r="T1945" s="11">
        <f t="shared" si="215"/>
        <v>42593.269861111112</v>
      </c>
      <c r="U1945">
        <f t="shared" si="21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7"/>
        <v>7.8805550000000002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1">
        <f t="shared" si="214"/>
        <v>41730.584374999999</v>
      </c>
      <c r="T1946" s="11">
        <f t="shared" si="215"/>
        <v>41760.584374999999</v>
      </c>
      <c r="U1946">
        <f t="shared" si="21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7"/>
        <v>3.4801799999999998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1">
        <f t="shared" si="214"/>
        <v>42157.251828703709</v>
      </c>
      <c r="T1947" s="11">
        <f t="shared" si="215"/>
        <v>42197.251828703709</v>
      </c>
      <c r="U1947">
        <f t="shared" si="21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7"/>
        <v>1.4974666666666667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1">
        <f t="shared" si="214"/>
        <v>41689.150011574071</v>
      </c>
      <c r="T1948" s="11">
        <f t="shared" si="215"/>
        <v>41749.108344907407</v>
      </c>
      <c r="U1948">
        <f t="shared" si="21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7"/>
        <v>1.0063375000000001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1">
        <f t="shared" si="214"/>
        <v>40102.918055555558</v>
      </c>
      <c r="T1949" s="11">
        <f t="shared" si="215"/>
        <v>40140.249305555553</v>
      </c>
      <c r="U1949">
        <f t="shared" si="21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7"/>
        <v>8.0021100000000001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1">
        <f t="shared" si="214"/>
        <v>42473.604270833333</v>
      </c>
      <c r="T1950" s="11">
        <f t="shared" si="215"/>
        <v>42527.709722222222</v>
      </c>
      <c r="U1950">
        <f t="shared" si="21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7"/>
        <v>1.0600260000000001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1">
        <f t="shared" si="214"/>
        <v>41800.423043981478</v>
      </c>
      <c r="T1951" s="11">
        <f t="shared" si="215"/>
        <v>41830.423043981478</v>
      </c>
      <c r="U1951">
        <f t="shared" si="21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7"/>
        <v>2.0051866666666669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1">
        <f t="shared" si="214"/>
        <v>40624.181400462963</v>
      </c>
      <c r="T1952" s="11">
        <f t="shared" si="215"/>
        <v>40655.181400462963</v>
      </c>
      <c r="U1952">
        <f t="shared" si="21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7"/>
        <v>2.1244399999999999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1">
        <f t="shared" si="214"/>
        <v>42651.420567129629</v>
      </c>
      <c r="T1953" s="11">
        <f t="shared" si="215"/>
        <v>42681.462233796294</v>
      </c>
      <c r="U1953">
        <f t="shared" si="21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7"/>
        <v>1.9847237142857144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1">
        <f t="shared" si="214"/>
        <v>41526.60665509259</v>
      </c>
      <c r="T1954" s="11">
        <f t="shared" si="215"/>
        <v>41563.60665509259</v>
      </c>
      <c r="U1954">
        <f t="shared" si="21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7"/>
        <v>2.2594666666666665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1">
        <f t="shared" si="214"/>
        <v>40941.199826388889</v>
      </c>
      <c r="T1955" s="11">
        <f t="shared" si="215"/>
        <v>40970.125</v>
      </c>
      <c r="U1955">
        <f t="shared" si="21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7"/>
        <v>6.9894800000000004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1">
        <f t="shared" si="214"/>
        <v>42394.580740740741</v>
      </c>
      <c r="T1956" s="11">
        <f t="shared" si="215"/>
        <v>42441.208333333328</v>
      </c>
      <c r="U1956">
        <f t="shared" si="21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7"/>
        <v>3.9859528571428569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1">
        <f t="shared" si="214"/>
        <v>41020.271770833337</v>
      </c>
      <c r="T1957" s="11">
        <f t="shared" si="215"/>
        <v>41052.791666666664</v>
      </c>
      <c r="U1957">
        <f t="shared" si="21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7"/>
        <v>2.9403333333333332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1">
        <f t="shared" si="214"/>
        <v>42067.923668981486</v>
      </c>
      <c r="T1958" s="11">
        <f t="shared" si="215"/>
        <v>42112.882002314815</v>
      </c>
      <c r="U1958">
        <f t="shared" si="21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7"/>
        <v>1.6750470000000002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1">
        <f t="shared" si="214"/>
        <v>41179.098530092589</v>
      </c>
      <c r="T1959" s="11">
        <f t="shared" si="215"/>
        <v>41209.098530092589</v>
      </c>
      <c r="U1959">
        <f t="shared" si="21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7"/>
        <v>14.355717142857143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1">
        <f t="shared" si="214"/>
        <v>41326.987974537034</v>
      </c>
      <c r="T1960" s="11">
        <f t="shared" si="215"/>
        <v>41356.94630787037</v>
      </c>
      <c r="U1960">
        <f t="shared" si="21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7"/>
        <v>1.5673440000000001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1">
        <f t="shared" si="214"/>
        <v>41871.845601851855</v>
      </c>
      <c r="T1961" s="11">
        <f t="shared" si="215"/>
        <v>41913</v>
      </c>
      <c r="U1961">
        <f t="shared" si="21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7"/>
        <v>1.1790285714285715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1">
        <f t="shared" si="214"/>
        <v>41964.362743055557</v>
      </c>
      <c r="T1962" s="11">
        <f t="shared" si="215"/>
        <v>41994.362743055557</v>
      </c>
      <c r="U1962">
        <f t="shared" si="21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7"/>
        <v>11.053811999999999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1">
        <f t="shared" si="214"/>
        <v>41148.194641203707</v>
      </c>
      <c r="T1963" s="11">
        <f t="shared" si="215"/>
        <v>41188.165972222225</v>
      </c>
      <c r="U1963">
        <f t="shared" si="21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7"/>
        <v>1.9292499999999999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1">
        <f t="shared" si="214"/>
        <v>41742.780509259261</v>
      </c>
      <c r="T1964" s="11">
        <f t="shared" si="215"/>
        <v>41772.780509259261</v>
      </c>
      <c r="U1964">
        <f t="shared" si="21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7"/>
        <v>1.268842105263158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1">
        <f t="shared" si="214"/>
        <v>41863.429791666669</v>
      </c>
      <c r="T1965" s="11">
        <f t="shared" si="215"/>
        <v>41898.429791666669</v>
      </c>
      <c r="U1965">
        <f t="shared" si="21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7"/>
        <v>2.5957748878923765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1">
        <f t="shared" si="214"/>
        <v>42452.272824074069</v>
      </c>
      <c r="T1966" s="11">
        <f t="shared" si="215"/>
        <v>42482.272824074069</v>
      </c>
      <c r="U1966">
        <f t="shared" si="21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7"/>
        <v>2.6227999999999998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1">
        <f t="shared" si="214"/>
        <v>40898.089236111111</v>
      </c>
      <c r="T1967" s="11">
        <f t="shared" si="215"/>
        <v>40920.041666666664</v>
      </c>
      <c r="U1967">
        <f t="shared" si="216"/>
        <v>2012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7"/>
        <v>2.0674309000000002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1">
        <f t="shared" si="214"/>
        <v>41835.540486111109</v>
      </c>
      <c r="T1968" s="11">
        <f t="shared" si="215"/>
        <v>41865.540486111109</v>
      </c>
      <c r="U1968">
        <f t="shared" si="21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7"/>
        <v>3.7012999999999998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1">
        <f t="shared" si="214"/>
        <v>41730.663530092592</v>
      </c>
      <c r="T1969" s="11">
        <f t="shared" si="215"/>
        <v>41760.663530092592</v>
      </c>
      <c r="U1969">
        <f t="shared" si="21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7"/>
        <v>2.8496600000000001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1">
        <f t="shared" si="214"/>
        <v>42676.586979166663</v>
      </c>
      <c r="T1970" s="11">
        <f t="shared" si="215"/>
        <v>42707.628645833334</v>
      </c>
      <c r="U1970">
        <f t="shared" si="21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7"/>
        <v>5.7907999999999999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1">
        <f t="shared" si="214"/>
        <v>42557.792453703703</v>
      </c>
      <c r="T1971" s="11">
        <f t="shared" si="215"/>
        <v>42587.792453703703</v>
      </c>
      <c r="U1971">
        <f t="shared" si="21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7"/>
        <v>11.318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1">
        <f t="shared" si="214"/>
        <v>41324.193298611113</v>
      </c>
      <c r="T1972" s="11">
        <f t="shared" si="215"/>
        <v>41384.151631944449</v>
      </c>
      <c r="U1972">
        <f t="shared" si="21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7"/>
        <v>2.6302771750000002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1">
        <f t="shared" si="214"/>
        <v>41561.500706018516</v>
      </c>
      <c r="T1973" s="11">
        <f t="shared" si="215"/>
        <v>41593.166666666664</v>
      </c>
      <c r="U1973">
        <f t="shared" si="21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7"/>
        <v>6.7447999999999997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1">
        <f t="shared" si="214"/>
        <v>41201.012083333335</v>
      </c>
      <c r="T1974" s="11">
        <f t="shared" si="215"/>
        <v>41231.053749999999</v>
      </c>
      <c r="U1974">
        <f t="shared" si="21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7"/>
        <v>2.5683081313131315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1">
        <f t="shared" si="214"/>
        <v>42549.722962962958</v>
      </c>
      <c r="T1975" s="11">
        <f t="shared" si="215"/>
        <v>42588.291666666672</v>
      </c>
      <c r="U1975">
        <f t="shared" si="21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7"/>
        <v>3.7549600000000001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1">
        <f t="shared" si="214"/>
        <v>41445.334131944444</v>
      </c>
      <c r="T1976" s="11">
        <f t="shared" si="215"/>
        <v>41505.334131944444</v>
      </c>
      <c r="U1976">
        <f t="shared" si="21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7"/>
        <v>2.0870837499999997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1">
        <f t="shared" si="214"/>
        <v>41313.755219907405</v>
      </c>
      <c r="T1977" s="11">
        <f t="shared" si="215"/>
        <v>41343.755219907405</v>
      </c>
      <c r="U1977">
        <f t="shared" si="21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7"/>
        <v>3.4660000000000002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1">
        <f t="shared" si="214"/>
        <v>41438.899594907409</v>
      </c>
      <c r="T1978" s="11">
        <f t="shared" si="215"/>
        <v>41468.899594907409</v>
      </c>
      <c r="U1978">
        <f t="shared" si="21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7"/>
        <v>4.0232999999999999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1">
        <f t="shared" si="214"/>
        <v>42311.216898148152</v>
      </c>
      <c r="T1979" s="11">
        <f t="shared" si="215"/>
        <v>42357.332638888889</v>
      </c>
      <c r="U1979">
        <f t="shared" si="21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7"/>
        <v>10.2684514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1">
        <f t="shared" si="214"/>
        <v>41039.225601851853</v>
      </c>
      <c r="T1980" s="11">
        <f t="shared" si="215"/>
        <v>41072.291666666664</v>
      </c>
      <c r="U1980">
        <f t="shared" si="21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7"/>
        <v>1.14901155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1">
        <f t="shared" si="214"/>
        <v>42290.460023148145</v>
      </c>
      <c r="T1981" s="11">
        <f t="shared" si="215"/>
        <v>42327.207638888889</v>
      </c>
      <c r="U1981">
        <f t="shared" si="21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7"/>
        <v>3.5482402000000004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1">
        <f t="shared" si="214"/>
        <v>42423.542384259257</v>
      </c>
      <c r="T1982" s="11">
        <f t="shared" si="215"/>
        <v>42463.500717592593</v>
      </c>
      <c r="U1982">
        <f t="shared" si="21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7"/>
        <v>5.0799999999999998E-2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1">
        <f t="shared" si="214"/>
        <v>41799.725289351853</v>
      </c>
      <c r="T1983" s="11">
        <f t="shared" si="215"/>
        <v>41829.725289351853</v>
      </c>
      <c r="U1983">
        <f t="shared" si="21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7"/>
        <v>0</v>
      </c>
      <c r="P1984" s="6">
        <f t="shared" si="211"/>
        <v>0</v>
      </c>
      <c r="Q1984" t="str">
        <f t="shared" si="212"/>
        <v>photography</v>
      </c>
      <c r="R1984" t="str">
        <f t="shared" si="213"/>
        <v>people</v>
      </c>
      <c r="S1984" s="11">
        <f t="shared" si="214"/>
        <v>42678.586655092593</v>
      </c>
      <c r="T1984" s="11">
        <f t="shared" si="215"/>
        <v>42708.628321759257</v>
      </c>
      <c r="U1984">
        <f t="shared" si="21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7"/>
        <v>4.2999999999999997E-2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1">
        <f t="shared" si="214"/>
        <v>42593.011782407411</v>
      </c>
      <c r="T1985" s="11">
        <f t="shared" si="215"/>
        <v>42615.291666666672</v>
      </c>
      <c r="U1985">
        <f t="shared" si="21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7"/>
        <v>0.21146666666666666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1">
        <f t="shared" si="214"/>
        <v>41913.790289351848</v>
      </c>
      <c r="T1986" s="11">
        <f t="shared" si="215"/>
        <v>41973.831956018519</v>
      </c>
      <c r="U1986">
        <f t="shared" si="216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217"/>
        <v>3.1875000000000001E-2</v>
      </c>
      <c r="P1987" s="6">
        <f t="shared" ref="P1987:P2050" si="218">IF(L1987&gt;0,E1987/L1987,0)</f>
        <v>12.75</v>
      </c>
      <c r="Q1987" t="str">
        <f t="shared" ref="Q1987:Q2050" si="219">LEFT($N1987,FIND("/",$N1987,1)-1)</f>
        <v>photography</v>
      </c>
      <c r="R1987" t="str">
        <f t="shared" ref="R1987:R2050" si="220">MID($N1987,FIND("/",$N1987,1)+1,32)</f>
        <v>people</v>
      </c>
      <c r="S1987" s="11">
        <f t="shared" ref="S1987:S2050" si="221">(((J1987/60)/60)/24)+DATE(1970,1,1)</f>
        <v>42555.698738425926</v>
      </c>
      <c r="T1987" s="11">
        <f t="shared" ref="T1987:T2050" si="222">(((I1987/60)/60)/24)+DATE(1970,1,1)</f>
        <v>42584.958333333328</v>
      </c>
      <c r="U1987">
        <f t="shared" ref="U1987:U2050" si="223">YEAR(T1987)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1">
        <f t="shared" si="221"/>
        <v>42413.433831018512</v>
      </c>
      <c r="T1988" s="11">
        <f t="shared" si="222"/>
        <v>42443.392164351855</v>
      </c>
      <c r="U1988">
        <f t="shared" si="223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1">
        <f t="shared" si="221"/>
        <v>42034.639768518522</v>
      </c>
      <c r="T1989" s="11">
        <f t="shared" si="222"/>
        <v>42064.639768518522</v>
      </c>
      <c r="U1989">
        <f t="shared" si="223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1">
        <f t="shared" si="221"/>
        <v>42206.763217592597</v>
      </c>
      <c r="T1990" s="11">
        <f t="shared" si="222"/>
        <v>42236.763217592597</v>
      </c>
      <c r="U1990">
        <f t="shared" si="223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1">
        <f t="shared" si="221"/>
        <v>42685.680648148147</v>
      </c>
      <c r="T1991" s="11">
        <f t="shared" si="222"/>
        <v>42715.680648148147</v>
      </c>
      <c r="U1991">
        <f t="shared" si="223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1">
        <f t="shared" si="221"/>
        <v>42398.195972222224</v>
      </c>
      <c r="T1992" s="11">
        <f t="shared" si="222"/>
        <v>42413.195972222224</v>
      </c>
      <c r="U1992">
        <f t="shared" si="223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1">
        <f t="shared" si="221"/>
        <v>42167.89335648148</v>
      </c>
      <c r="T1993" s="11">
        <f t="shared" si="222"/>
        <v>42188.89335648148</v>
      </c>
      <c r="U1993">
        <f t="shared" si="223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1">
        <f t="shared" si="221"/>
        <v>42023.143414351856</v>
      </c>
      <c r="T1994" s="11">
        <f t="shared" si="222"/>
        <v>42053.143414351856</v>
      </c>
      <c r="U1994">
        <f t="shared" si="223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6">
        <f t="shared" si="218"/>
        <v>0</v>
      </c>
      <c r="Q1995" t="str">
        <f t="shared" si="219"/>
        <v>photography</v>
      </c>
      <c r="R1995" t="str">
        <f t="shared" si="220"/>
        <v>people</v>
      </c>
      <c r="S1995" s="11">
        <f t="shared" si="221"/>
        <v>42329.58839120371</v>
      </c>
      <c r="T1995" s="11">
        <f t="shared" si="222"/>
        <v>42359.58839120371</v>
      </c>
      <c r="U1995">
        <f t="shared" si="223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6">
        <f t="shared" si="218"/>
        <v>0</v>
      </c>
      <c r="Q1996" t="str">
        <f t="shared" si="219"/>
        <v>photography</v>
      </c>
      <c r="R1996" t="str">
        <f t="shared" si="220"/>
        <v>people</v>
      </c>
      <c r="S1996" s="11">
        <f t="shared" si="221"/>
        <v>42651.006273148145</v>
      </c>
      <c r="T1996" s="11">
        <f t="shared" si="222"/>
        <v>42711.047939814816</v>
      </c>
      <c r="U1996">
        <f t="shared" si="223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1">
        <f t="shared" si="221"/>
        <v>42181.902037037042</v>
      </c>
      <c r="T1997" s="11">
        <f t="shared" si="222"/>
        <v>42201.902037037042</v>
      </c>
      <c r="U1997">
        <f t="shared" si="223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6">
        <f t="shared" si="218"/>
        <v>0</v>
      </c>
      <c r="Q1998" t="str">
        <f t="shared" si="219"/>
        <v>photography</v>
      </c>
      <c r="R1998" t="str">
        <f t="shared" si="220"/>
        <v>people</v>
      </c>
      <c r="S1998" s="11">
        <f t="shared" si="221"/>
        <v>41800.819571759261</v>
      </c>
      <c r="T1998" s="11">
        <f t="shared" si="222"/>
        <v>41830.819571759261</v>
      </c>
      <c r="U1998">
        <f t="shared" si="223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6">
        <f t="shared" si="218"/>
        <v>0</v>
      </c>
      <c r="Q1999" t="str">
        <f t="shared" si="219"/>
        <v>photography</v>
      </c>
      <c r="R1999" t="str">
        <f t="shared" si="220"/>
        <v>people</v>
      </c>
      <c r="S1999" s="11">
        <f t="shared" si="221"/>
        <v>41847.930694444447</v>
      </c>
      <c r="T1999" s="11">
        <f t="shared" si="222"/>
        <v>41877.930694444447</v>
      </c>
      <c r="U1999">
        <f t="shared" si="223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1">
        <f t="shared" si="221"/>
        <v>41807.118495370371</v>
      </c>
      <c r="T2000" s="11">
        <f t="shared" si="222"/>
        <v>41852.118495370371</v>
      </c>
      <c r="U2000">
        <f t="shared" si="223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1">
        <f t="shared" si="221"/>
        <v>41926.482731481483</v>
      </c>
      <c r="T2001" s="11">
        <f t="shared" si="222"/>
        <v>41956.524398148147</v>
      </c>
      <c r="U2001">
        <f t="shared" si="223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1">
        <f t="shared" si="221"/>
        <v>42345.951539351852</v>
      </c>
      <c r="T2002" s="11">
        <f t="shared" si="222"/>
        <v>42375.951539351852</v>
      </c>
      <c r="U2002">
        <f t="shared" si="223"/>
        <v>2016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1">
        <f t="shared" si="221"/>
        <v>42136.209675925929</v>
      </c>
      <c r="T2003" s="11">
        <f t="shared" si="222"/>
        <v>42167.833333333328</v>
      </c>
      <c r="U2003">
        <f t="shared" si="223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ref="O2004:O2067" si="224">E2004/D2004</f>
        <v>2.1679422000000002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1">
        <f t="shared" si="221"/>
        <v>42728.71230324074</v>
      </c>
      <c r="T2004" s="11">
        <f t="shared" si="222"/>
        <v>42758.71230324074</v>
      </c>
      <c r="U2004">
        <f t="shared" si="223"/>
        <v>2017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24"/>
        <v>3.12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1">
        <f t="shared" si="221"/>
        <v>40347.125601851854</v>
      </c>
      <c r="T2005" s="11">
        <f t="shared" si="222"/>
        <v>40361.958333333336</v>
      </c>
      <c r="U2005">
        <f t="shared" si="223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24"/>
        <v>2.3442048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1">
        <f t="shared" si="221"/>
        <v>41800.604895833334</v>
      </c>
      <c r="T2006" s="11">
        <f t="shared" si="222"/>
        <v>41830.604895833334</v>
      </c>
      <c r="U2006">
        <f t="shared" si="223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24"/>
        <v>1.236801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1">
        <f t="shared" si="221"/>
        <v>41535.812708333331</v>
      </c>
      <c r="T2007" s="11">
        <f t="shared" si="222"/>
        <v>41563.165972222225</v>
      </c>
      <c r="U2007">
        <f t="shared" si="223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24"/>
        <v>2.4784000000000002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1">
        <f t="shared" si="221"/>
        <v>41941.500520833331</v>
      </c>
      <c r="T2008" s="11">
        <f t="shared" si="222"/>
        <v>41976.542187500003</v>
      </c>
      <c r="U2008">
        <f t="shared" si="223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24"/>
        <v>1.157092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1">
        <f t="shared" si="221"/>
        <v>40347.837800925925</v>
      </c>
      <c r="T2009" s="11">
        <f t="shared" si="222"/>
        <v>40414.166666666664</v>
      </c>
      <c r="U2009">
        <f t="shared" si="223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24"/>
        <v>1.1707484768810599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1">
        <f t="shared" si="221"/>
        <v>40761.604421296295</v>
      </c>
      <c r="T2010" s="11">
        <f t="shared" si="222"/>
        <v>40805.604421296295</v>
      </c>
      <c r="U2010">
        <f t="shared" si="223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24"/>
        <v>3.05158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1">
        <f t="shared" si="221"/>
        <v>42661.323414351849</v>
      </c>
      <c r="T2011" s="11">
        <f t="shared" si="222"/>
        <v>42697.365081018521</v>
      </c>
      <c r="U2011">
        <f t="shared" si="223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24"/>
        <v>3.2005299999999997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1">
        <f t="shared" si="221"/>
        <v>42570.996423611112</v>
      </c>
      <c r="T2012" s="11">
        <f t="shared" si="222"/>
        <v>42600.996423611112</v>
      </c>
      <c r="U2012">
        <f t="shared" si="223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24"/>
        <v>8.1956399999999991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1">
        <f t="shared" si="221"/>
        <v>42347.358483796299</v>
      </c>
      <c r="T2013" s="11">
        <f t="shared" si="222"/>
        <v>42380.958333333328</v>
      </c>
      <c r="U2013">
        <f t="shared" si="223"/>
        <v>2016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24"/>
        <v>2.3490000000000002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1">
        <f t="shared" si="221"/>
        <v>42010.822233796294</v>
      </c>
      <c r="T2014" s="11">
        <f t="shared" si="222"/>
        <v>42040.822233796294</v>
      </c>
      <c r="U2014">
        <f t="shared" si="223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24"/>
        <v>4.9491375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1">
        <f t="shared" si="221"/>
        <v>42499.960810185185</v>
      </c>
      <c r="T2015" s="11">
        <f t="shared" si="222"/>
        <v>42559.960810185185</v>
      </c>
      <c r="U2015">
        <f t="shared" si="223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24"/>
        <v>78.137822333333332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1">
        <f t="shared" si="221"/>
        <v>41324.214571759258</v>
      </c>
      <c r="T2016" s="11">
        <f t="shared" si="222"/>
        <v>41358.172905092593</v>
      </c>
      <c r="U2016">
        <f t="shared" si="223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24"/>
        <v>1.1300013888888889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1">
        <f t="shared" si="221"/>
        <v>40765.876886574071</v>
      </c>
      <c r="T2017" s="11">
        <f t="shared" si="222"/>
        <v>40795.876886574071</v>
      </c>
      <c r="U2017">
        <f t="shared" si="223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24"/>
        <v>9.2154220000000002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1">
        <f t="shared" si="221"/>
        <v>41312.88077546296</v>
      </c>
      <c r="T2018" s="11">
        <f t="shared" si="222"/>
        <v>41342.88077546296</v>
      </c>
      <c r="U2018">
        <f t="shared" si="223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24"/>
        <v>1.2510239999999999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1">
        <f t="shared" si="221"/>
        <v>40961.057349537034</v>
      </c>
      <c r="T2019" s="11">
        <f t="shared" si="222"/>
        <v>40992.166666666664</v>
      </c>
      <c r="U2019">
        <f t="shared" si="223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24"/>
        <v>1.0224343076923077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1">
        <f t="shared" si="221"/>
        <v>42199.365844907406</v>
      </c>
      <c r="T2020" s="11">
        <f t="shared" si="222"/>
        <v>42229.365844907406</v>
      </c>
      <c r="U2020">
        <f t="shared" si="223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24"/>
        <v>4.8490975000000001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1">
        <f t="shared" si="221"/>
        <v>42605.70857638889</v>
      </c>
      <c r="T2021" s="11">
        <f t="shared" si="222"/>
        <v>42635.70857638889</v>
      </c>
      <c r="U2021">
        <f t="shared" si="223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24"/>
        <v>1.9233333333333333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1">
        <f t="shared" si="221"/>
        <v>41737.097499999996</v>
      </c>
      <c r="T2022" s="11">
        <f t="shared" si="222"/>
        <v>41773.961111111108</v>
      </c>
      <c r="U2022">
        <f t="shared" si="223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24"/>
        <v>2.8109999999999999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1">
        <f t="shared" si="221"/>
        <v>41861.070567129631</v>
      </c>
      <c r="T2023" s="11">
        <f t="shared" si="222"/>
        <v>41906.070567129631</v>
      </c>
      <c r="U2023">
        <f t="shared" si="223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24"/>
        <v>1.2513700000000001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1">
        <f t="shared" si="221"/>
        <v>42502.569120370375</v>
      </c>
      <c r="T2024" s="11">
        <f t="shared" si="222"/>
        <v>42532.569120370375</v>
      </c>
      <c r="U2024">
        <f t="shared" si="223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24"/>
        <v>1.61459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1">
        <f t="shared" si="221"/>
        <v>42136.420752314814</v>
      </c>
      <c r="T2025" s="11">
        <f t="shared" si="222"/>
        <v>42166.420752314814</v>
      </c>
      <c r="U2025">
        <f t="shared" si="223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24"/>
        <v>5.8535000000000004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1">
        <f t="shared" si="221"/>
        <v>41099.966944444444</v>
      </c>
      <c r="T2026" s="11">
        <f t="shared" si="222"/>
        <v>41134.125</v>
      </c>
      <c r="U2026">
        <f t="shared" si="223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24"/>
        <v>2.0114999999999998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1">
        <f t="shared" si="221"/>
        <v>42136.184560185182</v>
      </c>
      <c r="T2027" s="11">
        <f t="shared" si="222"/>
        <v>42166.184560185182</v>
      </c>
      <c r="U2027">
        <f t="shared" si="223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24"/>
        <v>1.3348307999999998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1">
        <f t="shared" si="221"/>
        <v>41704.735937500001</v>
      </c>
      <c r="T2028" s="11">
        <f t="shared" si="222"/>
        <v>41750.165972222225</v>
      </c>
      <c r="U2028">
        <f t="shared" si="223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24"/>
        <v>1.2024900000000001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1">
        <f t="shared" si="221"/>
        <v>42048.813877314817</v>
      </c>
      <c r="T2029" s="11">
        <f t="shared" si="222"/>
        <v>42093.772210648152</v>
      </c>
      <c r="U2029">
        <f t="shared" si="223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24"/>
        <v>1.2616666666666667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1">
        <f t="shared" si="221"/>
        <v>40215.919050925928</v>
      </c>
      <c r="T2030" s="11">
        <f t="shared" si="222"/>
        <v>40252.913194444445</v>
      </c>
      <c r="U2030">
        <f t="shared" si="223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24"/>
        <v>3.6120000000000001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1">
        <f t="shared" si="221"/>
        <v>41848.021770833337</v>
      </c>
      <c r="T2031" s="11">
        <f t="shared" si="222"/>
        <v>41878.021770833337</v>
      </c>
      <c r="U2031">
        <f t="shared" si="223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24"/>
        <v>2.26239013671875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1">
        <f t="shared" si="221"/>
        <v>41212.996481481481</v>
      </c>
      <c r="T2032" s="11">
        <f t="shared" si="222"/>
        <v>41242.996481481481</v>
      </c>
      <c r="U2032">
        <f t="shared" si="223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24"/>
        <v>1.2035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1">
        <f t="shared" si="221"/>
        <v>41975.329317129625</v>
      </c>
      <c r="T2033" s="11">
        <f t="shared" si="222"/>
        <v>42013.041666666672</v>
      </c>
      <c r="U2033">
        <f t="shared" si="223"/>
        <v>2015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24"/>
        <v>3.0418799999999999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1">
        <f t="shared" si="221"/>
        <v>42689.565671296295</v>
      </c>
      <c r="T2034" s="11">
        <f t="shared" si="222"/>
        <v>42719.208333333328</v>
      </c>
      <c r="U2034">
        <f t="shared" si="223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24"/>
        <v>1.7867599999999999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1">
        <f t="shared" si="221"/>
        <v>41725.082384259258</v>
      </c>
      <c r="T2035" s="11">
        <f t="shared" si="222"/>
        <v>41755.082384259258</v>
      </c>
      <c r="U2035">
        <f t="shared" si="223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24"/>
        <v>3.868199871794872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1">
        <f t="shared" si="221"/>
        <v>42076.130011574074</v>
      </c>
      <c r="T2036" s="11">
        <f t="shared" si="222"/>
        <v>42131.290277777778</v>
      </c>
      <c r="U2036">
        <f t="shared" si="223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24"/>
        <v>2.1103642500000004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1">
        <f t="shared" si="221"/>
        <v>42311.625081018516</v>
      </c>
      <c r="T2037" s="11">
        <f t="shared" si="222"/>
        <v>42357.041666666672</v>
      </c>
      <c r="U2037">
        <f t="shared" si="223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24"/>
        <v>1.3166833333333334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1">
        <f t="shared" si="221"/>
        <v>41738.864803240744</v>
      </c>
      <c r="T2038" s="11">
        <f t="shared" si="222"/>
        <v>41768.864803240744</v>
      </c>
      <c r="U2038">
        <f t="shared" si="223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24"/>
        <v>3.0047639999999998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1">
        <f t="shared" si="221"/>
        <v>41578.210104166668</v>
      </c>
      <c r="T2039" s="11">
        <f t="shared" si="222"/>
        <v>41638.251770833333</v>
      </c>
      <c r="U2039">
        <f t="shared" si="223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24"/>
        <v>4.2051249999999998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1">
        <f t="shared" si="221"/>
        <v>41424.27107638889</v>
      </c>
      <c r="T2040" s="11">
        <f t="shared" si="222"/>
        <v>41456.75</v>
      </c>
      <c r="U2040">
        <f t="shared" si="223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24"/>
        <v>1.362168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1">
        <f t="shared" si="221"/>
        <v>42675.438946759255</v>
      </c>
      <c r="T2041" s="11">
        <f t="shared" si="222"/>
        <v>42705.207638888889</v>
      </c>
      <c r="U2041">
        <f t="shared" si="223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24"/>
        <v>2.4817133333333334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1">
        <f t="shared" si="221"/>
        <v>41578.927118055559</v>
      </c>
      <c r="T2042" s="11">
        <f t="shared" si="222"/>
        <v>41593.968784722223</v>
      </c>
      <c r="U2042">
        <f t="shared" si="223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24"/>
        <v>1.8186315789473684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1">
        <f t="shared" si="221"/>
        <v>42654.525775462964</v>
      </c>
      <c r="T2043" s="11">
        <f t="shared" si="222"/>
        <v>42684.567442129628</v>
      </c>
      <c r="U2043">
        <f t="shared" si="223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24"/>
        <v>1.2353000000000001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1">
        <f t="shared" si="221"/>
        <v>42331.708032407405</v>
      </c>
      <c r="T2044" s="11">
        <f t="shared" si="222"/>
        <v>42391.708032407405</v>
      </c>
      <c r="U2044">
        <f t="shared" si="223"/>
        <v>2016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24"/>
        <v>5.0620938628158845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1">
        <f t="shared" si="221"/>
        <v>42661.176817129628</v>
      </c>
      <c r="T2045" s="11">
        <f t="shared" si="222"/>
        <v>42715.207638888889</v>
      </c>
      <c r="U2045">
        <f t="shared" si="223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24"/>
        <v>1.0821333333333334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1">
        <f t="shared" si="221"/>
        <v>42138.684189814812</v>
      </c>
      <c r="T2046" s="11">
        <f t="shared" si="222"/>
        <v>42168.684189814812</v>
      </c>
      <c r="U2046">
        <f t="shared" si="223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24"/>
        <v>8.1918387755102042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1">
        <f t="shared" si="221"/>
        <v>41069.088506944441</v>
      </c>
      <c r="T2047" s="11">
        <f t="shared" si="222"/>
        <v>41099.088506944441</v>
      </c>
      <c r="U2047">
        <f t="shared" si="223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24"/>
        <v>1.2110000000000001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1">
        <f t="shared" si="221"/>
        <v>41387.171805555554</v>
      </c>
      <c r="T2048" s="11">
        <f t="shared" si="222"/>
        <v>41417.171805555554</v>
      </c>
      <c r="U2048">
        <f t="shared" si="223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24"/>
        <v>1.0299897959183673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1">
        <f t="shared" si="221"/>
        <v>42081.903587962966</v>
      </c>
      <c r="T2049" s="11">
        <f t="shared" si="222"/>
        <v>42111</v>
      </c>
      <c r="U2049">
        <f t="shared" si="223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24"/>
        <v>1.4833229411764706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1">
        <f t="shared" si="221"/>
        <v>41387.651516203703</v>
      </c>
      <c r="T2050" s="11">
        <f t="shared" si="222"/>
        <v>41417.651516203703</v>
      </c>
      <c r="U2050">
        <f t="shared" si="223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224"/>
        <v>1.2019070000000001</v>
      </c>
      <c r="P2051" s="6">
        <f t="shared" ref="P2051:P2114" si="225">IF(L2051&gt;0,E2051/L2051,0)</f>
        <v>80.991037735849048</v>
      </c>
      <c r="Q2051" t="str">
        <f t="shared" ref="Q2051:Q2114" si="226">LEFT($N2051,FIND("/",$N2051,1)-1)</f>
        <v>technology</v>
      </c>
      <c r="R2051" t="str">
        <f t="shared" ref="R2051:R2114" si="227">MID($N2051,FIND("/",$N2051,1)+1,32)</f>
        <v>hardware</v>
      </c>
      <c r="S2051" s="11">
        <f t="shared" ref="S2051:S2114" si="228">(((J2051/60)/60)/24)+DATE(1970,1,1)</f>
        <v>41575.527349537035</v>
      </c>
      <c r="T2051" s="11">
        <f t="shared" ref="T2051:T2114" si="229">(((I2051/60)/60)/24)+DATE(1970,1,1)</f>
        <v>41610.957638888889</v>
      </c>
      <c r="U2051">
        <f t="shared" ref="U2051:U2114" si="230">YEAR(T2051)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1">
        <f t="shared" si="228"/>
        <v>42115.071504629625</v>
      </c>
      <c r="T2052" s="11">
        <f t="shared" si="229"/>
        <v>42155.071504629625</v>
      </c>
      <c r="U2052">
        <f t="shared" si="230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1">
        <f t="shared" si="228"/>
        <v>41604.022418981483</v>
      </c>
      <c r="T2053" s="11">
        <f t="shared" si="229"/>
        <v>41634.022418981483</v>
      </c>
      <c r="U2053">
        <f t="shared" si="230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1">
        <f t="shared" si="228"/>
        <v>42375.08394675926</v>
      </c>
      <c r="T2054" s="11">
        <f t="shared" si="229"/>
        <v>42420.08394675926</v>
      </c>
      <c r="U2054">
        <f t="shared" si="230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1">
        <f t="shared" si="228"/>
        <v>42303.617488425924</v>
      </c>
      <c r="T2055" s="11">
        <f t="shared" si="229"/>
        <v>42333.659155092595</v>
      </c>
      <c r="U2055">
        <f t="shared" si="230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1">
        <f t="shared" si="228"/>
        <v>41731.520949074074</v>
      </c>
      <c r="T2056" s="11">
        <f t="shared" si="229"/>
        <v>41761.520949074074</v>
      </c>
      <c r="U2056">
        <f t="shared" si="230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1">
        <f t="shared" si="228"/>
        <v>41946.674108796295</v>
      </c>
      <c r="T2057" s="11">
        <f t="shared" si="229"/>
        <v>41976.166666666672</v>
      </c>
      <c r="U2057">
        <f t="shared" si="230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1">
        <f t="shared" si="228"/>
        <v>41351.76090277778</v>
      </c>
      <c r="T2058" s="11">
        <f t="shared" si="229"/>
        <v>41381.76090277778</v>
      </c>
      <c r="U2058">
        <f t="shared" si="230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1">
        <f t="shared" si="228"/>
        <v>42396.494583333333</v>
      </c>
      <c r="T2059" s="11">
        <f t="shared" si="229"/>
        <v>42426.494583333333</v>
      </c>
      <c r="U2059">
        <f t="shared" si="230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1">
        <f t="shared" si="228"/>
        <v>42026.370717592596</v>
      </c>
      <c r="T2060" s="11">
        <f t="shared" si="229"/>
        <v>42065.833333333328</v>
      </c>
      <c r="U2060">
        <f t="shared" si="230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1">
        <f t="shared" si="228"/>
        <v>42361.602476851855</v>
      </c>
      <c r="T2061" s="11">
        <f t="shared" si="229"/>
        <v>42400.915972222225</v>
      </c>
      <c r="U2061">
        <f t="shared" si="230"/>
        <v>2016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1">
        <f t="shared" si="228"/>
        <v>41783.642939814818</v>
      </c>
      <c r="T2062" s="11">
        <f t="shared" si="229"/>
        <v>41843.642939814818</v>
      </c>
      <c r="U2062">
        <f t="shared" si="230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1">
        <f t="shared" si="228"/>
        <v>42705.764513888891</v>
      </c>
      <c r="T2063" s="11">
        <f t="shared" si="229"/>
        <v>42735.764513888891</v>
      </c>
      <c r="U2063">
        <f t="shared" si="230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1">
        <f t="shared" si="228"/>
        <v>42423.3830787037</v>
      </c>
      <c r="T2064" s="11">
        <f t="shared" si="229"/>
        <v>42453.341412037036</v>
      </c>
      <c r="U2064">
        <f t="shared" si="230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1">
        <f t="shared" si="228"/>
        <v>42472.73265046296</v>
      </c>
      <c r="T2065" s="11">
        <f t="shared" si="229"/>
        <v>42505.73265046296</v>
      </c>
      <c r="U2065">
        <f t="shared" si="230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1">
        <f t="shared" si="228"/>
        <v>41389.364849537036</v>
      </c>
      <c r="T2066" s="11">
        <f t="shared" si="229"/>
        <v>41425.5</v>
      </c>
      <c r="U2066">
        <f t="shared" si="230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1">
        <f t="shared" si="228"/>
        <v>41603.333668981482</v>
      </c>
      <c r="T2067" s="11">
        <f t="shared" si="229"/>
        <v>41633.333668981482</v>
      </c>
      <c r="U2067">
        <f t="shared" si="230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ref="O2068:O2131" si="231">E2068/D2068</f>
        <v>2.1859999999999999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1">
        <f t="shared" si="228"/>
        <v>41844.771793981483</v>
      </c>
      <c r="T2068" s="11">
        <f t="shared" si="229"/>
        <v>41874.771793981483</v>
      </c>
      <c r="U2068">
        <f t="shared" si="230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31"/>
        <v>1.2686868686868686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1">
        <f t="shared" si="228"/>
        <v>42115.853888888887</v>
      </c>
      <c r="T2069" s="11">
        <f t="shared" si="229"/>
        <v>42148.853888888887</v>
      </c>
      <c r="U2069">
        <f t="shared" si="230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31"/>
        <v>1.0522388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1">
        <f t="shared" si="228"/>
        <v>42633.841608796298</v>
      </c>
      <c r="T2070" s="11">
        <f t="shared" si="229"/>
        <v>42663.841608796298</v>
      </c>
      <c r="U2070">
        <f t="shared" si="230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31"/>
        <v>1.2840666000000001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1">
        <f t="shared" si="228"/>
        <v>42340.972118055557</v>
      </c>
      <c r="T2071" s="11">
        <f t="shared" si="229"/>
        <v>42371.972118055557</v>
      </c>
      <c r="U2071">
        <f t="shared" si="230"/>
        <v>2016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31"/>
        <v>3.1732719999999999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1">
        <f t="shared" si="228"/>
        <v>42519.6565162037</v>
      </c>
      <c r="T2072" s="11">
        <f t="shared" si="229"/>
        <v>42549.6565162037</v>
      </c>
      <c r="U2072">
        <f t="shared" si="230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31"/>
        <v>2.8073000000000001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1">
        <f t="shared" si="228"/>
        <v>42600.278749999998</v>
      </c>
      <c r="T2073" s="11">
        <f t="shared" si="229"/>
        <v>42645.278749999998</v>
      </c>
      <c r="U2073">
        <f t="shared" si="230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31"/>
        <v>1.1073146853146854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1">
        <f t="shared" si="228"/>
        <v>42467.581388888888</v>
      </c>
      <c r="T2074" s="11">
        <f t="shared" si="229"/>
        <v>42497.581388888888</v>
      </c>
      <c r="U2074">
        <f t="shared" si="230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31"/>
        <v>1.5260429999999998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1">
        <f t="shared" si="228"/>
        <v>42087.668032407411</v>
      </c>
      <c r="T2075" s="11">
        <f t="shared" si="229"/>
        <v>42132.668032407411</v>
      </c>
      <c r="U2075">
        <f t="shared" si="230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31"/>
        <v>1.0249999999999999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1">
        <f t="shared" si="228"/>
        <v>42466.826180555552</v>
      </c>
      <c r="T2076" s="11">
        <f t="shared" si="229"/>
        <v>42496.826180555552</v>
      </c>
      <c r="U2076">
        <f t="shared" si="230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31"/>
        <v>16.783738373837384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1">
        <f t="shared" si="228"/>
        <v>41450.681574074071</v>
      </c>
      <c r="T2077" s="11">
        <f t="shared" si="229"/>
        <v>41480.681574074071</v>
      </c>
      <c r="U2077">
        <f t="shared" si="230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31"/>
        <v>5.4334915642458101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1">
        <f t="shared" si="228"/>
        <v>41803.880659722221</v>
      </c>
      <c r="T2078" s="11">
        <f t="shared" si="229"/>
        <v>41843.880659722221</v>
      </c>
      <c r="U2078">
        <f t="shared" si="230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31"/>
        <v>1.1550800000000001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1">
        <f t="shared" si="228"/>
        <v>42103.042546296296</v>
      </c>
      <c r="T2079" s="11">
        <f t="shared" si="229"/>
        <v>42160.875</v>
      </c>
      <c r="U2079">
        <f t="shared" si="230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31"/>
        <v>1.3120499999999999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1">
        <f t="shared" si="228"/>
        <v>42692.771493055552</v>
      </c>
      <c r="T2080" s="11">
        <f t="shared" si="229"/>
        <v>42722.771493055552</v>
      </c>
      <c r="U2080">
        <f t="shared" si="230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31"/>
        <v>2.8816999999999999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1">
        <f t="shared" si="228"/>
        <v>42150.71056712963</v>
      </c>
      <c r="T2081" s="11">
        <f t="shared" si="229"/>
        <v>42180.791666666672</v>
      </c>
      <c r="U2081">
        <f t="shared" si="23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31"/>
        <v>5.0780000000000003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1">
        <f t="shared" si="228"/>
        <v>42289.957175925927</v>
      </c>
      <c r="T2082" s="11">
        <f t="shared" si="229"/>
        <v>42319.998842592591</v>
      </c>
      <c r="U2082">
        <f t="shared" si="23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31"/>
        <v>1.1457142857142857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1">
        <f t="shared" si="228"/>
        <v>41004.156886574077</v>
      </c>
      <c r="T2083" s="11">
        <f t="shared" si="229"/>
        <v>41045.207638888889</v>
      </c>
      <c r="U2083">
        <f t="shared" si="230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31"/>
        <v>1.1073333333333333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1">
        <f t="shared" si="228"/>
        <v>40811.120324074072</v>
      </c>
      <c r="T2084" s="11">
        <f t="shared" si="229"/>
        <v>40871.161990740737</v>
      </c>
      <c r="U2084">
        <f t="shared" si="230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31"/>
        <v>1.1333333333333333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11">
        <f t="shared" si="228"/>
        <v>41034.72216435185</v>
      </c>
      <c r="T2085" s="11">
        <f t="shared" si="229"/>
        <v>41064.72216435185</v>
      </c>
      <c r="U2085">
        <f t="shared" si="230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31"/>
        <v>1.0833333333333333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1">
        <f t="shared" si="228"/>
        <v>41731.833124999997</v>
      </c>
      <c r="T2086" s="11">
        <f t="shared" si="229"/>
        <v>41763.290972222225</v>
      </c>
      <c r="U2086">
        <f t="shared" si="230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31"/>
        <v>1.2353333333333334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1">
        <f t="shared" si="228"/>
        <v>41075.835497685184</v>
      </c>
      <c r="T2087" s="11">
        <f t="shared" si="229"/>
        <v>41105.835497685184</v>
      </c>
      <c r="U2087">
        <f t="shared" si="230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31"/>
        <v>1.0069999999999999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1">
        <f t="shared" si="228"/>
        <v>40860.67050925926</v>
      </c>
      <c r="T2088" s="11">
        <f t="shared" si="229"/>
        <v>40891.207638888889</v>
      </c>
      <c r="U2088">
        <f t="shared" si="230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31"/>
        <v>1.0353333333333334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1">
        <f t="shared" si="228"/>
        <v>40764.204375000001</v>
      </c>
      <c r="T2089" s="11">
        <f t="shared" si="229"/>
        <v>40794.204375000001</v>
      </c>
      <c r="U2089">
        <f t="shared" si="230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31"/>
        <v>1.1551066666666667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1">
        <f t="shared" si="228"/>
        <v>40395.714722222219</v>
      </c>
      <c r="T2090" s="11">
        <f t="shared" si="229"/>
        <v>40432.165972222225</v>
      </c>
      <c r="U2090">
        <f t="shared" si="230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31"/>
        <v>1.2040040000000001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1">
        <f t="shared" si="228"/>
        <v>41453.076319444444</v>
      </c>
      <c r="T2091" s="11">
        <f t="shared" si="229"/>
        <v>41488.076319444444</v>
      </c>
      <c r="U2091">
        <f t="shared" si="230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31"/>
        <v>1.1504037499999999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1">
        <f t="shared" si="228"/>
        <v>41299.381423611114</v>
      </c>
      <c r="T2092" s="11">
        <f t="shared" si="229"/>
        <v>41329.381423611114</v>
      </c>
      <c r="U2092">
        <f t="shared" si="230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31"/>
        <v>1.2046777777777777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1">
        <f t="shared" si="228"/>
        <v>40555.322662037033</v>
      </c>
      <c r="T2093" s="11">
        <f t="shared" si="229"/>
        <v>40603.833333333336</v>
      </c>
      <c r="U2093">
        <f t="shared" si="230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31"/>
        <v>1.0128333333333333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1">
        <f t="shared" si="228"/>
        <v>40763.707546296297</v>
      </c>
      <c r="T2094" s="11">
        <f t="shared" si="229"/>
        <v>40823.707546296297</v>
      </c>
      <c r="U2094">
        <f t="shared" si="230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31"/>
        <v>1.0246666666666666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1">
        <f t="shared" si="228"/>
        <v>41205.854537037041</v>
      </c>
      <c r="T2095" s="11">
        <f t="shared" si="229"/>
        <v>41265.896203703705</v>
      </c>
      <c r="U2095">
        <f t="shared" si="230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31"/>
        <v>1.2054285714285715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1">
        <f t="shared" si="228"/>
        <v>40939.02002314815</v>
      </c>
      <c r="T2096" s="11">
        <f t="shared" si="229"/>
        <v>40973.125</v>
      </c>
      <c r="U2096">
        <f t="shared" si="230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31"/>
        <v>1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1">
        <f t="shared" si="228"/>
        <v>40758.733483796292</v>
      </c>
      <c r="T2097" s="11">
        <f t="shared" si="229"/>
        <v>40818.733483796292</v>
      </c>
      <c r="U2097">
        <f t="shared" si="230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31"/>
        <v>1.0166666666666666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1">
        <f t="shared" si="228"/>
        <v>41192.758506944447</v>
      </c>
      <c r="T2098" s="11">
        <f t="shared" si="229"/>
        <v>41208.165972222225</v>
      </c>
      <c r="U2098">
        <f t="shared" si="230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31"/>
        <v>1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1">
        <f t="shared" si="228"/>
        <v>40818.58489583333</v>
      </c>
      <c r="T2099" s="11">
        <f t="shared" si="229"/>
        <v>40878.626562500001</v>
      </c>
      <c r="U2099">
        <f t="shared" si="230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31"/>
        <v>1.0033333333333334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1">
        <f t="shared" si="228"/>
        <v>40946.11383101852</v>
      </c>
      <c r="T2100" s="11">
        <f t="shared" si="229"/>
        <v>40976.11383101852</v>
      </c>
      <c r="U2100">
        <f t="shared" si="230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31"/>
        <v>1.3236666666666668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1">
        <f t="shared" si="228"/>
        <v>42173.746342592596</v>
      </c>
      <c r="T2101" s="11">
        <f t="shared" si="229"/>
        <v>42187.152777777781</v>
      </c>
      <c r="U2101">
        <f t="shared" si="230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31"/>
        <v>1.3666666666666667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1">
        <f t="shared" si="228"/>
        <v>41074.834965277776</v>
      </c>
      <c r="T2102" s="11">
        <f t="shared" si="229"/>
        <v>41090.165972222225</v>
      </c>
      <c r="U2102">
        <f t="shared" si="230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31"/>
        <v>1.1325000000000001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1">
        <f t="shared" si="228"/>
        <v>40892.149467592593</v>
      </c>
      <c r="T2103" s="11">
        <f t="shared" si="229"/>
        <v>40952.149467592593</v>
      </c>
      <c r="U2103">
        <f t="shared" si="230"/>
        <v>2012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31"/>
        <v>1.36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1">
        <f t="shared" si="228"/>
        <v>40638.868611111109</v>
      </c>
      <c r="T2104" s="11">
        <f t="shared" si="229"/>
        <v>40668.868611111109</v>
      </c>
      <c r="U2104">
        <f t="shared" si="230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31"/>
        <v>1.4612318374694613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1">
        <f t="shared" si="228"/>
        <v>41192.754942129628</v>
      </c>
      <c r="T2105" s="11">
        <f t="shared" si="229"/>
        <v>41222.7966087963</v>
      </c>
      <c r="U2105">
        <f t="shared" si="230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31"/>
        <v>1.2949999999999999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1">
        <f t="shared" si="228"/>
        <v>41394.074467592596</v>
      </c>
      <c r="T2106" s="11">
        <f t="shared" si="229"/>
        <v>41425</v>
      </c>
      <c r="U2106">
        <f t="shared" si="230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31"/>
        <v>2.54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1">
        <f t="shared" si="228"/>
        <v>41951.788807870369</v>
      </c>
      <c r="T2107" s="11">
        <f t="shared" si="229"/>
        <v>41964.166666666672</v>
      </c>
      <c r="U2107">
        <f t="shared" si="230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31"/>
        <v>1.0704545454545455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1">
        <f t="shared" si="228"/>
        <v>41270.21497685185</v>
      </c>
      <c r="T2108" s="11">
        <f t="shared" si="229"/>
        <v>41300.21497685185</v>
      </c>
      <c r="U2108">
        <f t="shared" si="230"/>
        <v>2013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31"/>
        <v>1.0773299999999999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1">
        <f t="shared" si="228"/>
        <v>41934.71056712963</v>
      </c>
      <c r="T2109" s="11">
        <f t="shared" si="229"/>
        <v>41955.752233796295</v>
      </c>
      <c r="U2109">
        <f t="shared" si="230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31"/>
        <v>1.0731250000000001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1">
        <f t="shared" si="228"/>
        <v>41135.175694444442</v>
      </c>
      <c r="T2110" s="11">
        <f t="shared" si="229"/>
        <v>41162.163194444445</v>
      </c>
      <c r="U2110">
        <f t="shared" si="230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31"/>
        <v>1.06525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1">
        <f t="shared" si="228"/>
        <v>42160.708530092597</v>
      </c>
      <c r="T2111" s="11">
        <f t="shared" si="229"/>
        <v>42190.708530092597</v>
      </c>
      <c r="U2111">
        <f t="shared" si="230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31"/>
        <v>1.0035000000000001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1">
        <f t="shared" si="228"/>
        <v>41759.670937499999</v>
      </c>
      <c r="T2112" s="11">
        <f t="shared" si="229"/>
        <v>41787.207638888889</v>
      </c>
      <c r="U2112">
        <f t="shared" si="230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31"/>
        <v>1.0649999999999999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1">
        <f t="shared" si="228"/>
        <v>40703.197048611109</v>
      </c>
      <c r="T2113" s="11">
        <f t="shared" si="229"/>
        <v>40770.041666666664</v>
      </c>
      <c r="U2113">
        <f t="shared" si="230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31"/>
        <v>1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1">
        <f t="shared" si="228"/>
        <v>41365.928159722222</v>
      </c>
      <c r="T2114" s="11">
        <f t="shared" si="229"/>
        <v>41379.928159722222</v>
      </c>
      <c r="U2114">
        <f t="shared" si="230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31"/>
        <v>1.0485714285714285</v>
      </c>
      <c r="P2115" s="6">
        <f t="shared" ref="P2115:P2178" si="232">IF(L2115&gt;0,E2115/L2115,0)</f>
        <v>68.598130841121488</v>
      </c>
      <c r="Q2115" t="str">
        <f t="shared" ref="Q2115:Q2178" si="233">LEFT($N2115,FIND("/",$N2115,1)-1)</f>
        <v>music</v>
      </c>
      <c r="R2115" t="str">
        <f t="shared" ref="R2115:R2178" si="234">MID($N2115,FIND("/",$N2115,1)+1,32)</f>
        <v>indie rock</v>
      </c>
      <c r="S2115" s="11">
        <f t="shared" ref="S2115:S2178" si="235">(((J2115/60)/60)/24)+DATE(1970,1,1)</f>
        <v>41870.86546296296</v>
      </c>
      <c r="T2115" s="11">
        <f t="shared" ref="T2115:T2178" si="236">(((I2115/60)/60)/24)+DATE(1970,1,1)</f>
        <v>41905.86546296296</v>
      </c>
      <c r="U2115">
        <f t="shared" ref="U2115:U2178" si="237">YEAR(T2115)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1">
        <f t="shared" si="235"/>
        <v>40458.815625000003</v>
      </c>
      <c r="T2116" s="11">
        <f t="shared" si="236"/>
        <v>40521.207638888889</v>
      </c>
      <c r="U2116">
        <f t="shared" si="237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1">
        <f t="shared" si="235"/>
        <v>40564.081030092595</v>
      </c>
      <c r="T2117" s="11">
        <f t="shared" si="236"/>
        <v>40594.081030092595</v>
      </c>
      <c r="U2117">
        <f t="shared" si="237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1">
        <f t="shared" si="235"/>
        <v>41136.777812500004</v>
      </c>
      <c r="T2118" s="11">
        <f t="shared" si="236"/>
        <v>41184.777812500004</v>
      </c>
      <c r="U2118">
        <f t="shared" si="237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1">
        <f t="shared" si="235"/>
        <v>42290.059594907405</v>
      </c>
      <c r="T2119" s="11">
        <f t="shared" si="236"/>
        <v>42304.207638888889</v>
      </c>
      <c r="U2119">
        <f t="shared" si="237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1">
        <f t="shared" si="235"/>
        <v>40718.839537037034</v>
      </c>
      <c r="T2120" s="11">
        <f t="shared" si="236"/>
        <v>40748.839537037034</v>
      </c>
      <c r="U2120">
        <f t="shared" si="237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1">
        <f t="shared" si="235"/>
        <v>41107.130150462966</v>
      </c>
      <c r="T2121" s="11">
        <f t="shared" si="236"/>
        <v>41137.130150462966</v>
      </c>
      <c r="U2121">
        <f t="shared" si="237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1">
        <f t="shared" si="235"/>
        <v>41591.964537037034</v>
      </c>
      <c r="T2122" s="11">
        <f t="shared" si="236"/>
        <v>41640.964537037034</v>
      </c>
      <c r="U2122">
        <f t="shared" si="237"/>
        <v>2014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1">
        <f t="shared" si="235"/>
        <v>42716.7424537037</v>
      </c>
      <c r="T2123" s="11">
        <f t="shared" si="236"/>
        <v>42746.7424537037</v>
      </c>
      <c r="U2123">
        <f t="shared" si="237"/>
        <v>2017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1">
        <f t="shared" si="235"/>
        <v>42712.300567129627</v>
      </c>
      <c r="T2124" s="11">
        <f t="shared" si="236"/>
        <v>42742.300567129627</v>
      </c>
      <c r="U2124">
        <f t="shared" si="237"/>
        <v>2017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1">
        <f t="shared" si="235"/>
        <v>40198.424849537041</v>
      </c>
      <c r="T2125" s="11">
        <f t="shared" si="236"/>
        <v>40252.290972222225</v>
      </c>
      <c r="U2125">
        <f t="shared" si="237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1">
        <f t="shared" si="235"/>
        <v>40464.028182870366</v>
      </c>
      <c r="T2126" s="11">
        <f t="shared" si="236"/>
        <v>40512.208333333336</v>
      </c>
      <c r="U2126">
        <f t="shared" si="237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1">
        <f t="shared" si="235"/>
        <v>42191.023530092592</v>
      </c>
      <c r="T2127" s="11">
        <f t="shared" si="236"/>
        <v>42221.023530092592</v>
      </c>
      <c r="U2127">
        <f t="shared" si="237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11">
        <f t="shared" si="235"/>
        <v>41951.973229166666</v>
      </c>
      <c r="T2128" s="11">
        <f t="shared" si="236"/>
        <v>41981.973229166666</v>
      </c>
      <c r="U2128">
        <f t="shared" si="237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1">
        <f t="shared" si="235"/>
        <v>42045.50535879629</v>
      </c>
      <c r="T2129" s="11">
        <f t="shared" si="236"/>
        <v>42075.463692129633</v>
      </c>
      <c r="U2129">
        <f t="shared" si="237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1">
        <f t="shared" si="235"/>
        <v>41843.772789351853</v>
      </c>
      <c r="T2130" s="11">
        <f t="shared" si="236"/>
        <v>41903.772789351853</v>
      </c>
      <c r="U2130">
        <f t="shared" si="237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1">
        <f t="shared" si="235"/>
        <v>42409.024305555555</v>
      </c>
      <c r="T2131" s="11">
        <f t="shared" si="236"/>
        <v>42439.024305555555</v>
      </c>
      <c r="U2131">
        <f t="shared" si="237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ref="O2132:O2195" si="238">E2132/D2132</f>
        <v>2.0238095238095236E-3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1">
        <f t="shared" si="235"/>
        <v>41832.086377314816</v>
      </c>
      <c r="T2132" s="11">
        <f t="shared" si="236"/>
        <v>41867.086377314816</v>
      </c>
      <c r="U2132">
        <f t="shared" si="237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8"/>
        <v>0.05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1">
        <f t="shared" si="235"/>
        <v>42167.207071759258</v>
      </c>
      <c r="T2133" s="11">
        <f t="shared" si="236"/>
        <v>42197.207071759258</v>
      </c>
      <c r="U2133">
        <f t="shared" si="237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8"/>
        <v>2.1129899999999997E-2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1">
        <f t="shared" si="235"/>
        <v>41643.487175925926</v>
      </c>
      <c r="T2134" s="11">
        <f t="shared" si="236"/>
        <v>41673.487175925926</v>
      </c>
      <c r="U2134">
        <f t="shared" si="237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8"/>
        <v>1.6E-2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1">
        <f t="shared" si="235"/>
        <v>40619.097210648149</v>
      </c>
      <c r="T2135" s="11">
        <f t="shared" si="236"/>
        <v>40657.290972222225</v>
      </c>
      <c r="U2135">
        <f t="shared" si="237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8"/>
        <v>1.7333333333333333E-2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1">
        <f t="shared" si="235"/>
        <v>41361.886469907404</v>
      </c>
      <c r="T2136" s="11">
        <f t="shared" si="236"/>
        <v>41391.886469907404</v>
      </c>
      <c r="U2136">
        <f t="shared" si="237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8"/>
        <v>9.5600000000000004E-2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1">
        <f t="shared" si="235"/>
        <v>41156.963344907403</v>
      </c>
      <c r="T2137" s="11">
        <f t="shared" si="236"/>
        <v>41186.963344907403</v>
      </c>
      <c r="U2137">
        <f t="shared" si="237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8"/>
        <v>5.9612499999999998E-4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1">
        <f t="shared" si="235"/>
        <v>41536.509097222224</v>
      </c>
      <c r="T2138" s="11">
        <f t="shared" si="236"/>
        <v>41566.509097222224</v>
      </c>
      <c r="U2138">
        <f t="shared" si="237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8"/>
        <v>0.28405999999999998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1">
        <f t="shared" si="235"/>
        <v>41948.771168981482</v>
      </c>
      <c r="T2139" s="11">
        <f t="shared" si="236"/>
        <v>41978.771168981482</v>
      </c>
      <c r="U2139">
        <f t="shared" si="237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8"/>
        <v>0.128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1">
        <f t="shared" si="235"/>
        <v>41557.013182870374</v>
      </c>
      <c r="T2140" s="11">
        <f t="shared" si="236"/>
        <v>41587.054849537039</v>
      </c>
      <c r="U2140">
        <f t="shared" si="237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8"/>
        <v>5.4199999999999998E-2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1">
        <f t="shared" si="235"/>
        <v>42647.750092592592</v>
      </c>
      <c r="T2141" s="11">
        <f t="shared" si="236"/>
        <v>42677.750092592592</v>
      </c>
      <c r="U2141">
        <f t="shared" si="237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8"/>
        <v>1.1199999999999999E-3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1">
        <f t="shared" si="235"/>
        <v>41255.833611111113</v>
      </c>
      <c r="T2142" s="11">
        <f t="shared" si="236"/>
        <v>41285.833611111113</v>
      </c>
      <c r="U2142">
        <f t="shared" si="237"/>
        <v>2013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8"/>
        <v>0</v>
      </c>
      <c r="P2143" s="6">
        <f t="shared" si="232"/>
        <v>0</v>
      </c>
      <c r="Q2143" t="str">
        <f t="shared" si="233"/>
        <v>games</v>
      </c>
      <c r="R2143" t="str">
        <f t="shared" si="234"/>
        <v>video games</v>
      </c>
      <c r="S2143" s="11">
        <f t="shared" si="235"/>
        <v>41927.235636574071</v>
      </c>
      <c r="T2143" s="11">
        <f t="shared" si="236"/>
        <v>41957.277303240742</v>
      </c>
      <c r="U2143">
        <f t="shared" si="237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8"/>
        <v>5.7238095238095241E-2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1">
        <f t="shared" si="235"/>
        <v>42340.701504629629</v>
      </c>
      <c r="T2144" s="11">
        <f t="shared" si="236"/>
        <v>42368.701504629629</v>
      </c>
      <c r="U2144">
        <f t="shared" si="237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8"/>
        <v>0.1125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1">
        <f t="shared" si="235"/>
        <v>40332.886712962965</v>
      </c>
      <c r="T2145" s="11">
        <f t="shared" si="236"/>
        <v>40380.791666666664</v>
      </c>
      <c r="U2145">
        <f t="shared" si="237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8"/>
        <v>1.7098591549295775E-2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1">
        <f t="shared" si="235"/>
        <v>41499.546759259261</v>
      </c>
      <c r="T2146" s="11">
        <f t="shared" si="236"/>
        <v>41531.546759259261</v>
      </c>
      <c r="U2146">
        <f t="shared" si="237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8"/>
        <v>0.30433333333333334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1">
        <f t="shared" si="235"/>
        <v>41575.237430555557</v>
      </c>
      <c r="T2147" s="11">
        <f t="shared" si="236"/>
        <v>41605.279097222221</v>
      </c>
      <c r="U2147">
        <f t="shared" si="237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8"/>
        <v>2.0000000000000001E-4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11">
        <f t="shared" si="235"/>
        <v>42397.679513888885</v>
      </c>
      <c r="T2148" s="11">
        <f t="shared" si="236"/>
        <v>42411.679513888885</v>
      </c>
      <c r="U2148">
        <f t="shared" si="237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8"/>
        <v>6.9641025641025639E-3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1">
        <f t="shared" si="235"/>
        <v>41927.295694444445</v>
      </c>
      <c r="T2149" s="11">
        <f t="shared" si="236"/>
        <v>41959.337361111116</v>
      </c>
      <c r="U2149">
        <f t="shared" si="237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8"/>
        <v>0.02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11">
        <f t="shared" si="235"/>
        <v>42066.733587962968</v>
      </c>
      <c r="T2150" s="11">
        <f t="shared" si="236"/>
        <v>42096.691921296297</v>
      </c>
      <c r="U2150">
        <f t="shared" si="237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8"/>
        <v>0</v>
      </c>
      <c r="P2151" s="6">
        <f t="shared" si="232"/>
        <v>0</v>
      </c>
      <c r="Q2151" t="str">
        <f t="shared" si="233"/>
        <v>games</v>
      </c>
      <c r="R2151" t="str">
        <f t="shared" si="234"/>
        <v>video games</v>
      </c>
      <c r="S2151" s="11">
        <f t="shared" si="235"/>
        <v>40355.024953703702</v>
      </c>
      <c r="T2151" s="11">
        <f t="shared" si="236"/>
        <v>40390</v>
      </c>
      <c r="U2151">
        <f t="shared" si="237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8"/>
        <v>8.0999999999999996E-3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1">
        <f t="shared" si="235"/>
        <v>42534.284710648149</v>
      </c>
      <c r="T2152" s="11">
        <f t="shared" si="236"/>
        <v>42564.284710648149</v>
      </c>
      <c r="U2152">
        <f t="shared" si="237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8"/>
        <v>2.6222222222222224E-3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1">
        <f t="shared" si="235"/>
        <v>42520.847384259265</v>
      </c>
      <c r="T2153" s="11">
        <f t="shared" si="236"/>
        <v>42550.847384259265</v>
      </c>
      <c r="U2153">
        <f t="shared" si="237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8"/>
        <v>1.6666666666666668E-3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1">
        <f t="shared" si="235"/>
        <v>41683.832280092596</v>
      </c>
      <c r="T2154" s="11">
        <f t="shared" si="236"/>
        <v>41713.790613425925</v>
      </c>
      <c r="U2154">
        <f t="shared" si="237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8"/>
        <v>9.1244548809124457E-5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1">
        <f t="shared" si="235"/>
        <v>41974.911087962959</v>
      </c>
      <c r="T2155" s="11">
        <f t="shared" si="236"/>
        <v>42014.332638888889</v>
      </c>
      <c r="U2155">
        <f t="shared" si="237"/>
        <v>2015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8"/>
        <v>8.0000000000000002E-3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1">
        <f t="shared" si="235"/>
        <v>41647.632256944446</v>
      </c>
      <c r="T2156" s="11">
        <f t="shared" si="236"/>
        <v>41667.632256944446</v>
      </c>
      <c r="U2156">
        <f t="shared" si="237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8"/>
        <v>2.3E-2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1">
        <f t="shared" si="235"/>
        <v>42430.747511574074</v>
      </c>
      <c r="T2157" s="11">
        <f t="shared" si="236"/>
        <v>42460.70584490741</v>
      </c>
      <c r="U2157">
        <f t="shared" si="237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8"/>
        <v>2.6660714285714284E-2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1">
        <f t="shared" si="235"/>
        <v>41488.85423611111</v>
      </c>
      <c r="T2158" s="11">
        <f t="shared" si="236"/>
        <v>41533.85423611111</v>
      </c>
      <c r="U2158">
        <f t="shared" si="237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8"/>
        <v>0.28192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1">
        <f t="shared" si="235"/>
        <v>42694.98128472222</v>
      </c>
      <c r="T2159" s="11">
        <f t="shared" si="236"/>
        <v>42727.332638888889</v>
      </c>
      <c r="U2159">
        <f t="shared" si="237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8"/>
        <v>6.5900366666666668E-2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1">
        <f t="shared" si="235"/>
        <v>41264.853865740741</v>
      </c>
      <c r="T2160" s="11">
        <f t="shared" si="236"/>
        <v>41309.853865740741</v>
      </c>
      <c r="U2160">
        <f t="shared" si="237"/>
        <v>2013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8"/>
        <v>7.2222222222222219E-3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1">
        <f t="shared" si="235"/>
        <v>40710.731180555551</v>
      </c>
      <c r="T2161" s="11">
        <f t="shared" si="236"/>
        <v>40740.731180555551</v>
      </c>
      <c r="U2161">
        <f t="shared" si="237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8"/>
        <v>8.5000000000000006E-3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1">
        <f t="shared" si="235"/>
        <v>41018.711863425924</v>
      </c>
      <c r="T2162" s="11">
        <f t="shared" si="236"/>
        <v>41048.711863425924</v>
      </c>
      <c r="U2162">
        <f t="shared" si="237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8"/>
        <v>1.1575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1">
        <f t="shared" si="235"/>
        <v>42240.852534722217</v>
      </c>
      <c r="T2163" s="11">
        <f t="shared" si="236"/>
        <v>42270.852534722217</v>
      </c>
      <c r="U2163">
        <f t="shared" si="237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8"/>
        <v>1.1226666666666667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1">
        <f t="shared" si="235"/>
        <v>41813.766099537039</v>
      </c>
      <c r="T2164" s="11">
        <f t="shared" si="236"/>
        <v>41844.766099537039</v>
      </c>
      <c r="U2164">
        <f t="shared" si="237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8"/>
        <v>1.3220000000000001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1">
        <f t="shared" si="235"/>
        <v>42111.899537037039</v>
      </c>
      <c r="T2165" s="11">
        <f t="shared" si="236"/>
        <v>42163.159722222219</v>
      </c>
      <c r="U2165">
        <f t="shared" si="237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8"/>
        <v>1.0263636363636364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1">
        <f t="shared" si="235"/>
        <v>42515.71775462963</v>
      </c>
      <c r="T2166" s="11">
        <f t="shared" si="236"/>
        <v>42546.165972222225</v>
      </c>
      <c r="U2166">
        <f t="shared" si="237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8"/>
        <v>1.3864000000000001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1">
        <f t="shared" si="235"/>
        <v>42438.667071759264</v>
      </c>
      <c r="T2167" s="11">
        <f t="shared" si="236"/>
        <v>42468.625405092593</v>
      </c>
      <c r="U2167">
        <f t="shared" si="237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8"/>
        <v>1.466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11">
        <f t="shared" si="235"/>
        <v>41933.838171296295</v>
      </c>
      <c r="T2168" s="11">
        <f t="shared" si="236"/>
        <v>41978.879837962959</v>
      </c>
      <c r="U2168">
        <f t="shared" si="237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8"/>
        <v>1.2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11">
        <f t="shared" si="235"/>
        <v>41153.066400462965</v>
      </c>
      <c r="T2169" s="11">
        <f t="shared" si="236"/>
        <v>41167.066400462965</v>
      </c>
      <c r="U2169">
        <f t="shared" si="237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8"/>
        <v>1.215816111111111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1">
        <f t="shared" si="235"/>
        <v>42745.600243055553</v>
      </c>
      <c r="T2170" s="11">
        <f t="shared" si="236"/>
        <v>42776.208333333328</v>
      </c>
      <c r="U2170">
        <f t="shared" si="237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8"/>
        <v>1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1">
        <f t="shared" si="235"/>
        <v>42793.700821759259</v>
      </c>
      <c r="T2171" s="11">
        <f t="shared" si="236"/>
        <v>42796.700821759259</v>
      </c>
      <c r="U2171">
        <f t="shared" si="237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8"/>
        <v>1.8085714285714285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1">
        <f t="shared" si="235"/>
        <v>42198.750254629631</v>
      </c>
      <c r="T2172" s="11">
        <f t="shared" si="236"/>
        <v>42238.750254629631</v>
      </c>
      <c r="U2172">
        <f t="shared" si="237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8"/>
        <v>1.0607500000000001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1">
        <f t="shared" si="235"/>
        <v>42141.95711805555</v>
      </c>
      <c r="T2173" s="11">
        <f t="shared" si="236"/>
        <v>42177.208333333328</v>
      </c>
      <c r="U2173">
        <f t="shared" si="237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8"/>
        <v>1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1">
        <f t="shared" si="235"/>
        <v>42082.580092592587</v>
      </c>
      <c r="T2174" s="11">
        <f t="shared" si="236"/>
        <v>42112.580092592587</v>
      </c>
      <c r="U2174">
        <f t="shared" si="237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8"/>
        <v>1.2692857142857144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1">
        <f t="shared" si="235"/>
        <v>41495.692627314813</v>
      </c>
      <c r="T2175" s="11">
        <f t="shared" si="236"/>
        <v>41527.165972222225</v>
      </c>
      <c r="U2175">
        <f t="shared" si="237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8"/>
        <v>1.0297499999999999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1">
        <f t="shared" si="235"/>
        <v>42465.542905092589</v>
      </c>
      <c r="T2176" s="11">
        <f t="shared" si="236"/>
        <v>42495.542905092589</v>
      </c>
      <c r="U2176">
        <f t="shared" si="237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8"/>
        <v>2.5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1">
        <f t="shared" si="235"/>
        <v>42565.009097222224</v>
      </c>
      <c r="T2177" s="11">
        <f t="shared" si="236"/>
        <v>42572.009097222224</v>
      </c>
      <c r="U2177">
        <f t="shared" si="237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8"/>
        <v>1.2602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1">
        <f t="shared" si="235"/>
        <v>42096.633206018523</v>
      </c>
      <c r="T2178" s="11">
        <f t="shared" si="236"/>
        <v>42126.633206018523</v>
      </c>
      <c r="U2178">
        <f t="shared" si="237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38"/>
        <v>1.0012000000000001</v>
      </c>
      <c r="P2179" s="6">
        <f t="shared" ref="P2179:P2242" si="239">IF(L2179&gt;0,E2179/L2179,0)</f>
        <v>65.868421052631575</v>
      </c>
      <c r="Q2179" t="str">
        <f t="shared" ref="Q2179:Q2242" si="240">LEFT($N2179,FIND("/",$N2179,1)-1)</f>
        <v>music</v>
      </c>
      <c r="R2179" t="str">
        <f t="shared" ref="R2179:R2242" si="241">MID($N2179,FIND("/",$N2179,1)+1,32)</f>
        <v>rock</v>
      </c>
      <c r="S2179" s="11">
        <f t="shared" ref="S2179:S2242" si="242">(((J2179/60)/60)/24)+DATE(1970,1,1)</f>
        <v>42502.250775462962</v>
      </c>
      <c r="T2179" s="11">
        <f t="shared" ref="T2179:T2242" si="243">(((I2179/60)/60)/24)+DATE(1970,1,1)</f>
        <v>42527.250775462962</v>
      </c>
      <c r="U2179">
        <f t="shared" ref="U2179:U2242" si="244">YEAR(T2179)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1">
        <f t="shared" si="242"/>
        <v>42723.63653935185</v>
      </c>
      <c r="T2180" s="11">
        <f t="shared" si="243"/>
        <v>42753.63653935185</v>
      </c>
      <c r="U2180">
        <f t="shared" si="244"/>
        <v>2017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1">
        <f t="shared" si="242"/>
        <v>42075.171203703707</v>
      </c>
      <c r="T2181" s="11">
        <f t="shared" si="243"/>
        <v>42105.171203703707</v>
      </c>
      <c r="U2181">
        <f t="shared" si="24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1">
        <f t="shared" si="242"/>
        <v>42279.669768518521</v>
      </c>
      <c r="T2182" s="11">
        <f t="shared" si="243"/>
        <v>42321.711435185185</v>
      </c>
      <c r="U2182">
        <f t="shared" si="24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1">
        <f t="shared" si="242"/>
        <v>42773.005243055552</v>
      </c>
      <c r="T2183" s="11">
        <f t="shared" si="243"/>
        <v>42787.005243055552</v>
      </c>
      <c r="U2183">
        <f t="shared" si="24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1">
        <f t="shared" si="242"/>
        <v>41879.900752314818</v>
      </c>
      <c r="T2184" s="11">
        <f t="shared" si="243"/>
        <v>41914.900752314818</v>
      </c>
      <c r="U2184">
        <f t="shared" si="24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1">
        <f t="shared" si="242"/>
        <v>42745.365474537044</v>
      </c>
      <c r="T2185" s="11">
        <f t="shared" si="243"/>
        <v>42775.208333333328</v>
      </c>
      <c r="U2185">
        <f t="shared" si="24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1">
        <f t="shared" si="242"/>
        <v>42380.690289351856</v>
      </c>
      <c r="T2186" s="11">
        <f t="shared" si="243"/>
        <v>42394.666666666672</v>
      </c>
      <c r="U2186">
        <f t="shared" si="24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1">
        <f t="shared" si="242"/>
        <v>41319.349988425929</v>
      </c>
      <c r="T2187" s="11">
        <f t="shared" si="243"/>
        <v>41359.349988425929</v>
      </c>
      <c r="U2187">
        <f t="shared" si="24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1">
        <f t="shared" si="242"/>
        <v>42583.615081018521</v>
      </c>
      <c r="T2188" s="11">
        <f t="shared" si="243"/>
        <v>42620.083333333328</v>
      </c>
      <c r="U2188">
        <f t="shared" si="24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1">
        <f t="shared" si="242"/>
        <v>42068.209097222221</v>
      </c>
      <c r="T2189" s="11">
        <f t="shared" si="243"/>
        <v>42097.165972222225</v>
      </c>
      <c r="U2189">
        <f t="shared" si="24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1">
        <f t="shared" si="242"/>
        <v>42633.586122685185</v>
      </c>
      <c r="T2190" s="11">
        <f t="shared" si="243"/>
        <v>42668.708333333328</v>
      </c>
      <c r="U2190">
        <f t="shared" si="24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1">
        <f t="shared" si="242"/>
        <v>42467.788194444445</v>
      </c>
      <c r="T2191" s="11">
        <f t="shared" si="243"/>
        <v>42481.916666666672</v>
      </c>
      <c r="U2191">
        <f t="shared" si="24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1">
        <f t="shared" si="242"/>
        <v>42417.625046296293</v>
      </c>
      <c r="T2192" s="11">
        <f t="shared" si="243"/>
        <v>42452.290972222225</v>
      </c>
      <c r="U2192">
        <f t="shared" si="24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1">
        <f t="shared" si="242"/>
        <v>42768.833645833336</v>
      </c>
      <c r="T2193" s="11">
        <f t="shared" si="243"/>
        <v>42780.833645833336</v>
      </c>
      <c r="U2193">
        <f t="shared" si="24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1">
        <f t="shared" si="242"/>
        <v>42691.8512037037</v>
      </c>
      <c r="T2194" s="11">
        <f t="shared" si="243"/>
        <v>42719.958333333328</v>
      </c>
      <c r="U2194">
        <f t="shared" si="24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1">
        <f t="shared" si="242"/>
        <v>42664.405925925923</v>
      </c>
      <c r="T2195" s="11">
        <f t="shared" si="243"/>
        <v>42695.207638888889</v>
      </c>
      <c r="U2195">
        <f t="shared" si="24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ref="O2196:O2259" si="245">E2196/D2196</f>
        <v>5.3737000000000004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1">
        <f t="shared" si="242"/>
        <v>42425.757986111115</v>
      </c>
      <c r="T2196" s="11">
        <f t="shared" si="243"/>
        <v>42455.716319444444</v>
      </c>
      <c r="U2196">
        <f t="shared" si="24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45"/>
        <v>1.2032608695652174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1">
        <f t="shared" si="242"/>
        <v>42197.771990740745</v>
      </c>
      <c r="T2197" s="11">
        <f t="shared" si="243"/>
        <v>42227.771990740745</v>
      </c>
      <c r="U2197">
        <f t="shared" si="24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45"/>
        <v>1.1383571428571428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1">
        <f t="shared" si="242"/>
        <v>42675.487291666665</v>
      </c>
      <c r="T2198" s="11">
        <f t="shared" si="243"/>
        <v>42706.291666666672</v>
      </c>
      <c r="U2198">
        <f t="shared" si="24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45"/>
        <v>9.5103109999999997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1">
        <f t="shared" si="242"/>
        <v>42033.584016203706</v>
      </c>
      <c r="T2199" s="11">
        <f t="shared" si="243"/>
        <v>42063.584016203706</v>
      </c>
      <c r="U2199">
        <f t="shared" si="24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45"/>
        <v>1.3289249999999999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1">
        <f t="shared" si="242"/>
        <v>42292.513888888891</v>
      </c>
      <c r="T2200" s="11">
        <f t="shared" si="243"/>
        <v>42322.555555555555</v>
      </c>
      <c r="U2200">
        <f t="shared" si="24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45"/>
        <v>1.4697777777777778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1">
        <f t="shared" si="242"/>
        <v>42262.416643518518</v>
      </c>
      <c r="T2201" s="11">
        <f t="shared" si="243"/>
        <v>42292.416643518518</v>
      </c>
      <c r="U2201">
        <f t="shared" si="24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45"/>
        <v>5.4215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1">
        <f t="shared" si="242"/>
        <v>42163.625787037032</v>
      </c>
      <c r="T2202" s="11">
        <f t="shared" si="243"/>
        <v>42191.125</v>
      </c>
      <c r="U2202">
        <f t="shared" si="24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45"/>
        <v>3.8271818181818182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1">
        <f t="shared" si="242"/>
        <v>41276.846817129634</v>
      </c>
      <c r="T2203" s="11">
        <f t="shared" si="243"/>
        <v>41290.846817129634</v>
      </c>
      <c r="U2203">
        <f t="shared" si="24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45"/>
        <v>7.0418124999999998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1">
        <f t="shared" si="242"/>
        <v>41184.849166666667</v>
      </c>
      <c r="T2204" s="11">
        <f t="shared" si="243"/>
        <v>41214.849166666667</v>
      </c>
      <c r="U2204">
        <f t="shared" si="24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45"/>
        <v>1.0954999999999999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1">
        <f t="shared" si="242"/>
        <v>42241.85974537037</v>
      </c>
      <c r="T2205" s="11">
        <f t="shared" si="243"/>
        <v>42271.85974537037</v>
      </c>
      <c r="U2205">
        <f t="shared" si="24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45"/>
        <v>1.3286666666666667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1">
        <f t="shared" si="242"/>
        <v>41312.311562499999</v>
      </c>
      <c r="T2206" s="11">
        <f t="shared" si="243"/>
        <v>41342.311562499999</v>
      </c>
      <c r="U2206">
        <f t="shared" si="24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45"/>
        <v>1.52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1">
        <f t="shared" si="242"/>
        <v>41031.82163194444</v>
      </c>
      <c r="T2207" s="11">
        <f t="shared" si="243"/>
        <v>41061.82163194444</v>
      </c>
      <c r="U2207">
        <f t="shared" si="24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45"/>
        <v>1.0272727272727273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1">
        <f t="shared" si="242"/>
        <v>40997.257222222222</v>
      </c>
      <c r="T2208" s="11">
        <f t="shared" si="243"/>
        <v>41015.257222222222</v>
      </c>
      <c r="U2208">
        <f t="shared" si="24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45"/>
        <v>1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1">
        <f t="shared" si="242"/>
        <v>41564.194131944445</v>
      </c>
      <c r="T2209" s="11">
        <f t="shared" si="243"/>
        <v>41594.235798611109</v>
      </c>
      <c r="U2209">
        <f t="shared" si="24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45"/>
        <v>1.016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1">
        <f t="shared" si="242"/>
        <v>40946.882245370369</v>
      </c>
      <c r="T2210" s="11">
        <f t="shared" si="243"/>
        <v>41006.166666666664</v>
      </c>
      <c r="U2210">
        <f t="shared" si="24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45"/>
        <v>1.508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1">
        <f t="shared" si="242"/>
        <v>41732.479675925926</v>
      </c>
      <c r="T2211" s="11">
        <f t="shared" si="243"/>
        <v>41743.958333333336</v>
      </c>
      <c r="U2211">
        <f t="shared" si="24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45"/>
        <v>1.11425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1">
        <f t="shared" si="242"/>
        <v>40956.066087962965</v>
      </c>
      <c r="T2212" s="11">
        <f t="shared" si="243"/>
        <v>41013.73333333333</v>
      </c>
      <c r="U2212">
        <f t="shared" si="24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45"/>
        <v>1.956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1">
        <f t="shared" si="242"/>
        <v>41716.785011574073</v>
      </c>
      <c r="T2213" s="11">
        <f t="shared" si="243"/>
        <v>41739.290972222225</v>
      </c>
      <c r="U2213">
        <f t="shared" si="24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45"/>
        <v>1.1438333333333333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1">
        <f t="shared" si="242"/>
        <v>41548.747418981482</v>
      </c>
      <c r="T2214" s="11">
        <f t="shared" si="243"/>
        <v>41582.041666666664</v>
      </c>
      <c r="U2214">
        <f t="shared" si="24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45"/>
        <v>2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1">
        <f t="shared" si="242"/>
        <v>42109.826145833329</v>
      </c>
      <c r="T2215" s="11">
        <f t="shared" si="243"/>
        <v>42139.826145833329</v>
      </c>
      <c r="U2215">
        <f t="shared" si="24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45"/>
        <v>2.9250166666666666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1">
        <f t="shared" si="242"/>
        <v>41646.792222222226</v>
      </c>
      <c r="T2216" s="11">
        <f t="shared" si="243"/>
        <v>41676.792222222226</v>
      </c>
      <c r="U2216">
        <f t="shared" si="24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45"/>
        <v>1.5636363636363637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1">
        <f t="shared" si="242"/>
        <v>40958.717268518521</v>
      </c>
      <c r="T2217" s="11">
        <f t="shared" si="243"/>
        <v>40981.290972222225</v>
      </c>
      <c r="U2217">
        <f t="shared" si="24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45"/>
        <v>1.0566666666666666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1">
        <f t="shared" si="242"/>
        <v>42194.751678240747</v>
      </c>
      <c r="T2218" s="11">
        <f t="shared" si="243"/>
        <v>42208.751678240747</v>
      </c>
      <c r="U2218">
        <f t="shared" si="24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45"/>
        <v>1.0119047619047619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1">
        <f t="shared" si="242"/>
        <v>42299.776770833334</v>
      </c>
      <c r="T2219" s="11">
        <f t="shared" si="243"/>
        <v>42310.333333333328</v>
      </c>
      <c r="U2219">
        <f t="shared" si="24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45"/>
        <v>1.2283299999999999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1">
        <f t="shared" si="242"/>
        <v>41127.812303240738</v>
      </c>
      <c r="T2220" s="11">
        <f t="shared" si="243"/>
        <v>41150</v>
      </c>
      <c r="U2220">
        <f t="shared" si="24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45"/>
        <v>1.0149999999999999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1">
        <f t="shared" si="242"/>
        <v>42205.718888888892</v>
      </c>
      <c r="T2221" s="11">
        <f t="shared" si="243"/>
        <v>42235.718888888892</v>
      </c>
      <c r="U2221">
        <f t="shared" si="24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45"/>
        <v>1.0114285714285713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1">
        <f t="shared" si="242"/>
        <v>41452.060601851852</v>
      </c>
      <c r="T2222" s="11">
        <f t="shared" si="243"/>
        <v>41482.060601851852</v>
      </c>
      <c r="U2222">
        <f t="shared" si="24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45"/>
        <v>1.0811999999999999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1">
        <f t="shared" si="242"/>
        <v>42452.666770833333</v>
      </c>
      <c r="T2223" s="11">
        <f t="shared" si="243"/>
        <v>42483</v>
      </c>
      <c r="U2223">
        <f t="shared" si="24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45"/>
        <v>1.6259999999999999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1">
        <f t="shared" si="242"/>
        <v>40906.787581018521</v>
      </c>
      <c r="T2224" s="11">
        <f t="shared" si="243"/>
        <v>40936.787581018521</v>
      </c>
      <c r="U2224">
        <f t="shared" si="244"/>
        <v>2012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45"/>
        <v>1.0580000000000001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1">
        <f t="shared" si="242"/>
        <v>42152.640833333338</v>
      </c>
      <c r="T2225" s="11">
        <f t="shared" si="243"/>
        <v>42182.640833333338</v>
      </c>
      <c r="U2225">
        <f t="shared" si="24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45"/>
        <v>2.4315000000000002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1">
        <f t="shared" si="242"/>
        <v>42644.667534722219</v>
      </c>
      <c r="T2226" s="11">
        <f t="shared" si="243"/>
        <v>42672.791666666672</v>
      </c>
      <c r="U2226">
        <f t="shared" si="24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45"/>
        <v>9.4483338095238096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1">
        <f t="shared" si="242"/>
        <v>41873.79184027778</v>
      </c>
      <c r="T2227" s="11">
        <f t="shared" si="243"/>
        <v>41903.79184027778</v>
      </c>
      <c r="U2227">
        <f t="shared" si="24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45"/>
        <v>1.0846283333333333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1">
        <f t="shared" si="242"/>
        <v>42381.79886574074</v>
      </c>
      <c r="T2228" s="11">
        <f t="shared" si="243"/>
        <v>42412.207638888889</v>
      </c>
      <c r="U2228">
        <f t="shared" si="24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45"/>
        <v>1.5737692307692308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1">
        <f t="shared" si="242"/>
        <v>41561.807349537034</v>
      </c>
      <c r="T2229" s="11">
        <f t="shared" si="243"/>
        <v>41591.849016203705</v>
      </c>
      <c r="U2229">
        <f t="shared" si="24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45"/>
        <v>11.744899999999999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1">
        <f t="shared" si="242"/>
        <v>42202.278194444443</v>
      </c>
      <c r="T2230" s="11">
        <f t="shared" si="243"/>
        <v>42232.278194444443</v>
      </c>
      <c r="U2230">
        <f t="shared" si="24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45"/>
        <v>1.7104755366949576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1">
        <f t="shared" si="242"/>
        <v>41484.664247685185</v>
      </c>
      <c r="T2231" s="11">
        <f t="shared" si="243"/>
        <v>41520.166666666664</v>
      </c>
      <c r="U2231">
        <f t="shared" si="24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45"/>
        <v>1.2595294117647058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1">
        <f t="shared" si="242"/>
        <v>41724.881099537037</v>
      </c>
      <c r="T2232" s="11">
        <f t="shared" si="243"/>
        <v>41754.881099537037</v>
      </c>
      <c r="U2232">
        <f t="shared" si="24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45"/>
        <v>12.121296000000001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1">
        <f t="shared" si="242"/>
        <v>41423.910891203705</v>
      </c>
      <c r="T2233" s="11">
        <f t="shared" si="243"/>
        <v>41450.208333333336</v>
      </c>
      <c r="U2233">
        <f t="shared" si="24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45"/>
        <v>4.9580000000000002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1">
        <f t="shared" si="242"/>
        <v>41806.794074074074</v>
      </c>
      <c r="T2234" s="11">
        <f t="shared" si="243"/>
        <v>41839.125</v>
      </c>
      <c r="U2234">
        <f t="shared" si="24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45"/>
        <v>3.3203999999999998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1">
        <f t="shared" si="242"/>
        <v>42331.378923611104</v>
      </c>
      <c r="T2235" s="11">
        <f t="shared" si="243"/>
        <v>42352</v>
      </c>
      <c r="U2235">
        <f t="shared" si="24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45"/>
        <v>11.65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1">
        <f t="shared" si="242"/>
        <v>42710.824618055558</v>
      </c>
      <c r="T2236" s="11">
        <f t="shared" si="243"/>
        <v>42740.824618055558</v>
      </c>
      <c r="U2236">
        <f t="shared" si="244"/>
        <v>2017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45"/>
        <v>1.5331538461538461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1">
        <f t="shared" si="242"/>
        <v>42062.022118055553</v>
      </c>
      <c r="T2237" s="11">
        <f t="shared" si="243"/>
        <v>42091.980451388896</v>
      </c>
      <c r="U2237">
        <f t="shared" si="24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45"/>
        <v>5.3710714285714287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1">
        <f t="shared" si="242"/>
        <v>42371.617164351846</v>
      </c>
      <c r="T2238" s="11">
        <f t="shared" si="243"/>
        <v>42401.617164351846</v>
      </c>
      <c r="U2238">
        <f t="shared" si="24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45"/>
        <v>3.5292777777777777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1">
        <f t="shared" si="242"/>
        <v>41915.003275462965</v>
      </c>
      <c r="T2239" s="11">
        <f t="shared" si="243"/>
        <v>41955.332638888889</v>
      </c>
      <c r="U2239">
        <f t="shared" si="24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45"/>
        <v>1.3740000000000001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1">
        <f t="shared" si="242"/>
        <v>42774.621712962966</v>
      </c>
      <c r="T2240" s="11">
        <f t="shared" si="243"/>
        <v>42804.621712962966</v>
      </c>
      <c r="U2240">
        <f t="shared" si="24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45"/>
        <v>1.2802667999999999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1">
        <f t="shared" si="242"/>
        <v>41572.958495370374</v>
      </c>
      <c r="T2241" s="11">
        <f t="shared" si="243"/>
        <v>41609.168055555558</v>
      </c>
      <c r="U2241">
        <f t="shared" si="24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45"/>
        <v>2.7067999999999999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1">
        <f t="shared" si="242"/>
        <v>42452.825740740736</v>
      </c>
      <c r="T2242" s="11">
        <f t="shared" si="243"/>
        <v>42482.825740740736</v>
      </c>
      <c r="U2242">
        <f t="shared" si="24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45"/>
        <v>8.0640000000000001</v>
      </c>
      <c r="P2243" s="6">
        <f t="shared" ref="P2243:P2306" si="246">IF(L2243&gt;0,E2243/L2243,0)</f>
        <v>49.472392638036808</v>
      </c>
      <c r="Q2243" t="str">
        <f t="shared" ref="Q2243:Q2306" si="247">LEFT($N2243,FIND("/",$N2243,1)-1)</f>
        <v>games</v>
      </c>
      <c r="R2243" t="str">
        <f t="shared" ref="R2243:R2306" si="248">MID($N2243,FIND("/",$N2243,1)+1,32)</f>
        <v>tabletop games</v>
      </c>
      <c r="S2243" s="11">
        <f t="shared" ref="S2243:S2306" si="249">(((J2243/60)/60)/24)+DATE(1970,1,1)</f>
        <v>42766.827546296292</v>
      </c>
      <c r="T2243" s="11">
        <f t="shared" ref="T2243:T2306" si="250">(((I2243/60)/60)/24)+DATE(1970,1,1)</f>
        <v>42796.827546296292</v>
      </c>
      <c r="U2243">
        <f t="shared" ref="U2243:U2306" si="251">YEAR(T2243)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1">
        <f t="shared" si="249"/>
        <v>41569.575613425928</v>
      </c>
      <c r="T2244" s="11">
        <f t="shared" si="250"/>
        <v>41605.126388888886</v>
      </c>
      <c r="U2244">
        <f t="shared" si="25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1">
        <f t="shared" si="249"/>
        <v>42800.751041666663</v>
      </c>
      <c r="T2245" s="11">
        <f t="shared" si="250"/>
        <v>42807.125</v>
      </c>
      <c r="U2245">
        <f t="shared" si="25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1">
        <f t="shared" si="249"/>
        <v>42647.818819444445</v>
      </c>
      <c r="T2246" s="11">
        <f t="shared" si="250"/>
        <v>42659.854166666672</v>
      </c>
      <c r="U2246">
        <f t="shared" si="25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1">
        <f t="shared" si="249"/>
        <v>41660.708530092597</v>
      </c>
      <c r="T2247" s="11">
        <f t="shared" si="250"/>
        <v>41691.75</v>
      </c>
      <c r="U2247">
        <f t="shared" si="25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1">
        <f t="shared" si="249"/>
        <v>42221.79178240741</v>
      </c>
      <c r="T2248" s="11">
        <f t="shared" si="250"/>
        <v>42251.79178240741</v>
      </c>
      <c r="U2248">
        <f t="shared" si="25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1">
        <f t="shared" si="249"/>
        <v>42200.666261574079</v>
      </c>
      <c r="T2249" s="11">
        <f t="shared" si="250"/>
        <v>42214.666261574079</v>
      </c>
      <c r="U2249">
        <f t="shared" si="25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1">
        <f t="shared" si="249"/>
        <v>42688.875902777778</v>
      </c>
      <c r="T2250" s="11">
        <f t="shared" si="250"/>
        <v>42718.875902777778</v>
      </c>
      <c r="U2250">
        <f t="shared" si="25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1">
        <f t="shared" si="249"/>
        <v>41336.703298611108</v>
      </c>
      <c r="T2251" s="11">
        <f t="shared" si="250"/>
        <v>41366.661631944444</v>
      </c>
      <c r="U2251">
        <f t="shared" si="25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1">
        <f t="shared" si="249"/>
        <v>42677.005474537036</v>
      </c>
      <c r="T2252" s="11">
        <f t="shared" si="250"/>
        <v>42707.0471412037</v>
      </c>
      <c r="U2252">
        <f t="shared" si="25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1">
        <f t="shared" si="249"/>
        <v>41846.34579861111</v>
      </c>
      <c r="T2253" s="11">
        <f t="shared" si="250"/>
        <v>41867.34579861111</v>
      </c>
      <c r="U2253">
        <f t="shared" si="25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1">
        <f t="shared" si="249"/>
        <v>42573.327986111108</v>
      </c>
      <c r="T2254" s="11">
        <f t="shared" si="250"/>
        <v>42588.327986111108</v>
      </c>
      <c r="U2254">
        <f t="shared" si="25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1">
        <f t="shared" si="249"/>
        <v>42296.631331018521</v>
      </c>
      <c r="T2255" s="11">
        <f t="shared" si="250"/>
        <v>42326.672997685186</v>
      </c>
      <c r="U2255">
        <f t="shared" si="25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1">
        <f t="shared" si="249"/>
        <v>42752.647777777776</v>
      </c>
      <c r="T2256" s="11">
        <f t="shared" si="250"/>
        <v>42759.647777777776</v>
      </c>
      <c r="U2256">
        <f t="shared" si="25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1">
        <f t="shared" si="249"/>
        <v>42467.951979166668</v>
      </c>
      <c r="T2257" s="11">
        <f t="shared" si="250"/>
        <v>42497.951979166668</v>
      </c>
      <c r="U2257">
        <f t="shared" si="25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1">
        <f t="shared" si="249"/>
        <v>42682.451921296291</v>
      </c>
      <c r="T2258" s="11">
        <f t="shared" si="250"/>
        <v>42696.451921296291</v>
      </c>
      <c r="U2258">
        <f t="shared" si="25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1">
        <f t="shared" si="249"/>
        <v>42505.936678240745</v>
      </c>
      <c r="T2259" s="11">
        <f t="shared" si="250"/>
        <v>42540.958333333328</v>
      </c>
      <c r="U2259">
        <f t="shared" si="25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ref="O2260:O2323" si="252">E2260/D2260</f>
        <v>1.4650000000000001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1">
        <f t="shared" si="249"/>
        <v>42136.75100694444</v>
      </c>
      <c r="T2260" s="11">
        <f t="shared" si="250"/>
        <v>42166.75100694444</v>
      </c>
      <c r="U2260">
        <f t="shared" si="25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52"/>
        <v>18.670999999999999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1">
        <f t="shared" si="249"/>
        <v>42702.804814814815</v>
      </c>
      <c r="T2261" s="11">
        <f t="shared" si="250"/>
        <v>42712.804814814815</v>
      </c>
      <c r="U2261">
        <f t="shared" si="25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52"/>
        <v>3.2692000000000001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1">
        <f t="shared" si="249"/>
        <v>41695.016782407409</v>
      </c>
      <c r="T2262" s="11">
        <f t="shared" si="250"/>
        <v>41724.975115740745</v>
      </c>
      <c r="U2262">
        <f t="shared" si="25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52"/>
        <v>7.7949999999999999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1">
        <f t="shared" si="249"/>
        <v>42759.724768518514</v>
      </c>
      <c r="T2263" s="11">
        <f t="shared" si="250"/>
        <v>42780.724768518514</v>
      </c>
      <c r="U2263">
        <f t="shared" si="25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52"/>
        <v>1.5415151515151515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1">
        <f t="shared" si="249"/>
        <v>41926.585162037038</v>
      </c>
      <c r="T2264" s="11">
        <f t="shared" si="250"/>
        <v>41961</v>
      </c>
      <c r="U2264">
        <f t="shared" si="25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52"/>
        <v>1.1554666666666666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1">
        <f t="shared" si="249"/>
        <v>42014.832326388889</v>
      </c>
      <c r="T2265" s="11">
        <f t="shared" si="250"/>
        <v>42035.832326388889</v>
      </c>
      <c r="U2265">
        <f t="shared" si="25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52"/>
        <v>1.8003333333333333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1">
        <f t="shared" si="249"/>
        <v>42496.582337962958</v>
      </c>
      <c r="T2266" s="11">
        <f t="shared" si="250"/>
        <v>42513.125</v>
      </c>
      <c r="U2266">
        <f t="shared" si="25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52"/>
        <v>2.9849999999999999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1">
        <f t="shared" si="249"/>
        <v>42689.853090277778</v>
      </c>
      <c r="T2267" s="11">
        <f t="shared" si="250"/>
        <v>42696.853090277778</v>
      </c>
      <c r="U2267">
        <f t="shared" si="25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52"/>
        <v>3.2026666666666666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1">
        <f t="shared" si="249"/>
        <v>42469.874907407408</v>
      </c>
      <c r="T2268" s="11">
        <f t="shared" si="250"/>
        <v>42487.083333333328</v>
      </c>
      <c r="U2268">
        <f t="shared" si="25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52"/>
        <v>3.80525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1">
        <f t="shared" si="249"/>
        <v>41968.829826388886</v>
      </c>
      <c r="T2269" s="11">
        <f t="shared" si="250"/>
        <v>41994.041666666672</v>
      </c>
      <c r="U2269">
        <f t="shared" si="25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52"/>
        <v>1.026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1">
        <f t="shared" si="249"/>
        <v>42776.082349537035</v>
      </c>
      <c r="T2270" s="11">
        <f t="shared" si="250"/>
        <v>42806.082349537035</v>
      </c>
      <c r="U2270">
        <f t="shared" si="25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52"/>
        <v>18.016400000000001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1">
        <f t="shared" si="249"/>
        <v>42776.704432870371</v>
      </c>
      <c r="T2271" s="11">
        <f t="shared" si="250"/>
        <v>42801.208333333328</v>
      </c>
      <c r="U2271">
        <f t="shared" si="25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52"/>
        <v>7.2024800000000004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1">
        <f t="shared" si="249"/>
        <v>42725.869363425925</v>
      </c>
      <c r="T2272" s="11">
        <f t="shared" si="250"/>
        <v>42745.915972222225</v>
      </c>
      <c r="U2272">
        <f t="shared" si="251"/>
        <v>2017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52"/>
        <v>2.8309000000000002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1">
        <f t="shared" si="249"/>
        <v>42684.000046296293</v>
      </c>
      <c r="T2273" s="11">
        <f t="shared" si="250"/>
        <v>42714.000046296293</v>
      </c>
      <c r="U2273">
        <f t="shared" si="25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52"/>
        <v>13.566000000000001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1">
        <f t="shared" si="249"/>
        <v>42315.699490740735</v>
      </c>
      <c r="T2274" s="11">
        <f t="shared" si="250"/>
        <v>42345.699490740735</v>
      </c>
      <c r="U2274">
        <f t="shared" si="25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52"/>
        <v>2.2035999999999998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1">
        <f t="shared" si="249"/>
        <v>42781.549097222218</v>
      </c>
      <c r="T2275" s="11">
        <f t="shared" si="250"/>
        <v>42806.507430555561</v>
      </c>
      <c r="U2275">
        <f t="shared" si="25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52"/>
        <v>1.196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1">
        <f t="shared" si="249"/>
        <v>41663.500659722224</v>
      </c>
      <c r="T2276" s="11">
        <f t="shared" si="250"/>
        <v>41693.500659722224</v>
      </c>
      <c r="U2276">
        <f t="shared" si="25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52"/>
        <v>4.0776923076923079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1">
        <f t="shared" si="249"/>
        <v>41965.616655092599</v>
      </c>
      <c r="T2277" s="11">
        <f t="shared" si="250"/>
        <v>41995.616655092599</v>
      </c>
      <c r="U2277">
        <f t="shared" si="25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52"/>
        <v>1.0581826105905425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1">
        <f t="shared" si="249"/>
        <v>41614.651493055557</v>
      </c>
      <c r="T2278" s="11">
        <f t="shared" si="250"/>
        <v>41644.651493055557</v>
      </c>
      <c r="U2278">
        <f t="shared" si="251"/>
        <v>2014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52"/>
        <v>1.4108235294117648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1">
        <f t="shared" si="249"/>
        <v>40936.678506944445</v>
      </c>
      <c r="T2279" s="11">
        <f t="shared" si="250"/>
        <v>40966.678506944445</v>
      </c>
      <c r="U2279">
        <f t="shared" si="25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52"/>
        <v>2.7069999999999999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1">
        <f t="shared" si="249"/>
        <v>42338.709108796291</v>
      </c>
      <c r="T2280" s="11">
        <f t="shared" si="250"/>
        <v>42372.957638888889</v>
      </c>
      <c r="U2280">
        <f t="shared" si="251"/>
        <v>2016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52"/>
        <v>1.538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1">
        <f t="shared" si="249"/>
        <v>42020.806701388887</v>
      </c>
      <c r="T2281" s="11">
        <f t="shared" si="250"/>
        <v>42039.166666666672</v>
      </c>
      <c r="U2281">
        <f t="shared" si="25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52"/>
        <v>4.0357653061224488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1">
        <f t="shared" si="249"/>
        <v>42234.624895833331</v>
      </c>
      <c r="T2282" s="11">
        <f t="shared" si="250"/>
        <v>42264.624895833331</v>
      </c>
      <c r="U2282">
        <f t="shared" si="25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52"/>
        <v>1.85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1">
        <f t="shared" si="249"/>
        <v>40687.285844907405</v>
      </c>
      <c r="T2283" s="11">
        <f t="shared" si="250"/>
        <v>40749.284722222219</v>
      </c>
      <c r="U2283">
        <f t="shared" si="25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52"/>
        <v>1.8533333333333333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1">
        <f t="shared" si="249"/>
        <v>42323.17460648148</v>
      </c>
      <c r="T2284" s="11">
        <f t="shared" si="250"/>
        <v>42383.17460648148</v>
      </c>
      <c r="U2284">
        <f t="shared" si="251"/>
        <v>2016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52"/>
        <v>1.0085533333333332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1">
        <f t="shared" si="249"/>
        <v>40978.125046296293</v>
      </c>
      <c r="T2285" s="11">
        <f t="shared" si="250"/>
        <v>41038.083379629628</v>
      </c>
      <c r="U2285">
        <f t="shared" si="25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52"/>
        <v>1.0622116666666668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1">
        <f t="shared" si="249"/>
        <v>40585.796817129631</v>
      </c>
      <c r="T2286" s="11">
        <f t="shared" si="250"/>
        <v>40614.166666666664</v>
      </c>
      <c r="U2286">
        <f t="shared" si="25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52"/>
        <v>1.2136666666666667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1">
        <f t="shared" si="249"/>
        <v>41059.185682870368</v>
      </c>
      <c r="T2287" s="11">
        <f t="shared" si="250"/>
        <v>41089.185682870368</v>
      </c>
      <c r="U2287">
        <f t="shared" si="25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52"/>
        <v>1.0006666666666666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1">
        <f t="shared" si="249"/>
        <v>41494.963587962964</v>
      </c>
      <c r="T2288" s="11">
        <f t="shared" si="250"/>
        <v>41523.165972222225</v>
      </c>
      <c r="U2288">
        <f t="shared" si="25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52"/>
        <v>1.1997755555555556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1">
        <f t="shared" si="249"/>
        <v>41792.667361111111</v>
      </c>
      <c r="T2289" s="11">
        <f t="shared" si="250"/>
        <v>41813.667361111111</v>
      </c>
      <c r="U2289">
        <f t="shared" si="25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52"/>
        <v>1.0009999999999999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11">
        <f t="shared" si="249"/>
        <v>41067.827418981484</v>
      </c>
      <c r="T2290" s="11">
        <f t="shared" si="250"/>
        <v>41086.75</v>
      </c>
      <c r="U2290">
        <f t="shared" si="25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52"/>
        <v>1.0740000000000001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11">
        <f t="shared" si="249"/>
        <v>41571.998379629629</v>
      </c>
      <c r="T2291" s="11">
        <f t="shared" si="250"/>
        <v>41614.973611111112</v>
      </c>
      <c r="U2291">
        <f t="shared" si="25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52"/>
        <v>1.0406666666666666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1">
        <f t="shared" si="249"/>
        <v>40070.253819444442</v>
      </c>
      <c r="T2292" s="11">
        <f t="shared" si="250"/>
        <v>40148.708333333336</v>
      </c>
      <c r="U2292">
        <f t="shared" si="25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52"/>
        <v>1.728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1">
        <f t="shared" si="249"/>
        <v>40987.977060185185</v>
      </c>
      <c r="T2293" s="11">
        <f t="shared" si="250"/>
        <v>41022.166666666664</v>
      </c>
      <c r="U2293">
        <f t="shared" si="25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52"/>
        <v>1.072505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1">
        <f t="shared" si="249"/>
        <v>40987.697638888887</v>
      </c>
      <c r="T2294" s="11">
        <f t="shared" si="250"/>
        <v>41017.697638888887</v>
      </c>
      <c r="U2294">
        <f t="shared" si="25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52"/>
        <v>1.0823529411764705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1">
        <f t="shared" si="249"/>
        <v>41151.708321759259</v>
      </c>
      <c r="T2295" s="11">
        <f t="shared" si="250"/>
        <v>41177.165972222225</v>
      </c>
      <c r="U2295">
        <f t="shared" si="25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52"/>
        <v>1.4608079999999999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1">
        <f t="shared" si="249"/>
        <v>41264.72314814815</v>
      </c>
      <c r="T2296" s="11">
        <f t="shared" si="250"/>
        <v>41294.72314814815</v>
      </c>
      <c r="U2296">
        <f t="shared" si="251"/>
        <v>2013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52"/>
        <v>1.2524999999999999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1">
        <f t="shared" si="249"/>
        <v>41270.954351851848</v>
      </c>
      <c r="T2297" s="11">
        <f t="shared" si="250"/>
        <v>41300.954351851848</v>
      </c>
      <c r="U2297">
        <f t="shared" si="251"/>
        <v>2013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52"/>
        <v>1.4907142857142857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1">
        <f t="shared" si="249"/>
        <v>40927.731782407405</v>
      </c>
      <c r="T2298" s="11">
        <f t="shared" si="250"/>
        <v>40962.731782407405</v>
      </c>
      <c r="U2298">
        <f t="shared" si="25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52"/>
        <v>1.006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1">
        <f t="shared" si="249"/>
        <v>40948.042233796295</v>
      </c>
      <c r="T2299" s="11">
        <f t="shared" si="250"/>
        <v>40982.165972222225</v>
      </c>
      <c r="U2299">
        <f t="shared" si="25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52"/>
        <v>1.0507333333333333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1">
        <f t="shared" si="249"/>
        <v>41694.84065972222</v>
      </c>
      <c r="T2300" s="11">
        <f t="shared" si="250"/>
        <v>41724.798993055556</v>
      </c>
      <c r="U2300">
        <f t="shared" si="25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52"/>
        <v>3.5016666666666665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1">
        <f t="shared" si="249"/>
        <v>40565.032511574071</v>
      </c>
      <c r="T2301" s="11">
        <f t="shared" si="250"/>
        <v>40580.032511574071</v>
      </c>
      <c r="U2301">
        <f t="shared" si="25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52"/>
        <v>1.0125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1">
        <f t="shared" si="249"/>
        <v>41074.727037037039</v>
      </c>
      <c r="T2302" s="11">
        <f t="shared" si="250"/>
        <v>41088.727037037039</v>
      </c>
      <c r="U2302">
        <f t="shared" si="25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52"/>
        <v>1.336044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1">
        <f t="shared" si="249"/>
        <v>41416.146944444445</v>
      </c>
      <c r="T2303" s="11">
        <f t="shared" si="250"/>
        <v>41446.146944444445</v>
      </c>
      <c r="U2303">
        <f t="shared" si="25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52"/>
        <v>1.7065217391304348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1">
        <f t="shared" si="249"/>
        <v>41605.868449074071</v>
      </c>
      <c r="T2304" s="11">
        <f t="shared" si="250"/>
        <v>41639.291666666664</v>
      </c>
      <c r="U2304">
        <f t="shared" si="25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52"/>
        <v>1.0935829457364341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1">
        <f t="shared" si="249"/>
        <v>40850.111064814817</v>
      </c>
      <c r="T2305" s="11">
        <f t="shared" si="250"/>
        <v>40890.152731481481</v>
      </c>
      <c r="U2305">
        <f t="shared" si="25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52"/>
        <v>1.0070033333333335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1">
        <f t="shared" si="249"/>
        <v>40502.815868055557</v>
      </c>
      <c r="T2306" s="11">
        <f t="shared" si="250"/>
        <v>40544.207638888889</v>
      </c>
      <c r="U2306">
        <f t="shared" si="251"/>
        <v>2011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52"/>
        <v>1.0122777777777778</v>
      </c>
      <c r="P2307" s="6">
        <f t="shared" ref="P2307:P2370" si="253">IF(L2307&gt;0,E2307/L2307,0)</f>
        <v>109.10778443113773</v>
      </c>
      <c r="Q2307" t="str">
        <f t="shared" ref="Q2307:Q2370" si="254">LEFT($N2307,FIND("/",$N2307,1)-1)</f>
        <v>music</v>
      </c>
      <c r="R2307" t="str">
        <f t="shared" ref="R2307:R2370" si="255">MID($N2307,FIND("/",$N2307,1)+1,32)</f>
        <v>indie rock</v>
      </c>
      <c r="S2307" s="11">
        <f t="shared" ref="S2307:S2370" si="256">(((J2307/60)/60)/24)+DATE(1970,1,1)</f>
        <v>41834.695277777777</v>
      </c>
      <c r="T2307" s="11">
        <f t="shared" ref="T2307:T2370" si="257">(((I2307/60)/60)/24)+DATE(1970,1,1)</f>
        <v>41859.75</v>
      </c>
      <c r="U2307">
        <f t="shared" ref="U2307:U2370" si="258">YEAR(T2307)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1">
        <f t="shared" si="256"/>
        <v>40948.16815972222</v>
      </c>
      <c r="T2308" s="11">
        <f t="shared" si="257"/>
        <v>40978.16815972222</v>
      </c>
      <c r="U2308">
        <f t="shared" si="258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1">
        <f t="shared" si="256"/>
        <v>41004.802465277775</v>
      </c>
      <c r="T2309" s="11">
        <f t="shared" si="257"/>
        <v>41034.802407407406</v>
      </c>
      <c r="U2309">
        <f t="shared" si="258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1">
        <f t="shared" si="256"/>
        <v>41851.962916666671</v>
      </c>
      <c r="T2310" s="11">
        <f t="shared" si="257"/>
        <v>41880.041666666664</v>
      </c>
      <c r="U2310">
        <f t="shared" si="258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1">
        <f t="shared" si="256"/>
        <v>41307.987696759257</v>
      </c>
      <c r="T2311" s="11">
        <f t="shared" si="257"/>
        <v>41342.987696759257</v>
      </c>
      <c r="U2311">
        <f t="shared" si="258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1">
        <f t="shared" si="256"/>
        <v>41324.79415509259</v>
      </c>
      <c r="T2312" s="11">
        <f t="shared" si="257"/>
        <v>41354.752488425926</v>
      </c>
      <c r="U2312">
        <f t="shared" si="258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1">
        <f t="shared" si="256"/>
        <v>41736.004502314812</v>
      </c>
      <c r="T2313" s="11">
        <f t="shared" si="257"/>
        <v>41766.004502314812</v>
      </c>
      <c r="U2313">
        <f t="shared" si="258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1">
        <f t="shared" si="256"/>
        <v>41716.632847222223</v>
      </c>
      <c r="T2314" s="11">
        <f t="shared" si="257"/>
        <v>41747.958333333336</v>
      </c>
      <c r="U2314">
        <f t="shared" si="258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1">
        <f t="shared" si="256"/>
        <v>41002.958634259259</v>
      </c>
      <c r="T2315" s="11">
        <f t="shared" si="257"/>
        <v>41032.958634259259</v>
      </c>
      <c r="U2315">
        <f t="shared" si="258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1">
        <f t="shared" si="256"/>
        <v>41037.551585648151</v>
      </c>
      <c r="T2316" s="11">
        <f t="shared" si="257"/>
        <v>41067.551585648151</v>
      </c>
      <c r="U2316">
        <f t="shared" si="258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1">
        <f t="shared" si="256"/>
        <v>41004.72619212963</v>
      </c>
      <c r="T2317" s="11">
        <f t="shared" si="257"/>
        <v>41034.72619212963</v>
      </c>
      <c r="U2317">
        <f t="shared" si="258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1">
        <f t="shared" si="256"/>
        <v>40079.725115740745</v>
      </c>
      <c r="T2318" s="11">
        <f t="shared" si="257"/>
        <v>40156.76666666667</v>
      </c>
      <c r="U2318">
        <f t="shared" si="258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1">
        <f t="shared" si="256"/>
        <v>40192.542233796295</v>
      </c>
      <c r="T2319" s="11">
        <f t="shared" si="257"/>
        <v>40224.208333333336</v>
      </c>
      <c r="U2319">
        <f t="shared" si="258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1">
        <f t="shared" si="256"/>
        <v>40050.643680555557</v>
      </c>
      <c r="T2320" s="11">
        <f t="shared" si="257"/>
        <v>40082.165972222225</v>
      </c>
      <c r="U2320">
        <f t="shared" si="258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1">
        <f t="shared" si="256"/>
        <v>41593.082002314812</v>
      </c>
      <c r="T2321" s="11">
        <f t="shared" si="257"/>
        <v>41623.082002314812</v>
      </c>
      <c r="U2321">
        <f t="shared" si="258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1">
        <f t="shared" si="256"/>
        <v>41696.817129629628</v>
      </c>
      <c r="T2322" s="11">
        <f t="shared" si="257"/>
        <v>41731.775462962964</v>
      </c>
      <c r="U2322">
        <f t="shared" si="258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1">
        <f t="shared" si="256"/>
        <v>42799.260428240741</v>
      </c>
      <c r="T2323" s="11">
        <f t="shared" si="257"/>
        <v>42829.21876157407</v>
      </c>
      <c r="U2323">
        <f t="shared" si="258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ref="O2324:O2387" si="259">E2324/D2324</f>
        <v>3.1481481481481478E-2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1">
        <f t="shared" si="256"/>
        <v>42804.895474537043</v>
      </c>
      <c r="T2324" s="11">
        <f t="shared" si="257"/>
        <v>42834.853807870371</v>
      </c>
      <c r="U2324">
        <f t="shared" si="258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9"/>
        <v>0.48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11">
        <f t="shared" si="256"/>
        <v>42807.755173611105</v>
      </c>
      <c r="T2325" s="11">
        <f t="shared" si="257"/>
        <v>42814.755173611105</v>
      </c>
      <c r="U2325">
        <f t="shared" si="258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9"/>
        <v>0.20733333333333334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1">
        <f t="shared" si="256"/>
        <v>42790.885243055556</v>
      </c>
      <c r="T2326" s="11">
        <f t="shared" si="257"/>
        <v>42820.843576388885</v>
      </c>
      <c r="U2326">
        <f t="shared" si="258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9"/>
        <v>0.08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1">
        <f t="shared" si="256"/>
        <v>42794.022349537037</v>
      </c>
      <c r="T2327" s="11">
        <f t="shared" si="257"/>
        <v>42823.980682870373</v>
      </c>
      <c r="U2327">
        <f t="shared" si="258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9"/>
        <v>7.1999999999999998E-3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1">
        <f t="shared" si="256"/>
        <v>42804.034120370372</v>
      </c>
      <c r="T2328" s="11">
        <f t="shared" si="257"/>
        <v>42855.708333333328</v>
      </c>
      <c r="U2328">
        <f t="shared" si="258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9"/>
        <v>5.2609431428571432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1">
        <f t="shared" si="256"/>
        <v>41842.917129629634</v>
      </c>
      <c r="T2329" s="11">
        <f t="shared" si="257"/>
        <v>41877.917129629634</v>
      </c>
      <c r="U2329">
        <f t="shared" si="258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9"/>
        <v>2.5445000000000002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1">
        <f t="shared" si="256"/>
        <v>42139.781678240746</v>
      </c>
      <c r="T2330" s="11">
        <f t="shared" si="257"/>
        <v>42169.781678240746</v>
      </c>
      <c r="U2330">
        <f t="shared" si="258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9"/>
        <v>1.0591999999999999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1">
        <f t="shared" si="256"/>
        <v>41807.624374999999</v>
      </c>
      <c r="T2331" s="11">
        <f t="shared" si="257"/>
        <v>41837.624374999999</v>
      </c>
      <c r="U2331">
        <f t="shared" si="258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9"/>
        <v>1.0242285714285715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1">
        <f t="shared" si="256"/>
        <v>42332.89980324074</v>
      </c>
      <c r="T2332" s="11">
        <f t="shared" si="257"/>
        <v>42363</v>
      </c>
      <c r="U2332">
        <f t="shared" si="258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9"/>
        <v>1.4431375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1">
        <f t="shared" si="256"/>
        <v>41839.005671296298</v>
      </c>
      <c r="T2333" s="11">
        <f t="shared" si="257"/>
        <v>41869.005671296298</v>
      </c>
      <c r="U2333">
        <f t="shared" si="258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9"/>
        <v>1.06308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1">
        <f t="shared" si="256"/>
        <v>42011.628136574072</v>
      </c>
      <c r="T2334" s="11">
        <f t="shared" si="257"/>
        <v>42041.628136574072</v>
      </c>
      <c r="U2334">
        <f t="shared" si="258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9"/>
        <v>2.1216666666666666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1">
        <f t="shared" si="256"/>
        <v>41767.650347222225</v>
      </c>
      <c r="T2335" s="11">
        <f t="shared" si="257"/>
        <v>41788.743055555555</v>
      </c>
      <c r="U2335">
        <f t="shared" si="258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9"/>
        <v>1.0195000000000001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1">
        <f t="shared" si="256"/>
        <v>41918.670115740737</v>
      </c>
      <c r="T2336" s="11">
        <f t="shared" si="257"/>
        <v>41948.731944444444</v>
      </c>
      <c r="U2336">
        <f t="shared" si="258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9"/>
        <v>1.0227200000000001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1">
        <f t="shared" si="256"/>
        <v>41771.572256944448</v>
      </c>
      <c r="T2337" s="11">
        <f t="shared" si="257"/>
        <v>41801.572256944448</v>
      </c>
      <c r="U2337">
        <f t="shared" si="258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9"/>
        <v>5.2073254999999996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1">
        <f t="shared" si="256"/>
        <v>41666.924710648149</v>
      </c>
      <c r="T2338" s="11">
        <f t="shared" si="257"/>
        <v>41706.924710648149</v>
      </c>
      <c r="U2338">
        <f t="shared" si="258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9"/>
        <v>1.1065833333333333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1">
        <f t="shared" si="256"/>
        <v>41786.640543981484</v>
      </c>
      <c r="T2339" s="11">
        <f t="shared" si="257"/>
        <v>41816.640543981484</v>
      </c>
      <c r="U2339">
        <f t="shared" si="258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9"/>
        <v>1.0114333333333334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1">
        <f t="shared" si="256"/>
        <v>41789.896805555552</v>
      </c>
      <c r="T2340" s="11">
        <f t="shared" si="257"/>
        <v>41819.896805555552</v>
      </c>
      <c r="U2340">
        <f t="shared" si="258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9"/>
        <v>2.9420799999999998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1">
        <f t="shared" si="256"/>
        <v>42692.79987268518</v>
      </c>
      <c r="T2341" s="11">
        <f t="shared" si="257"/>
        <v>42723.332638888889</v>
      </c>
      <c r="U2341">
        <f t="shared" si="258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9"/>
        <v>1.0577749999999999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1">
        <f t="shared" si="256"/>
        <v>42643.642800925925</v>
      </c>
      <c r="T2342" s="11">
        <f t="shared" si="257"/>
        <v>42673.642800925925</v>
      </c>
      <c r="U2342">
        <f t="shared" si="258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9"/>
        <v>0</v>
      </c>
      <c r="P2343" s="6">
        <f t="shared" si="253"/>
        <v>0</v>
      </c>
      <c r="Q2343" t="str">
        <f t="shared" si="254"/>
        <v>technology</v>
      </c>
      <c r="R2343" t="str">
        <f t="shared" si="255"/>
        <v>web</v>
      </c>
      <c r="S2343" s="11">
        <f t="shared" si="256"/>
        <v>42167.813703703709</v>
      </c>
      <c r="T2343" s="11">
        <f t="shared" si="257"/>
        <v>42197.813703703709</v>
      </c>
      <c r="U2343">
        <f t="shared" si="258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9"/>
        <v>0</v>
      </c>
      <c r="P2344" s="6">
        <f t="shared" si="253"/>
        <v>0</v>
      </c>
      <c r="Q2344" t="str">
        <f t="shared" si="254"/>
        <v>technology</v>
      </c>
      <c r="R2344" t="str">
        <f t="shared" si="255"/>
        <v>web</v>
      </c>
      <c r="S2344" s="11">
        <f t="shared" si="256"/>
        <v>41897.702199074076</v>
      </c>
      <c r="T2344" s="11">
        <f t="shared" si="257"/>
        <v>41918.208333333336</v>
      </c>
      <c r="U2344">
        <f t="shared" si="258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9"/>
        <v>0.03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11">
        <f t="shared" si="256"/>
        <v>42327.825289351851</v>
      </c>
      <c r="T2345" s="11">
        <f t="shared" si="257"/>
        <v>42377.82430555555</v>
      </c>
      <c r="U2345">
        <f t="shared" si="258"/>
        <v>2016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9"/>
        <v>1E-3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11">
        <f t="shared" si="256"/>
        <v>42515.727650462963</v>
      </c>
      <c r="T2346" s="11">
        <f t="shared" si="257"/>
        <v>42545.727650462963</v>
      </c>
      <c r="U2346">
        <f t="shared" si="258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9"/>
        <v>0</v>
      </c>
      <c r="P2347" s="6">
        <f t="shared" si="253"/>
        <v>0</v>
      </c>
      <c r="Q2347" t="str">
        <f t="shared" si="254"/>
        <v>technology</v>
      </c>
      <c r="R2347" t="str">
        <f t="shared" si="255"/>
        <v>web</v>
      </c>
      <c r="S2347" s="11">
        <f t="shared" si="256"/>
        <v>42060.001805555556</v>
      </c>
      <c r="T2347" s="11">
        <f t="shared" si="257"/>
        <v>42094.985416666663</v>
      </c>
      <c r="U2347">
        <f t="shared" si="258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9"/>
        <v>6.4999999999999997E-4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11">
        <f t="shared" si="256"/>
        <v>42615.79896990741</v>
      </c>
      <c r="T2348" s="11">
        <f t="shared" si="257"/>
        <v>42660.79896990741</v>
      </c>
      <c r="U2348">
        <f t="shared" si="258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9"/>
        <v>1.4999999999999999E-2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11">
        <f t="shared" si="256"/>
        <v>42577.607361111113</v>
      </c>
      <c r="T2349" s="11">
        <f t="shared" si="257"/>
        <v>42607.607361111113</v>
      </c>
      <c r="U2349">
        <f t="shared" si="258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9"/>
        <v>3.8571428571428572E-3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11">
        <f t="shared" si="256"/>
        <v>42360.932152777779</v>
      </c>
      <c r="T2350" s="11">
        <f t="shared" si="257"/>
        <v>42420.932152777779</v>
      </c>
      <c r="U2350">
        <f t="shared" si="258"/>
        <v>2016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9"/>
        <v>0</v>
      </c>
      <c r="P2351" s="6">
        <f t="shared" si="253"/>
        <v>0</v>
      </c>
      <c r="Q2351" t="str">
        <f t="shared" si="254"/>
        <v>technology</v>
      </c>
      <c r="R2351" t="str">
        <f t="shared" si="255"/>
        <v>web</v>
      </c>
      <c r="S2351" s="11">
        <f t="shared" si="256"/>
        <v>42198.775787037041</v>
      </c>
      <c r="T2351" s="11">
        <f t="shared" si="257"/>
        <v>42227.775787037041</v>
      </c>
      <c r="U2351">
        <f t="shared" si="258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9"/>
        <v>0</v>
      </c>
      <c r="P2352" s="6">
        <f t="shared" si="253"/>
        <v>0</v>
      </c>
      <c r="Q2352" t="str">
        <f t="shared" si="254"/>
        <v>technology</v>
      </c>
      <c r="R2352" t="str">
        <f t="shared" si="255"/>
        <v>web</v>
      </c>
      <c r="S2352" s="11">
        <f t="shared" si="256"/>
        <v>42708.842245370368</v>
      </c>
      <c r="T2352" s="11">
        <f t="shared" si="257"/>
        <v>42738.842245370368</v>
      </c>
      <c r="U2352">
        <f t="shared" si="258"/>
        <v>2017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9"/>
        <v>5.7142857142857143E-3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1">
        <f t="shared" si="256"/>
        <v>42094.101145833338</v>
      </c>
      <c r="T2353" s="11">
        <f t="shared" si="257"/>
        <v>42124.101145833338</v>
      </c>
      <c r="U2353">
        <f t="shared" si="258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9"/>
        <v>0</v>
      </c>
      <c r="P2354" s="6">
        <f t="shared" si="253"/>
        <v>0</v>
      </c>
      <c r="Q2354" t="str">
        <f t="shared" si="254"/>
        <v>technology</v>
      </c>
      <c r="R2354" t="str">
        <f t="shared" si="255"/>
        <v>web</v>
      </c>
      <c r="S2354" s="11">
        <f t="shared" si="256"/>
        <v>42101.633703703701</v>
      </c>
      <c r="T2354" s="11">
        <f t="shared" si="257"/>
        <v>42161.633703703701</v>
      </c>
      <c r="U2354">
        <f t="shared" si="258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9"/>
        <v>0</v>
      </c>
      <c r="P2355" s="6">
        <f t="shared" si="253"/>
        <v>0</v>
      </c>
      <c r="Q2355" t="str">
        <f t="shared" si="254"/>
        <v>technology</v>
      </c>
      <c r="R2355" t="str">
        <f t="shared" si="255"/>
        <v>web</v>
      </c>
      <c r="S2355" s="11">
        <f t="shared" si="256"/>
        <v>42103.676180555558</v>
      </c>
      <c r="T2355" s="11">
        <f t="shared" si="257"/>
        <v>42115.676180555558</v>
      </c>
      <c r="U2355">
        <f t="shared" si="258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9"/>
        <v>7.1428571428571429E-4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11">
        <f t="shared" si="256"/>
        <v>41954.722916666666</v>
      </c>
      <c r="T2356" s="11">
        <f t="shared" si="257"/>
        <v>42014.722916666666</v>
      </c>
      <c r="U2356">
        <f t="shared" si="258"/>
        <v>2015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9"/>
        <v>6.875E-3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11">
        <f t="shared" si="256"/>
        <v>42096.918240740735</v>
      </c>
      <c r="T2357" s="11">
        <f t="shared" si="257"/>
        <v>42126.918240740735</v>
      </c>
      <c r="U2357">
        <f t="shared" si="258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9"/>
        <v>0</v>
      </c>
      <c r="P2358" s="6">
        <f t="shared" si="253"/>
        <v>0</v>
      </c>
      <c r="Q2358" t="str">
        <f t="shared" si="254"/>
        <v>technology</v>
      </c>
      <c r="R2358" t="str">
        <f t="shared" si="255"/>
        <v>web</v>
      </c>
      <c r="S2358" s="11">
        <f t="shared" si="256"/>
        <v>42130.78361111111</v>
      </c>
      <c r="T2358" s="11">
        <f t="shared" si="257"/>
        <v>42160.78361111111</v>
      </c>
      <c r="U2358">
        <f t="shared" si="258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9"/>
        <v>0</v>
      </c>
      <c r="P2359" s="6">
        <f t="shared" si="253"/>
        <v>0</v>
      </c>
      <c r="Q2359" t="str">
        <f t="shared" si="254"/>
        <v>technology</v>
      </c>
      <c r="R2359" t="str">
        <f t="shared" si="255"/>
        <v>web</v>
      </c>
      <c r="S2359" s="11">
        <f t="shared" si="256"/>
        <v>42264.620115740734</v>
      </c>
      <c r="T2359" s="11">
        <f t="shared" si="257"/>
        <v>42294.620115740734</v>
      </c>
      <c r="U2359">
        <f t="shared" si="258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9"/>
        <v>0</v>
      </c>
      <c r="P2360" s="6">
        <f t="shared" si="253"/>
        <v>0</v>
      </c>
      <c r="Q2360" t="str">
        <f t="shared" si="254"/>
        <v>technology</v>
      </c>
      <c r="R2360" t="str">
        <f t="shared" si="255"/>
        <v>web</v>
      </c>
      <c r="S2360" s="11">
        <f t="shared" si="256"/>
        <v>41978.930972222224</v>
      </c>
      <c r="T2360" s="11">
        <f t="shared" si="257"/>
        <v>42035.027083333334</v>
      </c>
      <c r="U2360">
        <f t="shared" si="258"/>
        <v>2015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9"/>
        <v>0.14680000000000001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11">
        <f t="shared" si="256"/>
        <v>42159.649583333332</v>
      </c>
      <c r="T2361" s="11">
        <f t="shared" si="257"/>
        <v>42219.649583333332</v>
      </c>
      <c r="U2361">
        <f t="shared" si="258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9"/>
        <v>4.0000000000000002E-4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11">
        <f t="shared" si="256"/>
        <v>42377.70694444445</v>
      </c>
      <c r="T2362" s="11">
        <f t="shared" si="257"/>
        <v>42407.70694444445</v>
      </c>
      <c r="U2362">
        <f t="shared" si="258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9"/>
        <v>0</v>
      </c>
      <c r="P2363" s="6">
        <f t="shared" si="253"/>
        <v>0</v>
      </c>
      <c r="Q2363" t="str">
        <f t="shared" si="254"/>
        <v>technology</v>
      </c>
      <c r="R2363" t="str">
        <f t="shared" si="255"/>
        <v>web</v>
      </c>
      <c r="S2363" s="11">
        <f t="shared" si="256"/>
        <v>42466.858888888892</v>
      </c>
      <c r="T2363" s="11">
        <f t="shared" si="257"/>
        <v>42490.916666666672</v>
      </c>
      <c r="U2363">
        <f t="shared" si="258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9"/>
        <v>0.2857142857142857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11">
        <f t="shared" si="256"/>
        <v>41954.688310185185</v>
      </c>
      <c r="T2364" s="11">
        <f t="shared" si="257"/>
        <v>41984.688310185185</v>
      </c>
      <c r="U2364">
        <f t="shared" si="258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9"/>
        <v>0</v>
      </c>
      <c r="P2365" s="6">
        <f t="shared" si="253"/>
        <v>0</v>
      </c>
      <c r="Q2365" t="str">
        <f t="shared" si="254"/>
        <v>technology</v>
      </c>
      <c r="R2365" t="str">
        <f t="shared" si="255"/>
        <v>web</v>
      </c>
      <c r="S2365" s="11">
        <f t="shared" si="256"/>
        <v>42322.011574074073</v>
      </c>
      <c r="T2365" s="11">
        <f t="shared" si="257"/>
        <v>42367.011574074073</v>
      </c>
      <c r="U2365">
        <f t="shared" si="258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9"/>
        <v>0</v>
      </c>
      <c r="P2366" s="6">
        <f t="shared" si="253"/>
        <v>0</v>
      </c>
      <c r="Q2366" t="str">
        <f t="shared" si="254"/>
        <v>technology</v>
      </c>
      <c r="R2366" t="str">
        <f t="shared" si="255"/>
        <v>web</v>
      </c>
      <c r="S2366" s="11">
        <f t="shared" si="256"/>
        <v>42248.934675925921</v>
      </c>
      <c r="T2366" s="11">
        <f t="shared" si="257"/>
        <v>42303.934675925921</v>
      </c>
      <c r="U2366">
        <f t="shared" si="258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9"/>
        <v>0</v>
      </c>
      <c r="P2367" s="6">
        <f t="shared" si="253"/>
        <v>0</v>
      </c>
      <c r="Q2367" t="str">
        <f t="shared" si="254"/>
        <v>technology</v>
      </c>
      <c r="R2367" t="str">
        <f t="shared" si="255"/>
        <v>web</v>
      </c>
      <c r="S2367" s="11">
        <f t="shared" si="256"/>
        <v>42346.736400462964</v>
      </c>
      <c r="T2367" s="11">
        <f t="shared" si="257"/>
        <v>42386.958333333328</v>
      </c>
      <c r="U2367">
        <f t="shared" si="258"/>
        <v>2016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9"/>
        <v>0.1052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1">
        <f t="shared" si="256"/>
        <v>42268.531631944439</v>
      </c>
      <c r="T2368" s="11">
        <f t="shared" si="257"/>
        <v>42298.531631944439</v>
      </c>
      <c r="U2368">
        <f t="shared" si="258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9"/>
        <v>1.34E-2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1">
        <f t="shared" si="256"/>
        <v>42425.970092592594</v>
      </c>
      <c r="T2369" s="11">
        <f t="shared" si="257"/>
        <v>42485.928425925929</v>
      </c>
      <c r="U2369">
        <f t="shared" si="258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9"/>
        <v>2.5000000000000001E-3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11">
        <f t="shared" si="256"/>
        <v>42063.721817129626</v>
      </c>
      <c r="T2370" s="11">
        <f t="shared" si="257"/>
        <v>42108.680150462969</v>
      </c>
      <c r="U2370">
        <f t="shared" si="258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59"/>
        <v>0</v>
      </c>
      <c r="P2371" s="6">
        <f t="shared" ref="P2371:P2434" si="260">IF(L2371&gt;0,E2371/L2371,0)</f>
        <v>0</v>
      </c>
      <c r="Q2371" t="str">
        <f t="shared" ref="Q2371:Q2434" si="261">LEFT($N2371,FIND("/",$N2371,1)-1)</f>
        <v>technology</v>
      </c>
      <c r="R2371" t="str">
        <f t="shared" ref="R2371:R2434" si="262">MID($N2371,FIND("/",$N2371,1)+1,32)</f>
        <v>web</v>
      </c>
      <c r="S2371" s="11">
        <f t="shared" ref="S2371:S2434" si="263">(((J2371/60)/60)/24)+DATE(1970,1,1)</f>
        <v>42380.812627314815</v>
      </c>
      <c r="T2371" s="11">
        <f t="shared" ref="T2371:T2434" si="264">(((I2371/60)/60)/24)+DATE(1970,1,1)</f>
        <v>42410.812627314815</v>
      </c>
      <c r="U2371">
        <f t="shared" ref="U2371:U2434" si="265">YEAR(T2371)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11">
        <f t="shared" si="263"/>
        <v>41961.18913194444</v>
      </c>
      <c r="T2372" s="11">
        <f t="shared" si="264"/>
        <v>41991.18913194444</v>
      </c>
      <c r="U2372">
        <f t="shared" si="265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6">
        <f t="shared" si="260"/>
        <v>0</v>
      </c>
      <c r="Q2373" t="str">
        <f t="shared" si="261"/>
        <v>technology</v>
      </c>
      <c r="R2373" t="str">
        <f t="shared" si="262"/>
        <v>web</v>
      </c>
      <c r="S2373" s="11">
        <f t="shared" si="263"/>
        <v>42150.777731481481</v>
      </c>
      <c r="T2373" s="11">
        <f t="shared" si="264"/>
        <v>42180.777731481481</v>
      </c>
      <c r="U2373">
        <f t="shared" si="265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11">
        <f t="shared" si="263"/>
        <v>42088.069108796291</v>
      </c>
      <c r="T2374" s="11">
        <f t="shared" si="264"/>
        <v>42118.069108796291</v>
      </c>
      <c r="U2374">
        <f t="shared" si="265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11">
        <f t="shared" si="263"/>
        <v>42215.662314814821</v>
      </c>
      <c r="T2375" s="11">
        <f t="shared" si="264"/>
        <v>42245.662314814821</v>
      </c>
      <c r="U2375">
        <f t="shared" si="265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11">
        <f t="shared" si="263"/>
        <v>42017.843287037031</v>
      </c>
      <c r="T2376" s="11">
        <f t="shared" si="264"/>
        <v>42047.843287037031</v>
      </c>
      <c r="U2376">
        <f t="shared" si="265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6">
        <f t="shared" si="260"/>
        <v>0</v>
      </c>
      <c r="Q2377" t="str">
        <f t="shared" si="261"/>
        <v>technology</v>
      </c>
      <c r="R2377" t="str">
        <f t="shared" si="262"/>
        <v>web</v>
      </c>
      <c r="S2377" s="11">
        <f t="shared" si="263"/>
        <v>42592.836076388892</v>
      </c>
      <c r="T2377" s="11">
        <f t="shared" si="264"/>
        <v>42622.836076388892</v>
      </c>
      <c r="U2377">
        <f t="shared" si="265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1">
        <f t="shared" si="263"/>
        <v>42318.925532407404</v>
      </c>
      <c r="T2378" s="11">
        <f t="shared" si="264"/>
        <v>42348.925532407404</v>
      </c>
      <c r="U2378">
        <f t="shared" si="265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6">
        <f t="shared" si="260"/>
        <v>0</v>
      </c>
      <c r="Q2379" t="str">
        <f t="shared" si="261"/>
        <v>technology</v>
      </c>
      <c r="R2379" t="str">
        <f t="shared" si="262"/>
        <v>web</v>
      </c>
      <c r="S2379" s="11">
        <f t="shared" si="263"/>
        <v>42669.870173611111</v>
      </c>
      <c r="T2379" s="11">
        <f t="shared" si="264"/>
        <v>42699.911840277782</v>
      </c>
      <c r="U2379">
        <f t="shared" si="265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6">
        <f t="shared" si="260"/>
        <v>0</v>
      </c>
      <c r="Q2380" t="str">
        <f t="shared" si="261"/>
        <v>technology</v>
      </c>
      <c r="R2380" t="str">
        <f t="shared" si="262"/>
        <v>web</v>
      </c>
      <c r="S2380" s="11">
        <f t="shared" si="263"/>
        <v>42213.013078703705</v>
      </c>
      <c r="T2380" s="11">
        <f t="shared" si="264"/>
        <v>42242.013078703705</v>
      </c>
      <c r="U2380">
        <f t="shared" si="265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6">
        <f t="shared" si="260"/>
        <v>0</v>
      </c>
      <c r="Q2381" t="str">
        <f t="shared" si="261"/>
        <v>technology</v>
      </c>
      <c r="R2381" t="str">
        <f t="shared" si="262"/>
        <v>web</v>
      </c>
      <c r="S2381" s="11">
        <f t="shared" si="263"/>
        <v>42237.016388888893</v>
      </c>
      <c r="T2381" s="11">
        <f t="shared" si="264"/>
        <v>42282.016388888893</v>
      </c>
      <c r="U2381">
        <f t="shared" si="265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1">
        <f t="shared" si="263"/>
        <v>42248.793310185181</v>
      </c>
      <c r="T2382" s="11">
        <f t="shared" si="264"/>
        <v>42278.793310185181</v>
      </c>
      <c r="U2382">
        <f t="shared" si="265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1">
        <f t="shared" si="263"/>
        <v>42074.935740740737</v>
      </c>
      <c r="T2383" s="11">
        <f t="shared" si="264"/>
        <v>42104.935740740737</v>
      </c>
      <c r="U2383">
        <f t="shared" si="265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11">
        <f t="shared" si="263"/>
        <v>42195.187534722223</v>
      </c>
      <c r="T2384" s="11">
        <f t="shared" si="264"/>
        <v>42220.187534722223</v>
      </c>
      <c r="U2384">
        <f t="shared" si="265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11">
        <f t="shared" si="263"/>
        <v>42027.056793981479</v>
      </c>
      <c r="T2385" s="11">
        <f t="shared" si="264"/>
        <v>42057.056793981479</v>
      </c>
      <c r="U2385">
        <f t="shared" si="265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11">
        <f t="shared" si="263"/>
        <v>41927.067627314813</v>
      </c>
      <c r="T2386" s="11">
        <f t="shared" si="264"/>
        <v>41957.109293981484</v>
      </c>
      <c r="U2386">
        <f t="shared" si="265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1">
        <f t="shared" si="263"/>
        <v>42191.70175925926</v>
      </c>
      <c r="T2387" s="11">
        <f t="shared" si="264"/>
        <v>42221.70175925926</v>
      </c>
      <c r="U2387">
        <f t="shared" si="265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ref="O2388:O2451" si="266">E2388/D2388</f>
        <v>0</v>
      </c>
      <c r="P2388" s="6">
        <f t="shared" si="260"/>
        <v>0</v>
      </c>
      <c r="Q2388" t="str">
        <f t="shared" si="261"/>
        <v>technology</v>
      </c>
      <c r="R2388" t="str">
        <f t="shared" si="262"/>
        <v>web</v>
      </c>
      <c r="S2388" s="11">
        <f t="shared" si="263"/>
        <v>41954.838240740741</v>
      </c>
      <c r="T2388" s="11">
        <f t="shared" si="264"/>
        <v>42014.838240740741</v>
      </c>
      <c r="U2388">
        <f t="shared" si="265"/>
        <v>2015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6"/>
        <v>6.8399999999999997E-3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11">
        <f t="shared" si="263"/>
        <v>42528.626620370371</v>
      </c>
      <c r="T2389" s="11">
        <f t="shared" si="264"/>
        <v>42573.626620370371</v>
      </c>
      <c r="U2389">
        <f t="shared" si="265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6"/>
        <v>1.2513513513513513E-2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1">
        <f t="shared" si="263"/>
        <v>41989.853692129633</v>
      </c>
      <c r="T2390" s="11">
        <f t="shared" si="264"/>
        <v>42019.811805555553</v>
      </c>
      <c r="U2390">
        <f t="shared" si="265"/>
        <v>2015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6"/>
        <v>1.8749999999999999E-3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11">
        <f t="shared" si="263"/>
        <v>42179.653379629628</v>
      </c>
      <c r="T2391" s="11">
        <f t="shared" si="264"/>
        <v>42210.915972222225</v>
      </c>
      <c r="U2391">
        <f t="shared" si="265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6"/>
        <v>0</v>
      </c>
      <c r="P2392" s="6">
        <f t="shared" si="260"/>
        <v>0</v>
      </c>
      <c r="Q2392" t="str">
        <f t="shared" si="261"/>
        <v>technology</v>
      </c>
      <c r="R2392" t="str">
        <f t="shared" si="262"/>
        <v>web</v>
      </c>
      <c r="S2392" s="11">
        <f t="shared" si="263"/>
        <v>41968.262314814812</v>
      </c>
      <c r="T2392" s="11">
        <f t="shared" si="264"/>
        <v>42008.262314814812</v>
      </c>
      <c r="U2392">
        <f t="shared" si="265"/>
        <v>2015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6"/>
        <v>1.25E-3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11">
        <f t="shared" si="263"/>
        <v>42064.794490740736</v>
      </c>
      <c r="T2393" s="11">
        <f t="shared" si="264"/>
        <v>42094.752824074079</v>
      </c>
      <c r="U2393">
        <f t="shared" si="265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6"/>
        <v>0</v>
      </c>
      <c r="P2394" s="6">
        <f t="shared" si="260"/>
        <v>0</v>
      </c>
      <c r="Q2394" t="str">
        <f t="shared" si="261"/>
        <v>technology</v>
      </c>
      <c r="R2394" t="str">
        <f t="shared" si="262"/>
        <v>web</v>
      </c>
      <c r="S2394" s="11">
        <f t="shared" si="263"/>
        <v>42276.120636574073</v>
      </c>
      <c r="T2394" s="11">
        <f t="shared" si="264"/>
        <v>42306.120636574073</v>
      </c>
      <c r="U2394">
        <f t="shared" si="265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6"/>
        <v>5.0000000000000001E-4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11">
        <f t="shared" si="263"/>
        <v>42194.648344907408</v>
      </c>
      <c r="T2395" s="11">
        <f t="shared" si="264"/>
        <v>42224.648344907408</v>
      </c>
      <c r="U2395">
        <f t="shared" si="265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6"/>
        <v>5.9999999999999995E-4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11">
        <f t="shared" si="263"/>
        <v>42031.362187499995</v>
      </c>
      <c r="T2396" s="11">
        <f t="shared" si="264"/>
        <v>42061.362187499995</v>
      </c>
      <c r="U2396">
        <f t="shared" si="265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6"/>
        <v>0</v>
      </c>
      <c r="P2397" s="6">
        <f t="shared" si="260"/>
        <v>0</v>
      </c>
      <c r="Q2397" t="str">
        <f t="shared" si="261"/>
        <v>technology</v>
      </c>
      <c r="R2397" t="str">
        <f t="shared" si="262"/>
        <v>web</v>
      </c>
      <c r="S2397" s="11">
        <f t="shared" si="263"/>
        <v>42717.121377314819</v>
      </c>
      <c r="T2397" s="11">
        <f t="shared" si="264"/>
        <v>42745.372916666667</v>
      </c>
      <c r="U2397">
        <f t="shared" si="265"/>
        <v>2017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6"/>
        <v>2E-3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11">
        <f t="shared" si="263"/>
        <v>42262.849050925928</v>
      </c>
      <c r="T2398" s="11">
        <f t="shared" si="264"/>
        <v>42292.849050925928</v>
      </c>
      <c r="U2398">
        <f t="shared" si="265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6"/>
        <v>0</v>
      </c>
      <c r="P2399" s="6">
        <f t="shared" si="260"/>
        <v>0</v>
      </c>
      <c r="Q2399" t="str">
        <f t="shared" si="261"/>
        <v>technology</v>
      </c>
      <c r="R2399" t="str">
        <f t="shared" si="262"/>
        <v>web</v>
      </c>
      <c r="S2399" s="11">
        <f t="shared" si="263"/>
        <v>41976.88490740741</v>
      </c>
      <c r="T2399" s="11">
        <f t="shared" si="264"/>
        <v>42006.88490740741</v>
      </c>
      <c r="U2399">
        <f t="shared" si="265"/>
        <v>2015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6"/>
        <v>0</v>
      </c>
      <c r="P2400" s="6">
        <f t="shared" si="260"/>
        <v>0</v>
      </c>
      <c r="Q2400" t="str">
        <f t="shared" si="261"/>
        <v>technology</v>
      </c>
      <c r="R2400" t="str">
        <f t="shared" si="262"/>
        <v>web</v>
      </c>
      <c r="S2400" s="11">
        <f t="shared" si="263"/>
        <v>42157.916481481487</v>
      </c>
      <c r="T2400" s="11">
        <f t="shared" si="264"/>
        <v>42187.916481481487</v>
      </c>
      <c r="U2400">
        <f t="shared" si="265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6"/>
        <v>0</v>
      </c>
      <c r="P2401" s="6">
        <f t="shared" si="260"/>
        <v>0</v>
      </c>
      <c r="Q2401" t="str">
        <f t="shared" si="261"/>
        <v>technology</v>
      </c>
      <c r="R2401" t="str">
        <f t="shared" si="262"/>
        <v>web</v>
      </c>
      <c r="S2401" s="11">
        <f t="shared" si="263"/>
        <v>41956.853078703702</v>
      </c>
      <c r="T2401" s="11">
        <f t="shared" si="264"/>
        <v>41991.853078703702</v>
      </c>
      <c r="U2401">
        <f t="shared" si="265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6"/>
        <v>0</v>
      </c>
      <c r="P2402" s="6">
        <f t="shared" si="260"/>
        <v>0</v>
      </c>
      <c r="Q2402" t="str">
        <f t="shared" si="261"/>
        <v>technology</v>
      </c>
      <c r="R2402" t="str">
        <f t="shared" si="262"/>
        <v>web</v>
      </c>
      <c r="S2402" s="11">
        <f t="shared" si="263"/>
        <v>42444.268101851849</v>
      </c>
      <c r="T2402" s="11">
        <f t="shared" si="264"/>
        <v>42474.268101851849</v>
      </c>
      <c r="U2402">
        <f t="shared" si="265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6"/>
        <v>7.1785714285714283E-3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1">
        <f t="shared" si="263"/>
        <v>42374.822870370372</v>
      </c>
      <c r="T2403" s="11">
        <f t="shared" si="264"/>
        <v>42434.822870370372</v>
      </c>
      <c r="U2403">
        <f t="shared" si="265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6"/>
        <v>4.3333333333333331E-3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11">
        <f t="shared" si="263"/>
        <v>42107.679756944446</v>
      </c>
      <c r="T2404" s="11">
        <f t="shared" si="264"/>
        <v>42137.679756944446</v>
      </c>
      <c r="U2404">
        <f t="shared" si="265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6"/>
        <v>0.16833333333333333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1">
        <f t="shared" si="263"/>
        <v>42399.882615740738</v>
      </c>
      <c r="T2405" s="11">
        <f t="shared" si="264"/>
        <v>42459.840949074074</v>
      </c>
      <c r="U2405">
        <f t="shared" si="265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6"/>
        <v>0</v>
      </c>
      <c r="P2406" s="6">
        <f t="shared" si="260"/>
        <v>0</v>
      </c>
      <c r="Q2406" t="str">
        <f t="shared" si="261"/>
        <v>food</v>
      </c>
      <c r="R2406" t="str">
        <f t="shared" si="262"/>
        <v>food trucks</v>
      </c>
      <c r="S2406" s="11">
        <f t="shared" si="263"/>
        <v>42342.03943287037</v>
      </c>
      <c r="T2406" s="11">
        <f t="shared" si="264"/>
        <v>42372.03943287037</v>
      </c>
      <c r="U2406">
        <f t="shared" si="265"/>
        <v>2016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6"/>
        <v>0.22520000000000001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1">
        <f t="shared" si="263"/>
        <v>42595.585358796292</v>
      </c>
      <c r="T2407" s="11">
        <f t="shared" si="264"/>
        <v>42616.585358796292</v>
      </c>
      <c r="U2407">
        <f t="shared" si="265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6"/>
        <v>0.41384615384615386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1">
        <f t="shared" si="263"/>
        <v>41983.110995370371</v>
      </c>
      <c r="T2408" s="11">
        <f t="shared" si="264"/>
        <v>42023.110995370371</v>
      </c>
      <c r="U2408">
        <f t="shared" si="265"/>
        <v>2015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6"/>
        <v>0.25259090909090909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1">
        <f t="shared" si="263"/>
        <v>42082.575555555552</v>
      </c>
      <c r="T2409" s="11">
        <f t="shared" si="264"/>
        <v>42105.25</v>
      </c>
      <c r="U2409">
        <f t="shared" si="265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6"/>
        <v>2E-3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11">
        <f t="shared" si="263"/>
        <v>41919.140706018516</v>
      </c>
      <c r="T2410" s="11">
        <f t="shared" si="264"/>
        <v>41949.182372685187</v>
      </c>
      <c r="U2410">
        <f t="shared" si="265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6"/>
        <v>1.84E-2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1">
        <f t="shared" si="263"/>
        <v>42204.875868055555</v>
      </c>
      <c r="T2411" s="11">
        <f t="shared" si="264"/>
        <v>42234.875868055555</v>
      </c>
      <c r="U2411">
        <f t="shared" si="265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6"/>
        <v>0</v>
      </c>
      <c r="P2412" s="6">
        <f t="shared" si="260"/>
        <v>0</v>
      </c>
      <c r="Q2412" t="str">
        <f t="shared" si="261"/>
        <v>food</v>
      </c>
      <c r="R2412" t="str">
        <f t="shared" si="262"/>
        <v>food trucks</v>
      </c>
      <c r="S2412" s="11">
        <f t="shared" si="263"/>
        <v>42224.408275462964</v>
      </c>
      <c r="T2412" s="11">
        <f t="shared" si="264"/>
        <v>42254.408275462964</v>
      </c>
      <c r="U2412">
        <f t="shared" si="265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6"/>
        <v>6.0400000000000002E-3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1">
        <f t="shared" si="263"/>
        <v>42211.732430555552</v>
      </c>
      <c r="T2413" s="11">
        <f t="shared" si="264"/>
        <v>42241.732430555552</v>
      </c>
      <c r="U2413">
        <f t="shared" si="265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6"/>
        <v>0</v>
      </c>
      <c r="P2414" s="6">
        <f t="shared" si="260"/>
        <v>0</v>
      </c>
      <c r="Q2414" t="str">
        <f t="shared" si="261"/>
        <v>food</v>
      </c>
      <c r="R2414" t="str">
        <f t="shared" si="262"/>
        <v>food trucks</v>
      </c>
      <c r="S2414" s="11">
        <f t="shared" si="263"/>
        <v>42655.736956018518</v>
      </c>
      <c r="T2414" s="11">
        <f t="shared" si="264"/>
        <v>42700.778622685189</v>
      </c>
      <c r="U2414">
        <f t="shared" si="265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6"/>
        <v>8.3333333333333332E-3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1">
        <f t="shared" si="263"/>
        <v>41760.10974537037</v>
      </c>
      <c r="T2415" s="11">
        <f t="shared" si="264"/>
        <v>41790.979166666664</v>
      </c>
      <c r="U2415">
        <f t="shared" si="265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6"/>
        <v>3.0666666666666665E-2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1">
        <f t="shared" si="263"/>
        <v>42198.695138888885</v>
      </c>
      <c r="T2416" s="11">
        <f t="shared" si="264"/>
        <v>42238.165972222225</v>
      </c>
      <c r="U2416">
        <f t="shared" si="265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6"/>
        <v>5.5833333333333334E-3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1">
        <f t="shared" si="263"/>
        <v>42536.862800925926</v>
      </c>
      <c r="T2417" s="11">
        <f t="shared" si="264"/>
        <v>42566.862800925926</v>
      </c>
      <c r="U2417">
        <f t="shared" si="265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6"/>
        <v>2.5000000000000001E-4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11">
        <f t="shared" si="263"/>
        <v>42019.737766203703</v>
      </c>
      <c r="T2418" s="11">
        <f t="shared" si="264"/>
        <v>42077.625</v>
      </c>
      <c r="U2418">
        <f t="shared" si="265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6"/>
        <v>0</v>
      </c>
      <c r="P2419" s="6">
        <f t="shared" si="260"/>
        <v>0</v>
      </c>
      <c r="Q2419" t="str">
        <f t="shared" si="261"/>
        <v>food</v>
      </c>
      <c r="R2419" t="str">
        <f t="shared" si="262"/>
        <v>food trucks</v>
      </c>
      <c r="S2419" s="11">
        <f t="shared" si="263"/>
        <v>41831.884108796294</v>
      </c>
      <c r="T2419" s="11">
        <f t="shared" si="264"/>
        <v>41861.884108796294</v>
      </c>
      <c r="U2419">
        <f t="shared" si="265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6"/>
        <v>2.0000000000000001E-4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11">
        <f t="shared" si="263"/>
        <v>42027.856990740736</v>
      </c>
      <c r="T2420" s="11">
        <f t="shared" si="264"/>
        <v>42087.815324074079</v>
      </c>
      <c r="U2420">
        <f t="shared" si="265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6"/>
        <v>0</v>
      </c>
      <c r="P2421" s="6">
        <f t="shared" si="260"/>
        <v>0</v>
      </c>
      <c r="Q2421" t="str">
        <f t="shared" si="261"/>
        <v>food</v>
      </c>
      <c r="R2421" t="str">
        <f t="shared" si="262"/>
        <v>food trucks</v>
      </c>
      <c r="S2421" s="11">
        <f t="shared" si="263"/>
        <v>41993.738298611104</v>
      </c>
      <c r="T2421" s="11">
        <f t="shared" si="264"/>
        <v>42053.738298611104</v>
      </c>
      <c r="U2421">
        <f t="shared" si="265"/>
        <v>2015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6"/>
        <v>0.14825133372851215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1">
        <f t="shared" si="263"/>
        <v>41893.028877314813</v>
      </c>
      <c r="T2422" s="11">
        <f t="shared" si="264"/>
        <v>41953.070543981477</v>
      </c>
      <c r="U2422">
        <f t="shared" si="265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6"/>
        <v>1.6666666666666666E-4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11">
        <f t="shared" si="263"/>
        <v>42026.687453703707</v>
      </c>
      <c r="T2423" s="11">
        <f t="shared" si="264"/>
        <v>42056.687453703707</v>
      </c>
      <c r="U2423">
        <f t="shared" si="265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6"/>
        <v>2E-3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11">
        <f t="shared" si="263"/>
        <v>42044.724953703699</v>
      </c>
      <c r="T2424" s="11">
        <f t="shared" si="264"/>
        <v>42074.683287037042</v>
      </c>
      <c r="U2424">
        <f t="shared" si="265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6"/>
        <v>1.3333333333333334E-4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11">
        <f t="shared" si="263"/>
        <v>41974.704745370371</v>
      </c>
      <c r="T2425" s="11">
        <f t="shared" si="264"/>
        <v>42004.704745370371</v>
      </c>
      <c r="U2425">
        <f t="shared" si="265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6"/>
        <v>1.24E-2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1">
        <f t="shared" si="263"/>
        <v>41909.892453703702</v>
      </c>
      <c r="T2426" s="11">
        <f t="shared" si="264"/>
        <v>41939.892453703702</v>
      </c>
      <c r="U2426">
        <f t="shared" si="265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6"/>
        <v>2.8571428571428574E-4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11">
        <f t="shared" si="263"/>
        <v>42502.913761574076</v>
      </c>
      <c r="T2427" s="11">
        <f t="shared" si="264"/>
        <v>42517.919444444444</v>
      </c>
      <c r="U2427">
        <f t="shared" si="265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6"/>
        <v>0</v>
      </c>
      <c r="P2428" s="6">
        <f t="shared" si="260"/>
        <v>0</v>
      </c>
      <c r="Q2428" t="str">
        <f t="shared" si="261"/>
        <v>food</v>
      </c>
      <c r="R2428" t="str">
        <f t="shared" si="262"/>
        <v>food trucks</v>
      </c>
      <c r="S2428" s="11">
        <f t="shared" si="263"/>
        <v>42164.170046296291</v>
      </c>
      <c r="T2428" s="11">
        <f t="shared" si="264"/>
        <v>42224.170046296291</v>
      </c>
      <c r="U2428">
        <f t="shared" si="265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6"/>
        <v>2.0000000000000002E-5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11">
        <f t="shared" si="263"/>
        <v>42412.318668981476</v>
      </c>
      <c r="T2429" s="11">
        <f t="shared" si="264"/>
        <v>42452.277002314819</v>
      </c>
      <c r="U2429">
        <f t="shared" si="265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6"/>
        <v>2.8571428571428571E-5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11">
        <f t="shared" si="263"/>
        <v>42045.784155092595</v>
      </c>
      <c r="T2430" s="11">
        <f t="shared" si="264"/>
        <v>42075.742488425924</v>
      </c>
      <c r="U2430">
        <f t="shared" si="265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6"/>
        <v>1.4321428571428572E-2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1">
        <f t="shared" si="263"/>
        <v>42734.879236111112</v>
      </c>
      <c r="T2431" s="11">
        <f t="shared" si="264"/>
        <v>42771.697222222225</v>
      </c>
      <c r="U2431">
        <f t="shared" si="265"/>
        <v>2017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6"/>
        <v>7.0000000000000001E-3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1">
        <f t="shared" si="263"/>
        <v>42382.130833333329</v>
      </c>
      <c r="T2432" s="11">
        <f t="shared" si="264"/>
        <v>42412.130833333329</v>
      </c>
      <c r="U2432">
        <f t="shared" si="265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6"/>
        <v>2.0000000000000002E-5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11">
        <f t="shared" si="263"/>
        <v>42489.099687499998</v>
      </c>
      <c r="T2433" s="11">
        <f t="shared" si="264"/>
        <v>42549.099687499998</v>
      </c>
      <c r="U2433">
        <f t="shared" si="265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66"/>
        <v>1.4285714285714287E-4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11">
        <f t="shared" si="263"/>
        <v>42041.218715277777</v>
      </c>
      <c r="T2434" s="11">
        <f t="shared" si="264"/>
        <v>42071.218715277777</v>
      </c>
      <c r="U2434">
        <f t="shared" si="265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66"/>
        <v>0</v>
      </c>
      <c r="P2435" s="6">
        <f t="shared" ref="P2435:P2498" si="267">IF(L2435&gt;0,E2435/L2435,0)</f>
        <v>0</v>
      </c>
      <c r="Q2435" t="str">
        <f t="shared" ref="Q2435:Q2498" si="268">LEFT($N2435,FIND("/",$N2435,1)-1)</f>
        <v>food</v>
      </c>
      <c r="R2435" t="str">
        <f t="shared" ref="R2435:R2498" si="269">MID($N2435,FIND("/",$N2435,1)+1,32)</f>
        <v>food trucks</v>
      </c>
      <c r="S2435" s="11">
        <f t="shared" ref="S2435:S2498" si="270">(((J2435/60)/60)/24)+DATE(1970,1,1)</f>
        <v>42397.89980324074</v>
      </c>
      <c r="T2435" s="11">
        <f t="shared" ref="T2435:T2498" si="271">(((I2435/60)/60)/24)+DATE(1970,1,1)</f>
        <v>42427.89980324074</v>
      </c>
      <c r="U2435">
        <f t="shared" ref="U2435:U2498" si="272">YEAR(T2435)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1">
        <f t="shared" si="270"/>
        <v>42180.18604166666</v>
      </c>
      <c r="T2436" s="11">
        <f t="shared" si="271"/>
        <v>42220.18604166666</v>
      </c>
      <c r="U2436">
        <f t="shared" si="272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1">
        <f t="shared" si="270"/>
        <v>42252.277615740735</v>
      </c>
      <c r="T2437" s="11">
        <f t="shared" si="271"/>
        <v>42282.277615740735</v>
      </c>
      <c r="U2437">
        <f t="shared" si="272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1">
        <f t="shared" si="270"/>
        <v>42338.615393518514</v>
      </c>
      <c r="T2438" s="11">
        <f t="shared" si="271"/>
        <v>42398.615393518514</v>
      </c>
      <c r="U2438">
        <f t="shared" si="272"/>
        <v>2016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6">
        <f t="shared" si="267"/>
        <v>0</v>
      </c>
      <c r="Q2439" t="str">
        <f t="shared" si="268"/>
        <v>food</v>
      </c>
      <c r="R2439" t="str">
        <f t="shared" si="269"/>
        <v>food trucks</v>
      </c>
      <c r="S2439" s="11">
        <f t="shared" si="270"/>
        <v>42031.965138888889</v>
      </c>
      <c r="T2439" s="11">
        <f t="shared" si="271"/>
        <v>42080.75</v>
      </c>
      <c r="U2439">
        <f t="shared" si="272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11">
        <f t="shared" si="270"/>
        <v>42285.91506944444</v>
      </c>
      <c r="T2440" s="11">
        <f t="shared" si="271"/>
        <v>42345.956736111111</v>
      </c>
      <c r="U2440">
        <f t="shared" si="272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6">
        <f t="shared" si="267"/>
        <v>0</v>
      </c>
      <c r="Q2441" t="str">
        <f t="shared" si="268"/>
        <v>food</v>
      </c>
      <c r="R2441" t="str">
        <f t="shared" si="269"/>
        <v>food trucks</v>
      </c>
      <c r="S2441" s="11">
        <f t="shared" si="270"/>
        <v>42265.818622685183</v>
      </c>
      <c r="T2441" s="11">
        <f t="shared" si="271"/>
        <v>42295.818622685183</v>
      </c>
      <c r="U2441">
        <f t="shared" si="272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11">
        <f t="shared" si="270"/>
        <v>42383.899456018517</v>
      </c>
      <c r="T2442" s="11">
        <f t="shared" si="271"/>
        <v>42413.899456018517</v>
      </c>
      <c r="U2442">
        <f t="shared" si="272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1">
        <f t="shared" si="270"/>
        <v>42187.125625000001</v>
      </c>
      <c r="T2443" s="11">
        <f t="shared" si="271"/>
        <v>42208.207638888889</v>
      </c>
      <c r="U2443">
        <f t="shared" si="272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1">
        <f t="shared" si="270"/>
        <v>42052.666990740734</v>
      </c>
      <c r="T2444" s="11">
        <f t="shared" si="271"/>
        <v>42082.625324074077</v>
      </c>
      <c r="U2444">
        <f t="shared" si="272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1">
        <f t="shared" si="270"/>
        <v>41836.625254629631</v>
      </c>
      <c r="T2445" s="11">
        <f t="shared" si="271"/>
        <v>41866.625254629631</v>
      </c>
      <c r="U2445">
        <f t="shared" si="272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1">
        <f t="shared" si="270"/>
        <v>42485.754525462966</v>
      </c>
      <c r="T2446" s="11">
        <f t="shared" si="271"/>
        <v>42515.754525462966</v>
      </c>
      <c r="U2446">
        <f t="shared" si="272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1">
        <f t="shared" si="270"/>
        <v>42243.190057870372</v>
      </c>
      <c r="T2447" s="11">
        <f t="shared" si="271"/>
        <v>42273.190057870372</v>
      </c>
      <c r="U2447">
        <f t="shared" si="272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1">
        <f t="shared" si="270"/>
        <v>42670.602673611109</v>
      </c>
      <c r="T2448" s="11">
        <f t="shared" si="271"/>
        <v>42700.64434027778</v>
      </c>
      <c r="U2448">
        <f t="shared" si="272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1">
        <f t="shared" si="270"/>
        <v>42654.469826388886</v>
      </c>
      <c r="T2449" s="11">
        <f t="shared" si="271"/>
        <v>42686.166666666672</v>
      </c>
      <c r="U2449">
        <f t="shared" si="272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1">
        <f t="shared" si="270"/>
        <v>42607.316122685181</v>
      </c>
      <c r="T2450" s="11">
        <f t="shared" si="271"/>
        <v>42613.233333333337</v>
      </c>
      <c r="U2450">
        <f t="shared" si="272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11">
        <f t="shared" si="270"/>
        <v>41943.142534722225</v>
      </c>
      <c r="T2451" s="11">
        <f t="shared" si="271"/>
        <v>41973.184201388889</v>
      </c>
      <c r="U2451">
        <f t="shared" si="272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ref="O2452:O2515" si="273">E2452/D2452</f>
        <v>1.0153353333333335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1">
        <f t="shared" si="270"/>
        <v>41902.07240740741</v>
      </c>
      <c r="T2452" s="11">
        <f t="shared" si="271"/>
        <v>41940.132638888892</v>
      </c>
      <c r="U2452">
        <f t="shared" si="272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73"/>
        <v>1.1545000000000001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1">
        <f t="shared" si="270"/>
        <v>42779.908449074079</v>
      </c>
      <c r="T2453" s="11">
        <f t="shared" si="271"/>
        <v>42799.908449074079</v>
      </c>
      <c r="U2453">
        <f t="shared" si="272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73"/>
        <v>1.335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1">
        <f t="shared" si="270"/>
        <v>42338.84375</v>
      </c>
      <c r="T2454" s="11">
        <f t="shared" si="271"/>
        <v>42367.958333333328</v>
      </c>
      <c r="U2454">
        <f t="shared" si="272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73"/>
        <v>1.5469999999999999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1">
        <f t="shared" si="270"/>
        <v>42738.692233796297</v>
      </c>
      <c r="T2455" s="11">
        <f t="shared" si="271"/>
        <v>42768.692233796297</v>
      </c>
      <c r="U2455">
        <f t="shared" si="272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73"/>
        <v>1.0084571428571429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1">
        <f t="shared" si="270"/>
        <v>42770.201481481476</v>
      </c>
      <c r="T2456" s="11">
        <f t="shared" si="271"/>
        <v>42805.201481481476</v>
      </c>
      <c r="U2456">
        <f t="shared" si="272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73"/>
        <v>1.82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1">
        <f t="shared" si="270"/>
        <v>42452.781828703708</v>
      </c>
      <c r="T2457" s="11">
        <f t="shared" si="271"/>
        <v>42480.781828703708</v>
      </c>
      <c r="U2457">
        <f t="shared" si="272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73"/>
        <v>1.8086666666666666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1">
        <f t="shared" si="270"/>
        <v>42761.961099537039</v>
      </c>
      <c r="T2458" s="11">
        <f t="shared" si="271"/>
        <v>42791.961099537039</v>
      </c>
      <c r="U2458">
        <f t="shared" si="272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73"/>
        <v>1.0230434782608695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1">
        <f t="shared" si="270"/>
        <v>42423.602500000001</v>
      </c>
      <c r="T2459" s="11">
        <f t="shared" si="271"/>
        <v>42453.560833333337</v>
      </c>
      <c r="U2459">
        <f t="shared" si="272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73"/>
        <v>1.1017999999999999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1">
        <f t="shared" si="270"/>
        <v>42495.871736111112</v>
      </c>
      <c r="T2460" s="11">
        <f t="shared" si="271"/>
        <v>42530.791666666672</v>
      </c>
      <c r="U2460">
        <f t="shared" si="272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73"/>
        <v>1.0225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1">
        <f t="shared" si="270"/>
        <v>42407.637557870374</v>
      </c>
      <c r="T2461" s="11">
        <f t="shared" si="271"/>
        <v>42452.595891203702</v>
      </c>
      <c r="U2461">
        <f t="shared" si="272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73"/>
        <v>1.0078823529411765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1">
        <f t="shared" si="270"/>
        <v>42704.187118055561</v>
      </c>
      <c r="T2462" s="11">
        <f t="shared" si="271"/>
        <v>42738.178472222222</v>
      </c>
      <c r="U2462">
        <f t="shared" si="272"/>
        <v>2017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73"/>
        <v>1.038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1">
        <f t="shared" si="270"/>
        <v>40784.012696759259</v>
      </c>
      <c r="T2463" s="11">
        <f t="shared" si="271"/>
        <v>40817.125</v>
      </c>
      <c r="U2463">
        <f t="shared" si="272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73"/>
        <v>1.1070833333333334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1">
        <f t="shared" si="270"/>
        <v>41089.186296296299</v>
      </c>
      <c r="T2464" s="11">
        <f t="shared" si="271"/>
        <v>41109.186296296299</v>
      </c>
      <c r="U2464">
        <f t="shared" si="272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73"/>
        <v>1.1625000000000001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11">
        <f t="shared" si="270"/>
        <v>41341.111400462964</v>
      </c>
      <c r="T2465" s="11">
        <f t="shared" si="271"/>
        <v>41380.791666666664</v>
      </c>
      <c r="U2465">
        <f t="shared" si="272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73"/>
        <v>1.111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1">
        <f t="shared" si="270"/>
        <v>42248.90042824074</v>
      </c>
      <c r="T2466" s="11">
        <f t="shared" si="271"/>
        <v>42277.811805555553</v>
      </c>
      <c r="U2466">
        <f t="shared" si="272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73"/>
        <v>1.8014285714285714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1">
        <f t="shared" si="270"/>
        <v>41145.719305555554</v>
      </c>
      <c r="T2467" s="11">
        <f t="shared" si="271"/>
        <v>41175.719305555554</v>
      </c>
      <c r="U2467">
        <f t="shared" si="272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73"/>
        <v>1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1">
        <f t="shared" si="270"/>
        <v>41373.102465277778</v>
      </c>
      <c r="T2468" s="11">
        <f t="shared" si="271"/>
        <v>41403.102465277778</v>
      </c>
      <c r="U2468">
        <f t="shared" si="272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73"/>
        <v>1.1850000000000001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1">
        <f t="shared" si="270"/>
        <v>41025.874201388891</v>
      </c>
      <c r="T2469" s="11">
        <f t="shared" si="271"/>
        <v>41039.708333333336</v>
      </c>
      <c r="U2469">
        <f t="shared" si="272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73"/>
        <v>1.0721700000000001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1">
        <f t="shared" si="270"/>
        <v>41174.154178240737</v>
      </c>
      <c r="T2470" s="11">
        <f t="shared" si="271"/>
        <v>41210.208333333336</v>
      </c>
      <c r="U2470">
        <f t="shared" si="272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73"/>
        <v>1.1366666666666667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1">
        <f t="shared" si="270"/>
        <v>40557.429733796293</v>
      </c>
      <c r="T2471" s="11">
        <f t="shared" si="271"/>
        <v>40582.429733796293</v>
      </c>
      <c r="U2471">
        <f t="shared" si="272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73"/>
        <v>1.0316400000000001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1">
        <f t="shared" si="270"/>
        <v>41023.07471064815</v>
      </c>
      <c r="T2472" s="11">
        <f t="shared" si="271"/>
        <v>41053.07471064815</v>
      </c>
      <c r="U2472">
        <f t="shared" si="272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73"/>
        <v>1.28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1">
        <f t="shared" si="270"/>
        <v>40893.992962962962</v>
      </c>
      <c r="T2473" s="11">
        <f t="shared" si="271"/>
        <v>40933.992962962962</v>
      </c>
      <c r="U2473">
        <f t="shared" si="272"/>
        <v>2012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73"/>
        <v>1.3576026666666667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1">
        <f t="shared" si="270"/>
        <v>40354.11550925926</v>
      </c>
      <c r="T2474" s="11">
        <f t="shared" si="271"/>
        <v>40425.043749999997</v>
      </c>
      <c r="U2474">
        <f t="shared" si="272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73"/>
        <v>1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1">
        <f t="shared" si="270"/>
        <v>41193.748483796298</v>
      </c>
      <c r="T2475" s="11">
        <f t="shared" si="271"/>
        <v>41223.790150462963</v>
      </c>
      <c r="U2475">
        <f t="shared" si="272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73"/>
        <v>1.0000360000000001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1">
        <f t="shared" si="270"/>
        <v>40417.011296296296</v>
      </c>
      <c r="T2476" s="11">
        <f t="shared" si="271"/>
        <v>40462.011296296296</v>
      </c>
      <c r="U2476">
        <f t="shared" si="272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73"/>
        <v>1.0471999999999999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1">
        <f t="shared" si="270"/>
        <v>40310.287673611114</v>
      </c>
      <c r="T2477" s="11">
        <f t="shared" si="271"/>
        <v>40369.916666666664</v>
      </c>
      <c r="U2477">
        <f t="shared" si="272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73"/>
        <v>1.050225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1">
        <f t="shared" si="270"/>
        <v>41913.328356481477</v>
      </c>
      <c r="T2478" s="11">
        <f t="shared" si="271"/>
        <v>41946.370023148149</v>
      </c>
      <c r="U2478">
        <f t="shared" si="272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73"/>
        <v>1.7133333333333334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1">
        <f t="shared" si="270"/>
        <v>41088.691493055558</v>
      </c>
      <c r="T2479" s="11">
        <f t="shared" si="271"/>
        <v>41133.691493055558</v>
      </c>
      <c r="U2479">
        <f t="shared" si="272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73"/>
        <v>1.2749999999999999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1">
        <f t="shared" si="270"/>
        <v>41257.950381944444</v>
      </c>
      <c r="T2480" s="11">
        <f t="shared" si="271"/>
        <v>41287.950381944444</v>
      </c>
      <c r="U2480">
        <f t="shared" si="272"/>
        <v>2013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73"/>
        <v>1.3344333333333334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1">
        <f t="shared" si="270"/>
        <v>41107.726782407408</v>
      </c>
      <c r="T2481" s="11">
        <f t="shared" si="271"/>
        <v>41118.083333333336</v>
      </c>
      <c r="U2481">
        <f t="shared" si="272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73"/>
        <v>1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1">
        <f t="shared" si="270"/>
        <v>42227.936157407406</v>
      </c>
      <c r="T2482" s="11">
        <f t="shared" si="271"/>
        <v>42287.936157407406</v>
      </c>
      <c r="U2482">
        <f t="shared" si="272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73"/>
        <v>1.1291099999999998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1">
        <f t="shared" si="270"/>
        <v>40999.645925925928</v>
      </c>
      <c r="T2483" s="11">
        <f t="shared" si="271"/>
        <v>41029.645925925928</v>
      </c>
      <c r="U2483">
        <f t="shared" si="272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73"/>
        <v>1.0009999999999999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1">
        <f t="shared" si="270"/>
        <v>40711.782210648147</v>
      </c>
      <c r="T2484" s="11">
        <f t="shared" si="271"/>
        <v>40756.782210648147</v>
      </c>
      <c r="U2484">
        <f t="shared" si="272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73"/>
        <v>1.1372727272727272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1">
        <f t="shared" si="270"/>
        <v>40970.750034722223</v>
      </c>
      <c r="T2485" s="11">
        <f t="shared" si="271"/>
        <v>41030.708368055559</v>
      </c>
      <c r="U2485">
        <f t="shared" si="272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73"/>
        <v>1.1931742857142855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1">
        <f t="shared" si="270"/>
        <v>40771.916701388887</v>
      </c>
      <c r="T2486" s="11">
        <f t="shared" si="271"/>
        <v>40801.916701388887</v>
      </c>
      <c r="U2486">
        <f t="shared" si="272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73"/>
        <v>1.0325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1">
        <f t="shared" si="270"/>
        <v>40793.998599537037</v>
      </c>
      <c r="T2487" s="11">
        <f t="shared" si="271"/>
        <v>40828.998599537037</v>
      </c>
      <c r="U2487">
        <f t="shared" si="272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73"/>
        <v>2.6566666666666667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1">
        <f t="shared" si="270"/>
        <v>40991.708055555559</v>
      </c>
      <c r="T2488" s="11">
        <f t="shared" si="271"/>
        <v>41021.708055555559</v>
      </c>
      <c r="U2488">
        <f t="shared" si="272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73"/>
        <v>1.0005066666666667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1">
        <f t="shared" si="270"/>
        <v>41026.083298611113</v>
      </c>
      <c r="T2489" s="11">
        <f t="shared" si="271"/>
        <v>41056.083298611113</v>
      </c>
      <c r="U2489">
        <f t="shared" si="272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73"/>
        <v>1.0669999999999999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1">
        <f t="shared" si="270"/>
        <v>40833.633194444446</v>
      </c>
      <c r="T2490" s="11">
        <f t="shared" si="271"/>
        <v>40863.674861111111</v>
      </c>
      <c r="U2490">
        <f t="shared" si="272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73"/>
        <v>1.3367142857142857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1">
        <f t="shared" si="270"/>
        <v>41373.690266203703</v>
      </c>
      <c r="T2491" s="11">
        <f t="shared" si="271"/>
        <v>41403.690266203703</v>
      </c>
      <c r="U2491">
        <f t="shared" si="272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73"/>
        <v>1.214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1">
        <f t="shared" si="270"/>
        <v>41023.227731481478</v>
      </c>
      <c r="T2492" s="11">
        <f t="shared" si="271"/>
        <v>41083.227731481478</v>
      </c>
      <c r="U2492">
        <f t="shared" si="272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73"/>
        <v>1.032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1">
        <f t="shared" si="270"/>
        <v>40542.839282407411</v>
      </c>
      <c r="T2493" s="11">
        <f t="shared" si="271"/>
        <v>40559.07708333333</v>
      </c>
      <c r="U2493">
        <f t="shared" si="272"/>
        <v>2011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73"/>
        <v>1.25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1">
        <f t="shared" si="270"/>
        <v>41024.985972222225</v>
      </c>
      <c r="T2494" s="11">
        <f t="shared" si="271"/>
        <v>41076.415972222225</v>
      </c>
      <c r="U2494">
        <f t="shared" si="272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73"/>
        <v>1.2869999999999999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1">
        <f t="shared" si="270"/>
        <v>41348.168287037035</v>
      </c>
      <c r="T2495" s="11">
        <f t="shared" si="271"/>
        <v>41393.168287037035</v>
      </c>
      <c r="U2495">
        <f t="shared" si="272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73"/>
        <v>1.0100533333333332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1">
        <f t="shared" si="270"/>
        <v>41022.645185185182</v>
      </c>
      <c r="T2496" s="11">
        <f t="shared" si="271"/>
        <v>41052.645185185182</v>
      </c>
      <c r="U2496">
        <f t="shared" si="272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73"/>
        <v>1.2753666666666665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1">
        <f t="shared" si="270"/>
        <v>41036.946469907409</v>
      </c>
      <c r="T2497" s="11">
        <f t="shared" si="271"/>
        <v>41066.946469907409</v>
      </c>
      <c r="U2497">
        <f t="shared" si="272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73"/>
        <v>1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1">
        <f t="shared" si="270"/>
        <v>41327.996435185189</v>
      </c>
      <c r="T2498" s="11">
        <f t="shared" si="271"/>
        <v>41362.954768518517</v>
      </c>
      <c r="U2498">
        <f t="shared" si="272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73"/>
        <v>1.127715</v>
      </c>
      <c r="P2499" s="6">
        <f t="shared" ref="P2499:P2562" si="274">IF(L2499&gt;0,E2499/L2499,0)</f>
        <v>80.551071428571419</v>
      </c>
      <c r="Q2499" t="str">
        <f t="shared" ref="Q2499:Q2562" si="275">LEFT($N2499,FIND("/",$N2499,1)-1)</f>
        <v>music</v>
      </c>
      <c r="R2499" t="str">
        <f t="shared" ref="R2499:R2562" si="276">MID($N2499,FIND("/",$N2499,1)+1,32)</f>
        <v>indie rock</v>
      </c>
      <c r="S2499" s="11">
        <f t="shared" ref="S2499:S2562" si="277">(((J2499/60)/60)/24)+DATE(1970,1,1)</f>
        <v>40730.878912037035</v>
      </c>
      <c r="T2499" s="11">
        <f t="shared" ref="T2499:T2562" si="278">(((I2499/60)/60)/24)+DATE(1970,1,1)</f>
        <v>40760.878912037035</v>
      </c>
      <c r="U2499">
        <f t="shared" ref="U2499:U2562" si="279">YEAR(T2499)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1">
        <f t="shared" si="277"/>
        <v>42017.967442129629</v>
      </c>
      <c r="T2500" s="11">
        <f t="shared" si="278"/>
        <v>42031.967442129629</v>
      </c>
      <c r="U2500">
        <f t="shared" si="27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1">
        <f t="shared" si="277"/>
        <v>41226.648576388885</v>
      </c>
      <c r="T2501" s="11">
        <f t="shared" si="278"/>
        <v>41274.75</v>
      </c>
      <c r="U2501">
        <f t="shared" si="27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1">
        <f t="shared" si="277"/>
        <v>41053.772858796299</v>
      </c>
      <c r="T2502" s="11">
        <f t="shared" si="278"/>
        <v>41083.772858796299</v>
      </c>
      <c r="U2502">
        <f t="shared" si="27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1">
        <f t="shared" si="277"/>
        <v>42244.776666666665</v>
      </c>
      <c r="T2503" s="11">
        <f t="shared" si="278"/>
        <v>42274.776666666665</v>
      </c>
      <c r="U2503">
        <f t="shared" si="27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1">
        <f t="shared" si="277"/>
        <v>41858.825439814813</v>
      </c>
      <c r="T2504" s="11">
        <f t="shared" si="278"/>
        <v>41903.825439814813</v>
      </c>
      <c r="U2504">
        <f t="shared" si="27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6">
        <f t="shared" si="274"/>
        <v>0</v>
      </c>
      <c r="Q2505" t="str">
        <f t="shared" si="275"/>
        <v>food</v>
      </c>
      <c r="R2505" t="str">
        <f t="shared" si="276"/>
        <v>restaurants</v>
      </c>
      <c r="S2505" s="11">
        <f t="shared" si="277"/>
        <v>42498.899398148147</v>
      </c>
      <c r="T2505" s="11">
        <f t="shared" si="278"/>
        <v>42528.879166666666</v>
      </c>
      <c r="U2505">
        <f t="shared" si="27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6">
        <f t="shared" si="274"/>
        <v>0</v>
      </c>
      <c r="Q2506" t="str">
        <f t="shared" si="275"/>
        <v>food</v>
      </c>
      <c r="R2506" t="str">
        <f t="shared" si="276"/>
        <v>restaurants</v>
      </c>
      <c r="S2506" s="11">
        <f t="shared" si="277"/>
        <v>41928.015439814815</v>
      </c>
      <c r="T2506" s="11">
        <f t="shared" si="278"/>
        <v>41958.057106481487</v>
      </c>
      <c r="U2506">
        <f t="shared" si="27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6">
        <f t="shared" si="274"/>
        <v>0</v>
      </c>
      <c r="Q2507" t="str">
        <f t="shared" si="275"/>
        <v>food</v>
      </c>
      <c r="R2507" t="str">
        <f t="shared" si="276"/>
        <v>restaurants</v>
      </c>
      <c r="S2507" s="11">
        <f t="shared" si="277"/>
        <v>42047.05574074074</v>
      </c>
      <c r="T2507" s="11">
        <f t="shared" si="278"/>
        <v>42077.014074074075</v>
      </c>
      <c r="U2507">
        <f t="shared" si="27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11">
        <f t="shared" si="277"/>
        <v>42258.297094907408</v>
      </c>
      <c r="T2508" s="11">
        <f t="shared" si="278"/>
        <v>42280.875</v>
      </c>
      <c r="U2508">
        <f t="shared" si="27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6">
        <f t="shared" si="274"/>
        <v>0</v>
      </c>
      <c r="Q2509" t="str">
        <f t="shared" si="275"/>
        <v>food</v>
      </c>
      <c r="R2509" t="str">
        <f t="shared" si="276"/>
        <v>restaurants</v>
      </c>
      <c r="S2509" s="11">
        <f t="shared" si="277"/>
        <v>42105.072962962964</v>
      </c>
      <c r="T2509" s="11">
        <f t="shared" si="278"/>
        <v>42135.072962962964</v>
      </c>
      <c r="U2509">
        <f t="shared" si="27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6">
        <f t="shared" si="274"/>
        <v>0</v>
      </c>
      <c r="Q2510" t="str">
        <f t="shared" si="275"/>
        <v>food</v>
      </c>
      <c r="R2510" t="str">
        <f t="shared" si="276"/>
        <v>restaurants</v>
      </c>
      <c r="S2510" s="11">
        <f t="shared" si="277"/>
        <v>41835.951782407406</v>
      </c>
      <c r="T2510" s="11">
        <f t="shared" si="278"/>
        <v>41865.951782407406</v>
      </c>
      <c r="U2510">
        <f t="shared" si="27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1">
        <f t="shared" si="277"/>
        <v>42058.809594907405</v>
      </c>
      <c r="T2511" s="11">
        <f t="shared" si="278"/>
        <v>42114.767928240741</v>
      </c>
      <c r="U2511">
        <f t="shared" si="27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1">
        <f t="shared" si="277"/>
        <v>42078.997361111105</v>
      </c>
      <c r="T2512" s="11">
        <f t="shared" si="278"/>
        <v>42138.997361111105</v>
      </c>
      <c r="U2512">
        <f t="shared" si="27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6">
        <f t="shared" si="274"/>
        <v>0</v>
      </c>
      <c r="Q2513" t="str">
        <f t="shared" si="275"/>
        <v>food</v>
      </c>
      <c r="R2513" t="str">
        <f t="shared" si="276"/>
        <v>restaurants</v>
      </c>
      <c r="S2513" s="11">
        <f t="shared" si="277"/>
        <v>42371.446909722217</v>
      </c>
      <c r="T2513" s="11">
        <f t="shared" si="278"/>
        <v>42401.446909722217</v>
      </c>
      <c r="U2513">
        <f t="shared" si="27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6">
        <f t="shared" si="274"/>
        <v>0</v>
      </c>
      <c r="Q2514" t="str">
        <f t="shared" si="275"/>
        <v>food</v>
      </c>
      <c r="R2514" t="str">
        <f t="shared" si="276"/>
        <v>restaurants</v>
      </c>
      <c r="S2514" s="11">
        <f t="shared" si="277"/>
        <v>41971.876863425925</v>
      </c>
      <c r="T2514" s="11">
        <f t="shared" si="278"/>
        <v>41986.876863425925</v>
      </c>
      <c r="U2514">
        <f t="shared" si="27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6">
        <f t="shared" si="274"/>
        <v>0</v>
      </c>
      <c r="Q2515" t="str">
        <f t="shared" si="275"/>
        <v>food</v>
      </c>
      <c r="R2515" t="str">
        <f t="shared" si="276"/>
        <v>restaurants</v>
      </c>
      <c r="S2515" s="11">
        <f t="shared" si="277"/>
        <v>42732.00681712963</v>
      </c>
      <c r="T2515" s="11">
        <f t="shared" si="278"/>
        <v>42792.00681712963</v>
      </c>
      <c r="U2515">
        <f t="shared" si="279"/>
        <v>2017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ref="O2516:O2579" si="280">E2516/D2516</f>
        <v>1.7500000000000002E-2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1">
        <f t="shared" si="277"/>
        <v>41854.389780092592</v>
      </c>
      <c r="T2516" s="11">
        <f t="shared" si="278"/>
        <v>41871.389780092592</v>
      </c>
      <c r="U2516">
        <f t="shared" si="27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80"/>
        <v>0.186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1">
        <f t="shared" si="277"/>
        <v>42027.839733796296</v>
      </c>
      <c r="T2517" s="11">
        <f t="shared" si="278"/>
        <v>42057.839733796296</v>
      </c>
      <c r="U2517">
        <f t="shared" si="27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80"/>
        <v>0</v>
      </c>
      <c r="P2518" s="6">
        <f t="shared" si="274"/>
        <v>0</v>
      </c>
      <c r="Q2518" t="str">
        <f t="shared" si="275"/>
        <v>food</v>
      </c>
      <c r="R2518" t="str">
        <f t="shared" si="276"/>
        <v>restaurants</v>
      </c>
      <c r="S2518" s="11">
        <f t="shared" si="277"/>
        <v>41942.653379629628</v>
      </c>
      <c r="T2518" s="11">
        <f t="shared" si="278"/>
        <v>41972.6950462963</v>
      </c>
      <c r="U2518">
        <f t="shared" si="27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80"/>
        <v>9.8166666666666666E-2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1">
        <f t="shared" si="277"/>
        <v>42052.802430555559</v>
      </c>
      <c r="T2519" s="11">
        <f t="shared" si="278"/>
        <v>42082.760763888888</v>
      </c>
      <c r="U2519">
        <f t="shared" si="27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80"/>
        <v>0</v>
      </c>
      <c r="P2520" s="6">
        <f t="shared" si="274"/>
        <v>0</v>
      </c>
      <c r="Q2520" t="str">
        <f t="shared" si="275"/>
        <v>food</v>
      </c>
      <c r="R2520" t="str">
        <f t="shared" si="276"/>
        <v>restaurants</v>
      </c>
      <c r="S2520" s="11">
        <f t="shared" si="277"/>
        <v>41926.680879629632</v>
      </c>
      <c r="T2520" s="11">
        <f t="shared" si="278"/>
        <v>41956.722546296296</v>
      </c>
      <c r="U2520">
        <f t="shared" si="27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80"/>
        <v>4.3333333333333331E-4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1">
        <f t="shared" si="277"/>
        <v>41809.155138888891</v>
      </c>
      <c r="T2521" s="11">
        <f t="shared" si="278"/>
        <v>41839.155138888891</v>
      </c>
      <c r="U2521">
        <f t="shared" si="27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80"/>
        <v>0</v>
      </c>
      <c r="P2522" s="6">
        <f t="shared" si="274"/>
        <v>0</v>
      </c>
      <c r="Q2522" t="str">
        <f t="shared" si="275"/>
        <v>food</v>
      </c>
      <c r="R2522" t="str">
        <f t="shared" si="276"/>
        <v>restaurants</v>
      </c>
      <c r="S2522" s="11">
        <f t="shared" si="277"/>
        <v>42612.600520833337</v>
      </c>
      <c r="T2522" s="11">
        <f t="shared" si="278"/>
        <v>42658.806249999994</v>
      </c>
      <c r="U2522">
        <f t="shared" si="27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80"/>
        <v>1.0948792000000001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1">
        <f t="shared" si="277"/>
        <v>42269.967835648145</v>
      </c>
      <c r="T2523" s="11">
        <f t="shared" si="278"/>
        <v>42290.967835648145</v>
      </c>
      <c r="U2523">
        <f t="shared" si="27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80"/>
        <v>1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1">
        <f t="shared" si="277"/>
        <v>42460.573611111111</v>
      </c>
      <c r="T2524" s="11">
        <f t="shared" si="278"/>
        <v>42482.619444444441</v>
      </c>
      <c r="U2524">
        <f t="shared" si="27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80"/>
        <v>1.5644444444444445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1">
        <f t="shared" si="277"/>
        <v>41930.975601851853</v>
      </c>
      <c r="T2525" s="11">
        <f t="shared" si="278"/>
        <v>41961.017268518524</v>
      </c>
      <c r="U2525">
        <f t="shared" si="27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80"/>
        <v>1.016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1">
        <f t="shared" si="277"/>
        <v>41961.807372685187</v>
      </c>
      <c r="T2526" s="11">
        <f t="shared" si="278"/>
        <v>41994.1875</v>
      </c>
      <c r="U2526">
        <f t="shared" si="27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80"/>
        <v>1.00325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1">
        <f t="shared" si="277"/>
        <v>41058.844571759262</v>
      </c>
      <c r="T2527" s="11">
        <f t="shared" si="278"/>
        <v>41088.844571759262</v>
      </c>
      <c r="U2527">
        <f t="shared" si="27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80"/>
        <v>1.1294999999999999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1">
        <f t="shared" si="277"/>
        <v>41953.091134259259</v>
      </c>
      <c r="T2528" s="11">
        <f t="shared" si="278"/>
        <v>41981.207638888889</v>
      </c>
      <c r="U2528">
        <f t="shared" si="27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80"/>
        <v>1.02125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1">
        <f t="shared" si="277"/>
        <v>41546.75105324074</v>
      </c>
      <c r="T2529" s="11">
        <f t="shared" si="278"/>
        <v>41565.165972222225</v>
      </c>
      <c r="U2529">
        <f t="shared" si="27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80"/>
        <v>1.0724974999999999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1">
        <f t="shared" si="277"/>
        <v>42217.834525462968</v>
      </c>
      <c r="T2530" s="11">
        <f t="shared" si="278"/>
        <v>42236.458333333328</v>
      </c>
      <c r="U2530">
        <f t="shared" si="27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80"/>
        <v>1.0428333333333333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1">
        <f t="shared" si="277"/>
        <v>40948.080729166664</v>
      </c>
      <c r="T2531" s="11">
        <f t="shared" si="278"/>
        <v>40993.0390625</v>
      </c>
      <c r="U2531">
        <f t="shared" si="27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80"/>
        <v>1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1">
        <f t="shared" si="277"/>
        <v>42081.864641203705</v>
      </c>
      <c r="T2532" s="11">
        <f t="shared" si="278"/>
        <v>42114.201388888891</v>
      </c>
      <c r="U2532">
        <f t="shared" si="27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80"/>
        <v>1.004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1">
        <f t="shared" si="277"/>
        <v>42208.680023148147</v>
      </c>
      <c r="T2533" s="11">
        <f t="shared" si="278"/>
        <v>42231.165972222225</v>
      </c>
      <c r="U2533">
        <f t="shared" si="27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80"/>
        <v>1.26125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1">
        <f t="shared" si="277"/>
        <v>41107.849143518521</v>
      </c>
      <c r="T2534" s="11">
        <f t="shared" si="278"/>
        <v>41137.849143518521</v>
      </c>
      <c r="U2534">
        <f t="shared" si="27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80"/>
        <v>1.1066666666666667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1">
        <f t="shared" si="277"/>
        <v>41304.751284722224</v>
      </c>
      <c r="T2535" s="11">
        <f t="shared" si="278"/>
        <v>41334.750787037039</v>
      </c>
      <c r="U2535">
        <f t="shared" si="27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80"/>
        <v>1.05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1">
        <f t="shared" si="277"/>
        <v>40127.700370370374</v>
      </c>
      <c r="T2536" s="11">
        <f t="shared" si="278"/>
        <v>40179.25</v>
      </c>
      <c r="U2536">
        <f t="shared" si="279"/>
        <v>2010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80"/>
        <v>1.03775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1">
        <f t="shared" si="277"/>
        <v>41943.791030092594</v>
      </c>
      <c r="T2537" s="11">
        <f t="shared" si="278"/>
        <v>41974.832696759258</v>
      </c>
      <c r="U2537">
        <f t="shared" si="27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80"/>
        <v>1.1599999999999999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1">
        <f t="shared" si="277"/>
        <v>41464.106087962966</v>
      </c>
      <c r="T2538" s="11">
        <f t="shared" si="278"/>
        <v>41485.106087962966</v>
      </c>
      <c r="U2538">
        <f t="shared" si="27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80"/>
        <v>1.1000000000000001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1">
        <f t="shared" si="277"/>
        <v>40696.648784722223</v>
      </c>
      <c r="T2539" s="11">
        <f t="shared" si="278"/>
        <v>40756.648784722223</v>
      </c>
      <c r="U2539">
        <f t="shared" si="27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80"/>
        <v>1.130176111111111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1">
        <f t="shared" si="277"/>
        <v>41298.509965277779</v>
      </c>
      <c r="T2540" s="11">
        <f t="shared" si="278"/>
        <v>41329.207638888889</v>
      </c>
      <c r="U2540">
        <f t="shared" si="27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80"/>
        <v>1.0024999999999999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1">
        <f t="shared" si="277"/>
        <v>41977.902222222227</v>
      </c>
      <c r="T2541" s="11">
        <f t="shared" si="278"/>
        <v>42037.902222222227</v>
      </c>
      <c r="U2541">
        <f t="shared" si="279"/>
        <v>2015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80"/>
        <v>1.034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1">
        <f t="shared" si="277"/>
        <v>40785.675011574072</v>
      </c>
      <c r="T2542" s="11">
        <f t="shared" si="278"/>
        <v>40845.675011574072</v>
      </c>
      <c r="U2542">
        <f t="shared" si="27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80"/>
        <v>1.0702857142857143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1">
        <f t="shared" si="277"/>
        <v>41483.449282407404</v>
      </c>
      <c r="T2543" s="11">
        <f t="shared" si="278"/>
        <v>41543.449282407404</v>
      </c>
      <c r="U2543">
        <f t="shared" si="27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80"/>
        <v>1.0357142857142858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1">
        <f t="shared" si="277"/>
        <v>41509.426585648151</v>
      </c>
      <c r="T2544" s="11">
        <f t="shared" si="278"/>
        <v>41548.165972222225</v>
      </c>
      <c r="U2544">
        <f t="shared" si="27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80"/>
        <v>1.5640000000000001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1">
        <f t="shared" si="277"/>
        <v>40514.107615740737</v>
      </c>
      <c r="T2545" s="11">
        <f t="shared" si="278"/>
        <v>40545.125</v>
      </c>
      <c r="U2545">
        <f t="shared" si="279"/>
        <v>2011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80"/>
        <v>1.0082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1">
        <f t="shared" si="277"/>
        <v>41068.520474537036</v>
      </c>
      <c r="T2546" s="11">
        <f t="shared" si="278"/>
        <v>41098.520474537036</v>
      </c>
      <c r="U2546">
        <f t="shared" si="27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80"/>
        <v>1.9530000000000001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1">
        <f t="shared" si="277"/>
        <v>42027.13817129629</v>
      </c>
      <c r="T2547" s="11">
        <f t="shared" si="278"/>
        <v>42062.020833333328</v>
      </c>
      <c r="U2547">
        <f t="shared" si="27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80"/>
        <v>1.1171428571428572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1">
        <f t="shared" si="277"/>
        <v>41524.858553240738</v>
      </c>
      <c r="T2548" s="11">
        <f t="shared" si="278"/>
        <v>41552.208333333336</v>
      </c>
      <c r="U2548">
        <f t="shared" si="27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80"/>
        <v>1.1985454545454546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1">
        <f t="shared" si="277"/>
        <v>40973.773182870369</v>
      </c>
      <c r="T2549" s="11">
        <f t="shared" si="278"/>
        <v>41003.731516203705</v>
      </c>
      <c r="U2549">
        <f t="shared" si="27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80"/>
        <v>1.0185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1">
        <f t="shared" si="277"/>
        <v>42618.625428240746</v>
      </c>
      <c r="T2550" s="11">
        <f t="shared" si="278"/>
        <v>42643.185416666667</v>
      </c>
      <c r="U2550">
        <f t="shared" si="27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80"/>
        <v>1.0280254777070064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1">
        <f t="shared" si="277"/>
        <v>41390.757754629631</v>
      </c>
      <c r="T2551" s="11">
        <f t="shared" si="278"/>
        <v>41425.708333333336</v>
      </c>
      <c r="U2551">
        <f t="shared" si="27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80"/>
        <v>1.0084615384615385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1">
        <f t="shared" si="277"/>
        <v>42228.634328703702</v>
      </c>
      <c r="T2552" s="11">
        <f t="shared" si="278"/>
        <v>42285.165972222225</v>
      </c>
      <c r="U2552">
        <f t="shared" si="27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80"/>
        <v>1.0273469387755103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1">
        <f t="shared" si="277"/>
        <v>40961.252141203702</v>
      </c>
      <c r="T2553" s="11">
        <f t="shared" si="278"/>
        <v>40989.866666666669</v>
      </c>
      <c r="U2553">
        <f t="shared" si="27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80"/>
        <v>1.0649999999999999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1">
        <f t="shared" si="277"/>
        <v>42769.809965277775</v>
      </c>
      <c r="T2554" s="11">
        <f t="shared" si="278"/>
        <v>42799.809965277775</v>
      </c>
      <c r="U2554">
        <f t="shared" si="27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80"/>
        <v>1.5553333333333332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1">
        <f t="shared" si="277"/>
        <v>41113.199155092596</v>
      </c>
      <c r="T2555" s="11">
        <f t="shared" si="278"/>
        <v>41173.199155092596</v>
      </c>
      <c r="U2555">
        <f t="shared" si="27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80"/>
        <v>1.228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1">
        <f t="shared" si="277"/>
        <v>42125.078275462962</v>
      </c>
      <c r="T2556" s="11">
        <f t="shared" si="278"/>
        <v>42156.165972222225</v>
      </c>
      <c r="U2556">
        <f t="shared" si="27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80"/>
        <v>1.0734999999999999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1">
        <f t="shared" si="277"/>
        <v>41026.655011574076</v>
      </c>
      <c r="T2557" s="11">
        <f t="shared" si="278"/>
        <v>41057.655011574076</v>
      </c>
      <c r="U2557">
        <f t="shared" si="27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80"/>
        <v>1.0550335570469798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1">
        <f t="shared" si="277"/>
        <v>41222.991400462961</v>
      </c>
      <c r="T2558" s="11">
        <f t="shared" si="278"/>
        <v>41267.991400462961</v>
      </c>
      <c r="U2558">
        <f t="shared" si="27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80"/>
        <v>1.1844444444444444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1">
        <f t="shared" si="277"/>
        <v>41744.745208333334</v>
      </c>
      <c r="T2559" s="11">
        <f t="shared" si="278"/>
        <v>41774.745208333334</v>
      </c>
      <c r="U2559">
        <f t="shared" si="27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80"/>
        <v>1.0888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1">
        <f t="shared" si="277"/>
        <v>42093.860023148154</v>
      </c>
      <c r="T2560" s="11">
        <f t="shared" si="278"/>
        <v>42125.582638888889</v>
      </c>
      <c r="U2560">
        <f t="shared" si="27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80"/>
        <v>1.1125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1">
        <f t="shared" si="277"/>
        <v>40829.873657407406</v>
      </c>
      <c r="T2561" s="11">
        <f t="shared" si="278"/>
        <v>40862.817361111112</v>
      </c>
      <c r="U2561">
        <f t="shared" si="27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80"/>
        <v>1.0009999999999999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1">
        <f t="shared" si="277"/>
        <v>42039.951087962967</v>
      </c>
      <c r="T2562" s="11">
        <f t="shared" si="278"/>
        <v>42069.951087962967</v>
      </c>
      <c r="U2562">
        <f t="shared" si="27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80"/>
        <v>0</v>
      </c>
      <c r="P2563" s="6">
        <f t="shared" ref="P2563:P2626" si="281">IF(L2563&gt;0,E2563/L2563,0)</f>
        <v>0</v>
      </c>
      <c r="Q2563" t="str">
        <f t="shared" ref="Q2563:Q2626" si="282">LEFT($N2563,FIND("/",$N2563,1)-1)</f>
        <v>food</v>
      </c>
      <c r="R2563" t="str">
        <f t="shared" ref="R2563:R2626" si="283">MID($N2563,FIND("/",$N2563,1)+1,32)</f>
        <v>food trucks</v>
      </c>
      <c r="S2563" s="11">
        <f t="shared" ref="S2563:S2626" si="284">(((J2563/60)/60)/24)+DATE(1970,1,1)</f>
        <v>42260.528807870374</v>
      </c>
      <c r="T2563" s="11">
        <f t="shared" ref="T2563:T2626" si="285">(((I2563/60)/60)/24)+DATE(1970,1,1)</f>
        <v>42290.528807870374</v>
      </c>
      <c r="U2563">
        <f t="shared" ref="U2563:U2626" si="286">YEAR(T2563)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11">
        <f t="shared" si="284"/>
        <v>42594.524756944447</v>
      </c>
      <c r="T2564" s="11">
        <f t="shared" si="285"/>
        <v>42654.524756944447</v>
      </c>
      <c r="U2564">
        <f t="shared" si="286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6">
        <f t="shared" si="281"/>
        <v>0</v>
      </c>
      <c r="Q2565" t="str">
        <f t="shared" si="282"/>
        <v>food</v>
      </c>
      <c r="R2565" t="str">
        <f t="shared" si="283"/>
        <v>food trucks</v>
      </c>
      <c r="S2565" s="11">
        <f t="shared" si="284"/>
        <v>42155.139479166668</v>
      </c>
      <c r="T2565" s="11">
        <f t="shared" si="285"/>
        <v>42215.139479166668</v>
      </c>
      <c r="U2565">
        <f t="shared" si="286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6">
        <f t="shared" si="281"/>
        <v>0</v>
      </c>
      <c r="Q2566" t="str">
        <f t="shared" si="282"/>
        <v>food</v>
      </c>
      <c r="R2566" t="str">
        <f t="shared" si="283"/>
        <v>food trucks</v>
      </c>
      <c r="S2566" s="11">
        <f t="shared" si="284"/>
        <v>41822.040497685186</v>
      </c>
      <c r="T2566" s="11">
        <f t="shared" si="285"/>
        <v>41852.040497685186</v>
      </c>
      <c r="U2566">
        <f t="shared" si="286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1">
        <f t="shared" si="284"/>
        <v>42440.650335648148</v>
      </c>
      <c r="T2567" s="11">
        <f t="shared" si="285"/>
        <v>42499.868055555555</v>
      </c>
      <c r="U2567">
        <f t="shared" si="286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6">
        <f t="shared" si="281"/>
        <v>0</v>
      </c>
      <c r="Q2568" t="str">
        <f t="shared" si="282"/>
        <v>food</v>
      </c>
      <c r="R2568" t="str">
        <f t="shared" si="283"/>
        <v>food trucks</v>
      </c>
      <c r="S2568" s="11">
        <f t="shared" si="284"/>
        <v>41842.980879629627</v>
      </c>
      <c r="T2568" s="11">
        <f t="shared" si="285"/>
        <v>41872.980879629627</v>
      </c>
      <c r="U2568">
        <f t="shared" si="286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11">
        <f t="shared" si="284"/>
        <v>42087.878912037035</v>
      </c>
      <c r="T2569" s="11">
        <f t="shared" si="285"/>
        <v>42117.878912037035</v>
      </c>
      <c r="U2569">
        <f t="shared" si="286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11">
        <f t="shared" si="284"/>
        <v>42584.666597222225</v>
      </c>
      <c r="T2570" s="11">
        <f t="shared" si="285"/>
        <v>42614.666597222225</v>
      </c>
      <c r="U2570">
        <f t="shared" si="286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1">
        <f t="shared" si="284"/>
        <v>42234.105462962965</v>
      </c>
      <c r="T2571" s="11">
        <f t="shared" si="285"/>
        <v>42264.105462962965</v>
      </c>
      <c r="U2571">
        <f t="shared" si="286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1">
        <f t="shared" si="284"/>
        <v>42744.903182870374</v>
      </c>
      <c r="T2572" s="11">
        <f t="shared" si="285"/>
        <v>42774.903182870374</v>
      </c>
      <c r="U2572">
        <f t="shared" si="286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1">
        <f t="shared" si="284"/>
        <v>42449.341678240744</v>
      </c>
      <c r="T2573" s="11">
        <f t="shared" si="285"/>
        <v>42509.341678240744</v>
      </c>
      <c r="U2573">
        <f t="shared" si="286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6">
        <f t="shared" si="281"/>
        <v>0</v>
      </c>
      <c r="Q2574" t="str">
        <f t="shared" si="282"/>
        <v>food</v>
      </c>
      <c r="R2574" t="str">
        <f t="shared" si="283"/>
        <v>food trucks</v>
      </c>
      <c r="S2574" s="11">
        <f t="shared" si="284"/>
        <v>42077.119409722218</v>
      </c>
      <c r="T2574" s="11">
        <f t="shared" si="285"/>
        <v>42107.119409722218</v>
      </c>
      <c r="U2574">
        <f t="shared" si="286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6">
        <f t="shared" si="281"/>
        <v>0</v>
      </c>
      <c r="Q2575" t="str">
        <f t="shared" si="282"/>
        <v>food</v>
      </c>
      <c r="R2575" t="str">
        <f t="shared" si="283"/>
        <v>food trucks</v>
      </c>
      <c r="S2575" s="11">
        <f t="shared" si="284"/>
        <v>41829.592002314814</v>
      </c>
      <c r="T2575" s="11">
        <f t="shared" si="285"/>
        <v>41874.592002314814</v>
      </c>
      <c r="U2575">
        <f t="shared" si="286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6">
        <f t="shared" si="281"/>
        <v>0</v>
      </c>
      <c r="Q2576" t="str">
        <f t="shared" si="282"/>
        <v>food</v>
      </c>
      <c r="R2576" t="str">
        <f t="shared" si="283"/>
        <v>food trucks</v>
      </c>
      <c r="S2576" s="11">
        <f t="shared" si="284"/>
        <v>42487.825752314813</v>
      </c>
      <c r="T2576" s="11">
        <f t="shared" si="285"/>
        <v>42508.825752314813</v>
      </c>
      <c r="U2576">
        <f t="shared" si="286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6">
        <f t="shared" si="281"/>
        <v>0</v>
      </c>
      <c r="Q2577" t="str">
        <f t="shared" si="282"/>
        <v>food</v>
      </c>
      <c r="R2577" t="str">
        <f t="shared" si="283"/>
        <v>food trucks</v>
      </c>
      <c r="S2577" s="11">
        <f t="shared" si="284"/>
        <v>41986.108726851846</v>
      </c>
      <c r="T2577" s="11">
        <f t="shared" si="285"/>
        <v>42016.108726851846</v>
      </c>
      <c r="U2577">
        <f t="shared" si="286"/>
        <v>2015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6">
        <f t="shared" si="281"/>
        <v>0</v>
      </c>
      <c r="Q2578" t="str">
        <f t="shared" si="282"/>
        <v>food</v>
      </c>
      <c r="R2578" t="str">
        <f t="shared" si="283"/>
        <v>food trucks</v>
      </c>
      <c r="S2578" s="11">
        <f t="shared" si="284"/>
        <v>42060.00980324074</v>
      </c>
      <c r="T2578" s="11">
        <f t="shared" si="285"/>
        <v>42104.968136574069</v>
      </c>
      <c r="U2578">
        <f t="shared" si="286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6">
        <f t="shared" si="281"/>
        <v>0</v>
      </c>
      <c r="Q2579" t="str">
        <f t="shared" si="282"/>
        <v>food</v>
      </c>
      <c r="R2579" t="str">
        <f t="shared" si="283"/>
        <v>food trucks</v>
      </c>
      <c r="S2579" s="11">
        <f t="shared" si="284"/>
        <v>41830.820567129631</v>
      </c>
      <c r="T2579" s="11">
        <f t="shared" si="285"/>
        <v>41855.820567129631</v>
      </c>
      <c r="U2579">
        <f t="shared" si="286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ref="O2580:O2643" si="287">E2580/D2580</f>
        <v>0</v>
      </c>
      <c r="P2580" s="6">
        <f t="shared" si="281"/>
        <v>0</v>
      </c>
      <c r="Q2580" t="str">
        <f t="shared" si="282"/>
        <v>food</v>
      </c>
      <c r="R2580" t="str">
        <f t="shared" si="283"/>
        <v>food trucks</v>
      </c>
      <c r="S2580" s="11">
        <f t="shared" si="284"/>
        <v>42238.022905092599</v>
      </c>
      <c r="T2580" s="11">
        <f t="shared" si="285"/>
        <v>42286.708333333328</v>
      </c>
      <c r="U2580">
        <f t="shared" si="286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7"/>
        <v>1.3849999999999999E-3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1">
        <f t="shared" si="284"/>
        <v>41837.829895833333</v>
      </c>
      <c r="T2581" s="11">
        <f t="shared" si="285"/>
        <v>41897.829895833333</v>
      </c>
      <c r="U2581">
        <f t="shared" si="286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7"/>
        <v>6.0000000000000001E-3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1">
        <f t="shared" si="284"/>
        <v>42110.326423611114</v>
      </c>
      <c r="T2582" s="11">
        <f t="shared" si="285"/>
        <v>42140.125</v>
      </c>
      <c r="U2582">
        <f t="shared" si="286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7"/>
        <v>0.106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1">
        <f t="shared" si="284"/>
        <v>42294.628449074073</v>
      </c>
      <c r="T2583" s="11">
        <f t="shared" si="285"/>
        <v>42324.670115740737</v>
      </c>
      <c r="U2583">
        <f t="shared" si="286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7"/>
        <v>1.1111111111111112E-5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11">
        <f t="shared" si="284"/>
        <v>42642.988819444443</v>
      </c>
      <c r="T2584" s="11">
        <f t="shared" si="285"/>
        <v>42672.988819444443</v>
      </c>
      <c r="U2584">
        <f t="shared" si="286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7"/>
        <v>5.0000000000000001E-3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11">
        <f t="shared" si="284"/>
        <v>42019.76944444445</v>
      </c>
      <c r="T2585" s="11">
        <f t="shared" si="285"/>
        <v>42079.727777777778</v>
      </c>
      <c r="U2585">
        <f t="shared" si="286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7"/>
        <v>0</v>
      </c>
      <c r="P2586" s="6">
        <f t="shared" si="281"/>
        <v>0</v>
      </c>
      <c r="Q2586" t="str">
        <f t="shared" si="282"/>
        <v>food</v>
      </c>
      <c r="R2586" t="str">
        <f t="shared" si="283"/>
        <v>food trucks</v>
      </c>
      <c r="S2586" s="11">
        <f t="shared" si="284"/>
        <v>42140.173252314817</v>
      </c>
      <c r="T2586" s="11">
        <f t="shared" si="285"/>
        <v>42170.173252314817</v>
      </c>
      <c r="U2586">
        <f t="shared" si="28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7"/>
        <v>1.6666666666666668E-3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11">
        <f t="shared" si="284"/>
        <v>41795.963333333333</v>
      </c>
      <c r="T2587" s="11">
        <f t="shared" si="285"/>
        <v>41825.963333333333</v>
      </c>
      <c r="U2587">
        <f t="shared" si="28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7"/>
        <v>1.6666666666666668E-3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11">
        <f t="shared" si="284"/>
        <v>42333.330277777779</v>
      </c>
      <c r="T2588" s="11">
        <f t="shared" si="285"/>
        <v>42363.330277777779</v>
      </c>
      <c r="U2588">
        <f t="shared" si="28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7"/>
        <v>2.4340000000000001E-2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1">
        <f t="shared" si="284"/>
        <v>42338.675381944442</v>
      </c>
      <c r="T2589" s="11">
        <f t="shared" si="285"/>
        <v>42368.675381944442</v>
      </c>
      <c r="U2589">
        <f t="shared" si="28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7"/>
        <v>3.8833333333333331E-2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1">
        <f t="shared" si="284"/>
        <v>42042.676226851851</v>
      </c>
      <c r="T2590" s="11">
        <f t="shared" si="285"/>
        <v>42094.551388888889</v>
      </c>
      <c r="U2590">
        <f t="shared" si="28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7"/>
        <v>1E-4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11">
        <f t="shared" si="284"/>
        <v>42422.536192129628</v>
      </c>
      <c r="T2591" s="11">
        <f t="shared" si="285"/>
        <v>42452.494525462964</v>
      </c>
      <c r="U2591">
        <f t="shared" si="28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7"/>
        <v>0</v>
      </c>
      <c r="P2592" s="6">
        <f t="shared" si="281"/>
        <v>0</v>
      </c>
      <c r="Q2592" t="str">
        <f t="shared" si="282"/>
        <v>food</v>
      </c>
      <c r="R2592" t="str">
        <f t="shared" si="283"/>
        <v>food trucks</v>
      </c>
      <c r="S2592" s="11">
        <f t="shared" si="284"/>
        <v>42388.589085648149</v>
      </c>
      <c r="T2592" s="11">
        <f t="shared" si="285"/>
        <v>42395.589085648149</v>
      </c>
      <c r="U2592">
        <f t="shared" si="28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7"/>
        <v>1.7333333333333333E-2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11">
        <f t="shared" si="284"/>
        <v>42382.906527777777</v>
      </c>
      <c r="T2593" s="11">
        <f t="shared" si="285"/>
        <v>42442.864861111113</v>
      </c>
      <c r="U2593">
        <f t="shared" si="28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7"/>
        <v>1.6666666666666668E-3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11">
        <f t="shared" si="284"/>
        <v>41887.801168981481</v>
      </c>
      <c r="T2594" s="11">
        <f t="shared" si="285"/>
        <v>41917.801168981481</v>
      </c>
      <c r="U2594">
        <f t="shared" si="28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7"/>
        <v>0</v>
      </c>
      <c r="P2595" s="6">
        <f t="shared" si="281"/>
        <v>0</v>
      </c>
      <c r="Q2595" t="str">
        <f t="shared" si="282"/>
        <v>food</v>
      </c>
      <c r="R2595" t="str">
        <f t="shared" si="283"/>
        <v>food trucks</v>
      </c>
      <c r="S2595" s="11">
        <f t="shared" si="284"/>
        <v>42089.84520833334</v>
      </c>
      <c r="T2595" s="11">
        <f t="shared" si="285"/>
        <v>42119.84520833334</v>
      </c>
      <c r="U2595">
        <f t="shared" si="28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7"/>
        <v>1.2500000000000001E-5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11">
        <f t="shared" si="284"/>
        <v>41828.967916666668</v>
      </c>
      <c r="T2596" s="11">
        <f t="shared" si="285"/>
        <v>41858.967916666668</v>
      </c>
      <c r="U2596">
        <f t="shared" si="28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7"/>
        <v>0.12166666666666667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1">
        <f t="shared" si="284"/>
        <v>42760.244212962964</v>
      </c>
      <c r="T2597" s="11">
        <f t="shared" si="285"/>
        <v>42790.244212962964</v>
      </c>
      <c r="U2597">
        <f t="shared" si="28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7"/>
        <v>0.23588571428571428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1">
        <f t="shared" si="284"/>
        <v>41828.664456018516</v>
      </c>
      <c r="T2598" s="11">
        <f t="shared" si="285"/>
        <v>41858.664456018516</v>
      </c>
      <c r="U2598">
        <f t="shared" si="28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7"/>
        <v>5.6666666666666664E-2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1">
        <f t="shared" si="284"/>
        <v>42510.341631944444</v>
      </c>
      <c r="T2599" s="11">
        <f t="shared" si="285"/>
        <v>42540.341631944444</v>
      </c>
      <c r="U2599">
        <f t="shared" si="28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7"/>
        <v>0.39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1">
        <f t="shared" si="284"/>
        <v>42240.840289351851</v>
      </c>
      <c r="T2600" s="11">
        <f t="shared" si="285"/>
        <v>42270.840289351851</v>
      </c>
      <c r="U2600">
        <f t="shared" si="28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7"/>
        <v>9.9546510341776348E-3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11">
        <f t="shared" si="284"/>
        <v>41809.754016203704</v>
      </c>
      <c r="T2601" s="11">
        <f t="shared" si="285"/>
        <v>41854.754016203704</v>
      </c>
      <c r="U2601">
        <f t="shared" si="28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7"/>
        <v>6.9320000000000007E-2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1">
        <f t="shared" si="284"/>
        <v>42394.900462962964</v>
      </c>
      <c r="T2602" s="11">
        <f t="shared" si="285"/>
        <v>42454.858796296292</v>
      </c>
      <c r="U2602">
        <f t="shared" si="28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7"/>
        <v>6.6139999999999999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1">
        <f t="shared" si="284"/>
        <v>41150.902187499996</v>
      </c>
      <c r="T2603" s="11">
        <f t="shared" si="285"/>
        <v>41165.165972222225</v>
      </c>
      <c r="U2603">
        <f t="shared" si="28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7"/>
        <v>3.2609166666666667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1">
        <f t="shared" si="284"/>
        <v>41915.747314814813</v>
      </c>
      <c r="T2604" s="11">
        <f t="shared" si="285"/>
        <v>41955.888888888891</v>
      </c>
      <c r="U2604">
        <f t="shared" si="28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7"/>
        <v>1.0148571428571429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1">
        <f t="shared" si="284"/>
        <v>41617.912662037037</v>
      </c>
      <c r="T2605" s="11">
        <f t="shared" si="285"/>
        <v>41631.912662037037</v>
      </c>
      <c r="U2605">
        <f t="shared" si="28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7"/>
        <v>1.0421799999999999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1">
        <f t="shared" si="284"/>
        <v>40998.051192129627</v>
      </c>
      <c r="T2606" s="11">
        <f t="shared" si="285"/>
        <v>41028.051192129627</v>
      </c>
      <c r="U2606">
        <f t="shared" si="28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7"/>
        <v>1.0742157000000001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1">
        <f t="shared" si="284"/>
        <v>42508.541550925926</v>
      </c>
      <c r="T2607" s="11">
        <f t="shared" si="285"/>
        <v>42538.541550925926</v>
      </c>
      <c r="U2607">
        <f t="shared" si="28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7"/>
        <v>1.1005454545454545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1">
        <f t="shared" si="284"/>
        <v>41726.712754629632</v>
      </c>
      <c r="T2608" s="11">
        <f t="shared" si="285"/>
        <v>41758.712754629632</v>
      </c>
      <c r="U2608">
        <f t="shared" si="28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7"/>
        <v>4.077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1">
        <f t="shared" si="284"/>
        <v>42184.874675925923</v>
      </c>
      <c r="T2609" s="11">
        <f t="shared" si="285"/>
        <v>42228.083333333328</v>
      </c>
      <c r="U2609">
        <f t="shared" si="28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7"/>
        <v>2.2392500000000002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1">
        <f t="shared" si="284"/>
        <v>42767.801712962959</v>
      </c>
      <c r="T2610" s="11">
        <f t="shared" si="285"/>
        <v>42809</v>
      </c>
      <c r="U2610">
        <f t="shared" si="28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7"/>
        <v>3.038011142857143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1">
        <f t="shared" si="284"/>
        <v>41075.237858796296</v>
      </c>
      <c r="T2611" s="11">
        <f t="shared" si="285"/>
        <v>41105.237858796296</v>
      </c>
      <c r="U2611">
        <f t="shared" si="28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7"/>
        <v>1.4132510432681749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1">
        <f t="shared" si="284"/>
        <v>42564.881076388891</v>
      </c>
      <c r="T2612" s="11">
        <f t="shared" si="285"/>
        <v>42604.290972222225</v>
      </c>
      <c r="U2612">
        <f t="shared" si="28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7"/>
        <v>27.906363636363636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1">
        <f t="shared" si="284"/>
        <v>42704.335810185185</v>
      </c>
      <c r="T2613" s="11">
        <f t="shared" si="285"/>
        <v>42737.957638888889</v>
      </c>
      <c r="U2613">
        <f t="shared" si="286"/>
        <v>2017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7"/>
        <v>1.7176130000000001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1">
        <f t="shared" si="284"/>
        <v>41982.143171296295</v>
      </c>
      <c r="T2614" s="11">
        <f t="shared" si="285"/>
        <v>42013.143171296295</v>
      </c>
      <c r="U2614">
        <f t="shared" si="286"/>
        <v>2015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7"/>
        <v>1.0101333333333333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1">
        <f t="shared" si="284"/>
        <v>41143.81821759259</v>
      </c>
      <c r="T2615" s="11">
        <f t="shared" si="285"/>
        <v>41173.81821759259</v>
      </c>
      <c r="U2615">
        <f t="shared" si="28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7"/>
        <v>1.02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1">
        <f t="shared" si="284"/>
        <v>41730.708472222221</v>
      </c>
      <c r="T2616" s="11">
        <f t="shared" si="285"/>
        <v>41759.208333333336</v>
      </c>
      <c r="U2616">
        <f t="shared" si="28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7"/>
        <v>1.6976511744127936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1">
        <f t="shared" si="284"/>
        <v>42453.49726851852</v>
      </c>
      <c r="T2617" s="11">
        <f t="shared" si="285"/>
        <v>42490.5</v>
      </c>
      <c r="U2617">
        <f t="shared" si="28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7"/>
        <v>1.14534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1">
        <f t="shared" si="284"/>
        <v>42211.99454861111</v>
      </c>
      <c r="T2618" s="11">
        <f t="shared" si="285"/>
        <v>42241.99454861111</v>
      </c>
      <c r="U2618">
        <f t="shared" si="28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7"/>
        <v>8.7759999999999998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1">
        <f t="shared" si="284"/>
        <v>41902.874432870369</v>
      </c>
      <c r="T2619" s="11">
        <f t="shared" si="285"/>
        <v>41932.874432870369</v>
      </c>
      <c r="U2619">
        <f t="shared" si="28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7"/>
        <v>1.0538666666666667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1">
        <f t="shared" si="284"/>
        <v>42279.792372685188</v>
      </c>
      <c r="T2620" s="11">
        <f t="shared" si="285"/>
        <v>42339.834039351852</v>
      </c>
      <c r="U2620">
        <f t="shared" si="28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7"/>
        <v>1.8839999999999999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1">
        <f t="shared" si="284"/>
        <v>42273.884305555555</v>
      </c>
      <c r="T2621" s="11">
        <f t="shared" si="285"/>
        <v>42300.458333333328</v>
      </c>
      <c r="U2621">
        <f t="shared" si="28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7"/>
        <v>1.436523076923077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1">
        <f t="shared" si="284"/>
        <v>42251.16715277778</v>
      </c>
      <c r="T2622" s="11">
        <f t="shared" si="285"/>
        <v>42288.041666666672</v>
      </c>
      <c r="U2622">
        <f t="shared" si="28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7"/>
        <v>1.4588000000000001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1">
        <f t="shared" si="284"/>
        <v>42115.74754629629</v>
      </c>
      <c r="T2623" s="11">
        <f t="shared" si="285"/>
        <v>42145.74754629629</v>
      </c>
      <c r="U2623">
        <f t="shared" si="28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7"/>
        <v>1.3118399999999999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1">
        <f t="shared" si="284"/>
        <v>42689.74324074074</v>
      </c>
      <c r="T2624" s="11">
        <f t="shared" si="285"/>
        <v>42734.74324074074</v>
      </c>
      <c r="U2624">
        <f t="shared" si="28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7"/>
        <v>1.1399999999999999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1">
        <f t="shared" si="284"/>
        <v>42692.256550925929</v>
      </c>
      <c r="T2625" s="11">
        <f t="shared" si="285"/>
        <v>42706.256550925929</v>
      </c>
      <c r="U2625">
        <f t="shared" si="28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7"/>
        <v>13.794206249999998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1">
        <f t="shared" si="284"/>
        <v>41144.42155092593</v>
      </c>
      <c r="T2626" s="11">
        <f t="shared" si="285"/>
        <v>41165.42155092593</v>
      </c>
      <c r="U2626">
        <f t="shared" si="286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87"/>
        <v>9.56</v>
      </c>
      <c r="P2627" s="6">
        <f t="shared" ref="P2627:P2690" si="288">IF(L2627&gt;0,E2627/L2627,0)</f>
        <v>27.576923076923077</v>
      </c>
      <c r="Q2627" t="str">
        <f t="shared" ref="Q2627:Q2690" si="289">LEFT($N2627,FIND("/",$N2627,1)-1)</f>
        <v>technology</v>
      </c>
      <c r="R2627" t="str">
        <f t="shared" ref="R2627:R2690" si="290">MID($N2627,FIND("/",$N2627,1)+1,32)</f>
        <v>space exploration</v>
      </c>
      <c r="S2627" s="11">
        <f t="shared" ref="S2627:S2690" si="291">(((J2627/60)/60)/24)+DATE(1970,1,1)</f>
        <v>42658.810277777782</v>
      </c>
      <c r="T2627" s="11">
        <f t="shared" ref="T2627:T2690" si="292">(((I2627/60)/60)/24)+DATE(1970,1,1)</f>
        <v>42683.851944444439</v>
      </c>
      <c r="U2627">
        <f t="shared" ref="U2627:U2690" si="293">YEAR(T2627)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1">
        <f t="shared" si="291"/>
        <v>42128.628113425926</v>
      </c>
      <c r="T2628" s="11">
        <f t="shared" si="292"/>
        <v>42158.628113425926</v>
      </c>
      <c r="U2628">
        <f t="shared" si="293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1">
        <f t="shared" si="291"/>
        <v>42304.829409722224</v>
      </c>
      <c r="T2629" s="11">
        <f t="shared" si="292"/>
        <v>42334.871076388896</v>
      </c>
      <c r="U2629">
        <f t="shared" si="293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1">
        <f t="shared" si="291"/>
        <v>41953.966053240743</v>
      </c>
      <c r="T2630" s="11">
        <f t="shared" si="292"/>
        <v>41973.966053240743</v>
      </c>
      <c r="U2630">
        <f t="shared" si="293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1">
        <f t="shared" si="291"/>
        <v>42108.538449074069</v>
      </c>
      <c r="T2631" s="11">
        <f t="shared" si="292"/>
        <v>42138.538449074069</v>
      </c>
      <c r="U2631">
        <f t="shared" si="293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1">
        <f t="shared" si="291"/>
        <v>42524.105462962965</v>
      </c>
      <c r="T2632" s="11">
        <f t="shared" si="292"/>
        <v>42551.416666666672</v>
      </c>
      <c r="U2632">
        <f t="shared" si="293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1">
        <f t="shared" si="291"/>
        <v>42218.169293981482</v>
      </c>
      <c r="T2633" s="11">
        <f t="shared" si="292"/>
        <v>42246.169293981482</v>
      </c>
      <c r="U2633">
        <f t="shared" si="293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1">
        <f t="shared" si="291"/>
        <v>42494.061793981484</v>
      </c>
      <c r="T2634" s="11">
        <f t="shared" si="292"/>
        <v>42519.061793981484</v>
      </c>
      <c r="U2634">
        <f t="shared" si="293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1">
        <f t="shared" si="291"/>
        <v>41667.823287037041</v>
      </c>
      <c r="T2635" s="11">
        <f t="shared" si="292"/>
        <v>41697.958333333336</v>
      </c>
      <c r="U2635">
        <f t="shared" si="293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1">
        <f t="shared" si="291"/>
        <v>42612.656493055561</v>
      </c>
      <c r="T2636" s="11">
        <f t="shared" si="292"/>
        <v>42642.656493055561</v>
      </c>
      <c r="U2636">
        <f t="shared" si="293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1">
        <f t="shared" si="291"/>
        <v>42037.950937500005</v>
      </c>
      <c r="T2637" s="11">
        <f t="shared" si="292"/>
        <v>42072.909270833334</v>
      </c>
      <c r="U2637">
        <f t="shared" si="293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1">
        <f t="shared" si="291"/>
        <v>42636.614745370374</v>
      </c>
      <c r="T2638" s="11">
        <f t="shared" si="292"/>
        <v>42659.041666666672</v>
      </c>
      <c r="U2638">
        <f t="shared" si="293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1">
        <f t="shared" si="291"/>
        <v>42639.549479166672</v>
      </c>
      <c r="T2639" s="11">
        <f t="shared" si="292"/>
        <v>42655.549479166672</v>
      </c>
      <c r="U2639">
        <f t="shared" si="293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1">
        <f t="shared" si="291"/>
        <v>41989.913136574076</v>
      </c>
      <c r="T2640" s="11">
        <f t="shared" si="292"/>
        <v>42019.913136574076</v>
      </c>
      <c r="U2640">
        <f t="shared" si="293"/>
        <v>2015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1">
        <f t="shared" si="291"/>
        <v>42024.86513888889</v>
      </c>
      <c r="T2641" s="11">
        <f t="shared" si="292"/>
        <v>42054.86513888889</v>
      </c>
      <c r="U2641">
        <f t="shared" si="293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1">
        <f t="shared" si="291"/>
        <v>42103.160578703704</v>
      </c>
      <c r="T2642" s="11">
        <f t="shared" si="292"/>
        <v>42163.160578703704</v>
      </c>
      <c r="U2642">
        <f t="shared" si="293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1">
        <f t="shared" si="291"/>
        <v>41880.827118055553</v>
      </c>
      <c r="T2643" s="11">
        <f t="shared" si="292"/>
        <v>41897.839583333334</v>
      </c>
      <c r="U2643">
        <f t="shared" si="293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ref="O2644:O2707" si="294">E2644/D2644</f>
        <v>0</v>
      </c>
      <c r="P2644" s="6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11">
        <f t="shared" si="291"/>
        <v>42536.246620370366</v>
      </c>
      <c r="T2644" s="11">
        <f t="shared" si="292"/>
        <v>42566.289583333331</v>
      </c>
      <c r="U2644">
        <f t="shared" si="293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94"/>
        <v>0.33559730999999998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1">
        <f t="shared" si="291"/>
        <v>42689.582349537035</v>
      </c>
      <c r="T2645" s="11">
        <f t="shared" si="292"/>
        <v>42725.332638888889</v>
      </c>
      <c r="U2645">
        <f t="shared" si="293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94"/>
        <v>2.053E-2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1">
        <f t="shared" si="291"/>
        <v>42774.792071759264</v>
      </c>
      <c r="T2646" s="11">
        <f t="shared" si="292"/>
        <v>42804.792071759264</v>
      </c>
      <c r="U2646">
        <f t="shared" si="293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94"/>
        <v>0.105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1">
        <f t="shared" si="291"/>
        <v>41921.842627314814</v>
      </c>
      <c r="T2647" s="11">
        <f t="shared" si="292"/>
        <v>41951.884293981479</v>
      </c>
      <c r="U2647">
        <f t="shared" si="293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94"/>
        <v>8.4172839999999999E-2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1">
        <f t="shared" si="291"/>
        <v>42226.313298611116</v>
      </c>
      <c r="T2648" s="11">
        <f t="shared" si="292"/>
        <v>42256.313298611116</v>
      </c>
      <c r="U2648">
        <f t="shared" si="293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94"/>
        <v>1.44E-2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1">
        <f t="shared" si="291"/>
        <v>42200.261793981481</v>
      </c>
      <c r="T2649" s="11">
        <f t="shared" si="292"/>
        <v>42230.261793981481</v>
      </c>
      <c r="U2649">
        <f t="shared" si="293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94"/>
        <v>8.8333333333333337E-3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1">
        <f t="shared" si="291"/>
        <v>42408.714814814812</v>
      </c>
      <c r="T2650" s="11">
        <f t="shared" si="292"/>
        <v>42438.714814814812</v>
      </c>
      <c r="U2650">
        <f t="shared" si="293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94"/>
        <v>9.9200000000000004E-4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1">
        <f t="shared" si="291"/>
        <v>42341.99700231482</v>
      </c>
      <c r="T2651" s="11">
        <f t="shared" si="292"/>
        <v>42401.99700231482</v>
      </c>
      <c r="U2651">
        <f t="shared" si="293"/>
        <v>2016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94"/>
        <v>5.966666666666667E-3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1">
        <f t="shared" si="291"/>
        <v>42695.624340277776</v>
      </c>
      <c r="T2652" s="11">
        <f t="shared" si="292"/>
        <v>42725.624340277776</v>
      </c>
      <c r="U2652">
        <f t="shared" si="293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94"/>
        <v>1.8689285714285714E-2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1">
        <f t="shared" si="291"/>
        <v>42327.805659722217</v>
      </c>
      <c r="T2653" s="11">
        <f t="shared" si="292"/>
        <v>42355.805659722217</v>
      </c>
      <c r="U2653">
        <f t="shared" si="293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94"/>
        <v>8.8500000000000002E-3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1">
        <f t="shared" si="291"/>
        <v>41953.158854166672</v>
      </c>
      <c r="T2654" s="11">
        <f t="shared" si="292"/>
        <v>41983.158854166672</v>
      </c>
      <c r="U2654">
        <f t="shared" si="293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94"/>
        <v>0.1152156862745098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1">
        <f t="shared" si="291"/>
        <v>41771.651932870373</v>
      </c>
      <c r="T2655" s="11">
        <f t="shared" si="292"/>
        <v>41803.166666666664</v>
      </c>
      <c r="U2655">
        <f t="shared" si="293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94"/>
        <v>5.1000000000000004E-4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1">
        <f t="shared" si="291"/>
        <v>42055.600995370376</v>
      </c>
      <c r="T2656" s="11">
        <f t="shared" si="292"/>
        <v>42115.559328703705</v>
      </c>
      <c r="U2656">
        <f t="shared" si="293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94"/>
        <v>0.21033333333333334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1">
        <f t="shared" si="291"/>
        <v>42381.866284722222</v>
      </c>
      <c r="T2657" s="11">
        <f t="shared" si="292"/>
        <v>42409.833333333328</v>
      </c>
      <c r="U2657">
        <f t="shared" si="293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94"/>
        <v>0.11436666666666667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1">
        <f t="shared" si="291"/>
        <v>42767.688518518517</v>
      </c>
      <c r="T2658" s="11">
        <f t="shared" si="292"/>
        <v>42806.791666666672</v>
      </c>
      <c r="U2658">
        <f t="shared" si="293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94"/>
        <v>0.18737933333333334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1">
        <f t="shared" si="291"/>
        <v>42551.928854166668</v>
      </c>
      <c r="T2659" s="11">
        <f t="shared" si="292"/>
        <v>42585.0625</v>
      </c>
      <c r="U2659">
        <f t="shared" si="293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94"/>
        <v>9.2857142857142856E-4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1">
        <f t="shared" si="291"/>
        <v>42551.884189814817</v>
      </c>
      <c r="T2660" s="11">
        <f t="shared" si="292"/>
        <v>42581.884189814817</v>
      </c>
      <c r="U2660">
        <f t="shared" si="293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94"/>
        <v>2.720408163265306E-2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1">
        <f t="shared" si="291"/>
        <v>42082.069560185191</v>
      </c>
      <c r="T2661" s="11">
        <f t="shared" si="292"/>
        <v>42112.069560185191</v>
      </c>
      <c r="U2661">
        <f t="shared" si="293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94"/>
        <v>9.5E-4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1">
        <f t="shared" si="291"/>
        <v>42272.713171296295</v>
      </c>
      <c r="T2662" s="11">
        <f t="shared" si="292"/>
        <v>42332.754837962959</v>
      </c>
      <c r="U2662">
        <f t="shared" si="293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94"/>
        <v>1.0289999999999999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1">
        <f t="shared" si="291"/>
        <v>41542.958449074074</v>
      </c>
      <c r="T2663" s="11">
        <f t="shared" si="292"/>
        <v>41572.958449074074</v>
      </c>
      <c r="U2663">
        <f t="shared" si="293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94"/>
        <v>1.0680000000000001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1">
        <f t="shared" si="291"/>
        <v>42207.746678240743</v>
      </c>
      <c r="T2664" s="11">
        <f t="shared" si="292"/>
        <v>42237.746678240743</v>
      </c>
      <c r="U2664">
        <f t="shared" si="293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94"/>
        <v>1.0459624999999999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1">
        <f t="shared" si="291"/>
        <v>42222.622766203705</v>
      </c>
      <c r="T2665" s="11">
        <f t="shared" si="292"/>
        <v>42251.625</v>
      </c>
      <c r="U2665">
        <f t="shared" si="293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94"/>
        <v>1.0342857142857143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1">
        <f t="shared" si="291"/>
        <v>42313.02542824074</v>
      </c>
      <c r="T2666" s="11">
        <f t="shared" si="292"/>
        <v>42347.290972222225</v>
      </c>
      <c r="U2666">
        <f t="shared" si="293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94"/>
        <v>1.2314285714285715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1">
        <f t="shared" si="291"/>
        <v>42083.895532407405</v>
      </c>
      <c r="T2667" s="11">
        <f t="shared" si="292"/>
        <v>42128.895532407405</v>
      </c>
      <c r="U2667">
        <f t="shared" si="293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94"/>
        <v>1.592951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1">
        <f t="shared" si="291"/>
        <v>42235.764340277776</v>
      </c>
      <c r="T2668" s="11">
        <f t="shared" si="292"/>
        <v>42272.875</v>
      </c>
      <c r="U2668">
        <f t="shared" si="293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94"/>
        <v>1.1066666666666667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1">
        <f t="shared" si="291"/>
        <v>42380.926111111112</v>
      </c>
      <c r="T2669" s="11">
        <f t="shared" si="292"/>
        <v>42410.926111111112</v>
      </c>
      <c r="U2669">
        <f t="shared" si="293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94"/>
        <v>1.7070000000000001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1">
        <f t="shared" si="291"/>
        <v>42275.588715277772</v>
      </c>
      <c r="T2670" s="11">
        <f t="shared" si="292"/>
        <v>42317.60555555555</v>
      </c>
      <c r="U2670">
        <f t="shared" si="293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94"/>
        <v>1.25125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1">
        <f t="shared" si="291"/>
        <v>42319.035833333335</v>
      </c>
      <c r="T2671" s="11">
        <f t="shared" si="292"/>
        <v>42379.035833333335</v>
      </c>
      <c r="U2671">
        <f t="shared" si="293"/>
        <v>2016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94"/>
        <v>6.4158609339642042E-2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1">
        <f t="shared" si="291"/>
        <v>41821.020601851851</v>
      </c>
      <c r="T2672" s="11">
        <f t="shared" si="292"/>
        <v>41849.020601851851</v>
      </c>
      <c r="U2672">
        <f t="shared" si="293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94"/>
        <v>0.11344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1">
        <f t="shared" si="291"/>
        <v>41962.749027777783</v>
      </c>
      <c r="T2673" s="11">
        <f t="shared" si="292"/>
        <v>41992.818055555559</v>
      </c>
      <c r="U2673">
        <f t="shared" si="293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94"/>
        <v>0.33189999999999997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1">
        <f t="shared" si="291"/>
        <v>42344.884143518517</v>
      </c>
      <c r="T2674" s="11">
        <f t="shared" si="292"/>
        <v>42366.25</v>
      </c>
      <c r="U2674">
        <f t="shared" si="293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94"/>
        <v>0.27579999999999999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1">
        <f t="shared" si="291"/>
        <v>41912.541655092595</v>
      </c>
      <c r="T2675" s="11">
        <f t="shared" si="292"/>
        <v>41941.947916666664</v>
      </c>
      <c r="U2675">
        <f t="shared" si="293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94"/>
        <v>0.62839999999999996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1">
        <f t="shared" si="291"/>
        <v>42529.632754629631</v>
      </c>
      <c r="T2676" s="11">
        <f t="shared" si="292"/>
        <v>42556.207638888889</v>
      </c>
      <c r="U2676">
        <f t="shared" si="293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94"/>
        <v>7.5880000000000003E-2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1">
        <f t="shared" si="291"/>
        <v>41923.857511574075</v>
      </c>
      <c r="T2677" s="11">
        <f t="shared" si="292"/>
        <v>41953.899178240739</v>
      </c>
      <c r="U2677">
        <f t="shared" si="293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94"/>
        <v>0.50380952380952382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1">
        <f t="shared" si="291"/>
        <v>42482.624699074076</v>
      </c>
      <c r="T2678" s="11">
        <f t="shared" si="292"/>
        <v>42512.624699074076</v>
      </c>
      <c r="U2678">
        <f t="shared" si="293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94"/>
        <v>0.17512820512820512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1">
        <f t="shared" si="291"/>
        <v>41793.029432870368</v>
      </c>
      <c r="T2679" s="11">
        <f t="shared" si="292"/>
        <v>41823.029432870368</v>
      </c>
      <c r="U2679">
        <f t="shared" si="293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94"/>
        <v>1.3750000000000001E-4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1">
        <f t="shared" si="291"/>
        <v>42241.798206018517</v>
      </c>
      <c r="T2680" s="11">
        <f t="shared" si="292"/>
        <v>42271.798206018517</v>
      </c>
      <c r="U2680">
        <f t="shared" si="293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94"/>
        <v>3.3E-3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1">
        <f t="shared" si="291"/>
        <v>42033.001087962963</v>
      </c>
      <c r="T2681" s="11">
        <f t="shared" si="292"/>
        <v>42063.001087962963</v>
      </c>
      <c r="U2681">
        <f t="shared" si="293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94"/>
        <v>8.6250000000000007E-3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1">
        <f t="shared" si="291"/>
        <v>42436.211701388893</v>
      </c>
      <c r="T2682" s="11">
        <f t="shared" si="292"/>
        <v>42466.170034722221</v>
      </c>
      <c r="U2682">
        <f t="shared" si="293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94"/>
        <v>6.875E-3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1">
        <f t="shared" si="291"/>
        <v>41805.895254629628</v>
      </c>
      <c r="T2683" s="11">
        <f t="shared" si="292"/>
        <v>41830.895254629628</v>
      </c>
      <c r="U2683">
        <f t="shared" si="293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94"/>
        <v>0.28299999999999997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1">
        <f t="shared" si="291"/>
        <v>41932.871990740743</v>
      </c>
      <c r="T2684" s="11">
        <f t="shared" si="292"/>
        <v>41965.249305555553</v>
      </c>
      <c r="U2684">
        <f t="shared" si="293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94"/>
        <v>2.3999999999999998E-3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11">
        <f t="shared" si="291"/>
        <v>42034.75509259259</v>
      </c>
      <c r="T2685" s="11">
        <f t="shared" si="292"/>
        <v>42064.75509259259</v>
      </c>
      <c r="U2685">
        <f t="shared" si="293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94"/>
        <v>1.1428571428571429E-2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1">
        <f t="shared" si="291"/>
        <v>41820.914641203701</v>
      </c>
      <c r="T2686" s="11">
        <f t="shared" si="292"/>
        <v>41860.914641203701</v>
      </c>
      <c r="U2686">
        <f t="shared" si="293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94"/>
        <v>2.0000000000000001E-4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11">
        <f t="shared" si="291"/>
        <v>42061.69594907407</v>
      </c>
      <c r="T2687" s="11">
        <f t="shared" si="292"/>
        <v>42121.654282407413</v>
      </c>
      <c r="U2687">
        <f t="shared" si="293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94"/>
        <v>0</v>
      </c>
      <c r="P2688" s="6">
        <f t="shared" si="288"/>
        <v>0</v>
      </c>
      <c r="Q2688" t="str">
        <f t="shared" si="289"/>
        <v>food</v>
      </c>
      <c r="R2688" t="str">
        <f t="shared" si="290"/>
        <v>food trucks</v>
      </c>
      <c r="S2688" s="11">
        <f t="shared" si="291"/>
        <v>41892.974803240737</v>
      </c>
      <c r="T2688" s="11">
        <f t="shared" si="292"/>
        <v>41912.974803240737</v>
      </c>
      <c r="U2688">
        <f t="shared" si="293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94"/>
        <v>0</v>
      </c>
      <c r="P2689" s="6">
        <f t="shared" si="288"/>
        <v>0</v>
      </c>
      <c r="Q2689" t="str">
        <f t="shared" si="289"/>
        <v>food</v>
      </c>
      <c r="R2689" t="str">
        <f t="shared" si="290"/>
        <v>food trucks</v>
      </c>
      <c r="S2689" s="11">
        <f t="shared" si="291"/>
        <v>42154.64025462963</v>
      </c>
      <c r="T2689" s="11">
        <f t="shared" si="292"/>
        <v>42184.64025462963</v>
      </c>
      <c r="U2689">
        <f t="shared" si="293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94"/>
        <v>1.48E-3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1">
        <f t="shared" si="291"/>
        <v>42028.118865740747</v>
      </c>
      <c r="T2690" s="11">
        <f t="shared" si="292"/>
        <v>42059.125</v>
      </c>
      <c r="U2690">
        <f t="shared" si="293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94"/>
        <v>2.8571428571428571E-5</v>
      </c>
      <c r="P2691" s="6">
        <f t="shared" ref="P2691:P2754" si="295">IF(L2691&gt;0,E2691/L2691,0)</f>
        <v>1</v>
      </c>
      <c r="Q2691" t="str">
        <f t="shared" ref="Q2691:Q2754" si="296">LEFT($N2691,FIND("/",$N2691,1)-1)</f>
        <v>food</v>
      </c>
      <c r="R2691" t="str">
        <f t="shared" ref="R2691:R2754" si="297">MID($N2691,FIND("/",$N2691,1)+1,32)</f>
        <v>food trucks</v>
      </c>
      <c r="S2691" s="11">
        <f t="shared" ref="S2691:S2754" si="298">(((J2691/60)/60)/24)+DATE(1970,1,1)</f>
        <v>42551.961689814809</v>
      </c>
      <c r="T2691" s="11">
        <f t="shared" ref="T2691:T2754" si="299">(((I2691/60)/60)/24)+DATE(1970,1,1)</f>
        <v>42581.961689814809</v>
      </c>
      <c r="U2691">
        <f t="shared" ref="U2691:U2754" si="300">YEAR(T2691)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1">
        <f t="shared" si="298"/>
        <v>42113.105046296296</v>
      </c>
      <c r="T2692" s="11">
        <f t="shared" si="299"/>
        <v>42158.105046296296</v>
      </c>
      <c r="U2692">
        <f t="shared" si="300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1">
        <f t="shared" si="298"/>
        <v>42089.724039351851</v>
      </c>
      <c r="T2693" s="11">
        <f t="shared" si="299"/>
        <v>42134.724039351851</v>
      </c>
      <c r="U2693">
        <f t="shared" si="300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11">
        <f t="shared" si="298"/>
        <v>42058.334027777775</v>
      </c>
      <c r="T2694" s="11">
        <f t="shared" si="299"/>
        <v>42088.292361111111</v>
      </c>
      <c r="U2694">
        <f t="shared" si="300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1">
        <f t="shared" si="298"/>
        <v>41834.138495370367</v>
      </c>
      <c r="T2695" s="11">
        <f t="shared" si="299"/>
        <v>41864.138495370367</v>
      </c>
      <c r="U2695">
        <f t="shared" si="300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11">
        <f t="shared" si="298"/>
        <v>41878.140497685185</v>
      </c>
      <c r="T2696" s="11">
        <f t="shared" si="299"/>
        <v>41908.140497685185</v>
      </c>
      <c r="U2696">
        <f t="shared" si="300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1">
        <f t="shared" si="298"/>
        <v>42048.181921296295</v>
      </c>
      <c r="T2697" s="11">
        <f t="shared" si="299"/>
        <v>42108.14025462963</v>
      </c>
      <c r="U2697">
        <f t="shared" si="300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1">
        <f t="shared" si="298"/>
        <v>41964.844444444447</v>
      </c>
      <c r="T2698" s="11">
        <f t="shared" si="299"/>
        <v>41998.844444444447</v>
      </c>
      <c r="U2698">
        <f t="shared" si="300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1">
        <f t="shared" si="298"/>
        <v>42187.940081018518</v>
      </c>
      <c r="T2699" s="11">
        <f t="shared" si="299"/>
        <v>42218.916666666672</v>
      </c>
      <c r="U2699">
        <f t="shared" si="300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1">
        <f t="shared" si="298"/>
        <v>41787.898240740738</v>
      </c>
      <c r="T2700" s="11">
        <f t="shared" si="299"/>
        <v>41817.898240740738</v>
      </c>
      <c r="U2700">
        <f t="shared" si="300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6">
        <f t="shared" si="295"/>
        <v>0</v>
      </c>
      <c r="Q2701" t="str">
        <f t="shared" si="296"/>
        <v>food</v>
      </c>
      <c r="R2701" t="str">
        <f t="shared" si="297"/>
        <v>food trucks</v>
      </c>
      <c r="S2701" s="11">
        <f t="shared" si="298"/>
        <v>41829.896562499998</v>
      </c>
      <c r="T2701" s="11">
        <f t="shared" si="299"/>
        <v>41859.896562499998</v>
      </c>
      <c r="U2701">
        <f t="shared" si="300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1">
        <f t="shared" si="298"/>
        <v>41870.87467592593</v>
      </c>
      <c r="T2702" s="11">
        <f t="shared" si="299"/>
        <v>41900.87467592593</v>
      </c>
      <c r="U2702">
        <f t="shared" si="300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1">
        <f t="shared" si="298"/>
        <v>42801.774699074071</v>
      </c>
      <c r="T2703" s="11">
        <f t="shared" si="299"/>
        <v>42832.733032407406</v>
      </c>
      <c r="U2703">
        <f t="shared" si="300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1">
        <f t="shared" si="298"/>
        <v>42800.801817129628</v>
      </c>
      <c r="T2704" s="11">
        <f t="shared" si="299"/>
        <v>42830.760150462964</v>
      </c>
      <c r="U2704">
        <f t="shared" si="300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1">
        <f t="shared" si="298"/>
        <v>42756.690162037034</v>
      </c>
      <c r="T2705" s="11">
        <f t="shared" si="299"/>
        <v>42816.648495370369</v>
      </c>
      <c r="U2705">
        <f t="shared" si="300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1">
        <f t="shared" si="298"/>
        <v>42787.862430555557</v>
      </c>
      <c r="T2706" s="11">
        <f t="shared" si="299"/>
        <v>42830.820763888885</v>
      </c>
      <c r="U2706">
        <f t="shared" si="300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1">
        <f t="shared" si="298"/>
        <v>42773.916180555556</v>
      </c>
      <c r="T2707" s="11">
        <f t="shared" si="299"/>
        <v>42818.874513888892</v>
      </c>
      <c r="U2707">
        <f t="shared" si="300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ref="O2708:O2771" si="301">E2708/D2708</f>
        <v>1.1229714285714285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1">
        <f t="shared" si="298"/>
        <v>41899.294942129629</v>
      </c>
      <c r="T2708" s="11">
        <f t="shared" si="299"/>
        <v>41928.290972222225</v>
      </c>
      <c r="U2708">
        <f t="shared" si="30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01"/>
        <v>3.50844625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1">
        <f t="shared" si="298"/>
        <v>41391.782905092594</v>
      </c>
      <c r="T2709" s="11">
        <f t="shared" si="299"/>
        <v>41421.290972222225</v>
      </c>
      <c r="U2709">
        <f t="shared" si="300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01"/>
        <v>2.3321535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1">
        <f t="shared" si="298"/>
        <v>42512.698217592595</v>
      </c>
      <c r="T2710" s="11">
        <f t="shared" si="299"/>
        <v>42572.698217592595</v>
      </c>
      <c r="U2710">
        <f t="shared" si="300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01"/>
        <v>1.01606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1">
        <f t="shared" si="298"/>
        <v>42612.149780092594</v>
      </c>
      <c r="T2711" s="11">
        <f t="shared" si="299"/>
        <v>42647.165972222225</v>
      </c>
      <c r="U2711">
        <f t="shared" si="300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01"/>
        <v>1.5390035000000002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1">
        <f t="shared" si="298"/>
        <v>41828.229490740741</v>
      </c>
      <c r="T2712" s="11">
        <f t="shared" si="299"/>
        <v>41860.083333333336</v>
      </c>
      <c r="U2712">
        <f t="shared" si="30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01"/>
        <v>1.007161125319693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1">
        <f t="shared" si="298"/>
        <v>41780.745254629634</v>
      </c>
      <c r="T2713" s="11">
        <f t="shared" si="299"/>
        <v>41810.917361111111</v>
      </c>
      <c r="U2713">
        <f t="shared" si="30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01"/>
        <v>1.3138181818181818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1">
        <f t="shared" si="298"/>
        <v>41432.062037037038</v>
      </c>
      <c r="T2714" s="11">
        <f t="shared" si="299"/>
        <v>41468.75</v>
      </c>
      <c r="U2714">
        <f t="shared" si="300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01"/>
        <v>1.0224133333333334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1">
        <f t="shared" si="298"/>
        <v>42322.653749999998</v>
      </c>
      <c r="T2715" s="11">
        <f t="shared" si="299"/>
        <v>42362.653749999998</v>
      </c>
      <c r="U2715">
        <f t="shared" si="300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01"/>
        <v>1.1635599999999999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1">
        <f t="shared" si="298"/>
        <v>42629.655046296291</v>
      </c>
      <c r="T2716" s="11">
        <f t="shared" si="299"/>
        <v>42657.958333333328</v>
      </c>
      <c r="U2716">
        <f t="shared" si="300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01"/>
        <v>2.6462241666666664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1">
        <f t="shared" si="298"/>
        <v>42387.398472222223</v>
      </c>
      <c r="T2717" s="11">
        <f t="shared" si="299"/>
        <v>42421.398472222223</v>
      </c>
      <c r="U2717">
        <f t="shared" si="300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01"/>
        <v>1.1998010000000001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1">
        <f t="shared" si="298"/>
        <v>42255.333252314813</v>
      </c>
      <c r="T2718" s="11">
        <f t="shared" si="299"/>
        <v>42285.333252314813</v>
      </c>
      <c r="U2718">
        <f t="shared" si="300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01"/>
        <v>1.2010400000000001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1">
        <f t="shared" si="298"/>
        <v>41934.914918981485</v>
      </c>
      <c r="T2719" s="11">
        <f t="shared" si="299"/>
        <v>41979.956585648149</v>
      </c>
      <c r="U2719">
        <f t="shared" si="300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01"/>
        <v>1.0358333333333334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1">
        <f t="shared" si="298"/>
        <v>42465.596585648149</v>
      </c>
      <c r="T2720" s="11">
        <f t="shared" si="299"/>
        <v>42493.958333333328</v>
      </c>
      <c r="U2720">
        <f t="shared" si="300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01"/>
        <v>1.0883333333333334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1">
        <f t="shared" si="298"/>
        <v>42418.031180555554</v>
      </c>
      <c r="T2721" s="11">
        <f t="shared" si="299"/>
        <v>42477.989513888882</v>
      </c>
      <c r="U2721">
        <f t="shared" si="300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01"/>
        <v>1.1812400000000001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1">
        <f t="shared" si="298"/>
        <v>42655.465891203698</v>
      </c>
      <c r="T2722" s="11">
        <f t="shared" si="299"/>
        <v>42685.507557870369</v>
      </c>
      <c r="U2722">
        <f t="shared" si="300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01"/>
        <v>14.62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1">
        <f t="shared" si="298"/>
        <v>41493.543958333335</v>
      </c>
      <c r="T2723" s="11">
        <f t="shared" si="299"/>
        <v>41523.791666666664</v>
      </c>
      <c r="U2723">
        <f t="shared" si="300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01"/>
        <v>2.5253999999999999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1">
        <f t="shared" si="298"/>
        <v>42704.857094907406</v>
      </c>
      <c r="T2724" s="11">
        <f t="shared" si="299"/>
        <v>42764.857094907406</v>
      </c>
      <c r="U2724">
        <f t="shared" si="300"/>
        <v>2017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01"/>
        <v>1.4005000000000001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1">
        <f t="shared" si="298"/>
        <v>41944.83898148148</v>
      </c>
      <c r="T2725" s="11">
        <f t="shared" si="299"/>
        <v>42004.880648148144</v>
      </c>
      <c r="U2725">
        <f t="shared" si="300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01"/>
        <v>2.9687520259319289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1">
        <f t="shared" si="298"/>
        <v>42199.32707175926</v>
      </c>
      <c r="T2726" s="11">
        <f t="shared" si="299"/>
        <v>42231.32707175926</v>
      </c>
      <c r="U2726">
        <f t="shared" si="300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01"/>
        <v>1.445425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1">
        <f t="shared" si="298"/>
        <v>42745.744618055556</v>
      </c>
      <c r="T2727" s="11">
        <f t="shared" si="299"/>
        <v>42795.744618055556</v>
      </c>
      <c r="U2727">
        <f t="shared" si="300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01"/>
        <v>1.05745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1">
        <f t="shared" si="298"/>
        <v>42452.579988425925</v>
      </c>
      <c r="T2728" s="11">
        <f t="shared" si="299"/>
        <v>42482.579988425925</v>
      </c>
      <c r="U2728">
        <f t="shared" si="300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01"/>
        <v>4.9321000000000002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1">
        <f t="shared" si="298"/>
        <v>42198.676655092597</v>
      </c>
      <c r="T2729" s="11">
        <f t="shared" si="299"/>
        <v>42223.676655092597</v>
      </c>
      <c r="U2729">
        <f t="shared" si="300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01"/>
        <v>2.0182666666666669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1">
        <f t="shared" si="298"/>
        <v>42333.59993055556</v>
      </c>
      <c r="T2730" s="11">
        <f t="shared" si="299"/>
        <v>42368.59993055556</v>
      </c>
      <c r="U2730">
        <f t="shared" si="30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01"/>
        <v>1.0444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1">
        <f t="shared" si="298"/>
        <v>42095.240706018521</v>
      </c>
      <c r="T2731" s="11">
        <f t="shared" si="299"/>
        <v>42125.240706018521</v>
      </c>
      <c r="U2731">
        <f t="shared" si="30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01"/>
        <v>1.7029262962962963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1">
        <f t="shared" si="298"/>
        <v>41351.541377314818</v>
      </c>
      <c r="T2732" s="11">
        <f t="shared" si="299"/>
        <v>41386.541377314818</v>
      </c>
      <c r="U2732">
        <f t="shared" si="300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01"/>
        <v>1.0430333333333333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1">
        <f t="shared" si="298"/>
        <v>41872.525717592594</v>
      </c>
      <c r="T2733" s="11">
        <f t="shared" si="299"/>
        <v>41930.166666666664</v>
      </c>
      <c r="U2733">
        <f t="shared" si="30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01"/>
        <v>1.1825000000000001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1">
        <f t="shared" si="298"/>
        <v>41389.808194444442</v>
      </c>
      <c r="T2734" s="11">
        <f t="shared" si="299"/>
        <v>41422</v>
      </c>
      <c r="U2734">
        <f t="shared" si="300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01"/>
        <v>1.07538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1">
        <f t="shared" si="298"/>
        <v>42044.272847222222</v>
      </c>
      <c r="T2735" s="11">
        <f t="shared" si="299"/>
        <v>42104.231180555551</v>
      </c>
      <c r="U2735">
        <f t="shared" si="30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01"/>
        <v>22603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1">
        <f t="shared" si="298"/>
        <v>42626.668888888889</v>
      </c>
      <c r="T2736" s="11">
        <f t="shared" si="299"/>
        <v>42656.915972222225</v>
      </c>
      <c r="U2736">
        <f t="shared" si="300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01"/>
        <v>9.7813466666666677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1">
        <f t="shared" si="298"/>
        <v>41316.120949074073</v>
      </c>
      <c r="T2737" s="11">
        <f t="shared" si="299"/>
        <v>41346.833333333336</v>
      </c>
      <c r="U2737">
        <f t="shared" si="300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01"/>
        <v>1.2290000000000001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1">
        <f t="shared" si="298"/>
        <v>41722.666354166664</v>
      </c>
      <c r="T2738" s="11">
        <f t="shared" si="299"/>
        <v>41752.666354166664</v>
      </c>
      <c r="U2738">
        <f t="shared" si="300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01"/>
        <v>2.4606080000000001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1">
        <f t="shared" si="298"/>
        <v>41611.917673611111</v>
      </c>
      <c r="T2739" s="11">
        <f t="shared" si="299"/>
        <v>41654.791666666664</v>
      </c>
      <c r="U2739">
        <f t="shared" si="300"/>
        <v>2014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01"/>
        <v>1.4794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1">
        <f t="shared" si="298"/>
        <v>42620.143564814818</v>
      </c>
      <c r="T2740" s="11">
        <f t="shared" si="299"/>
        <v>42680.143564814818</v>
      </c>
      <c r="U2740">
        <f t="shared" si="30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01"/>
        <v>3.8409090909090908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1">
        <f t="shared" si="298"/>
        <v>41719.887928240743</v>
      </c>
      <c r="T2741" s="11">
        <f t="shared" si="299"/>
        <v>41764.887928240743</v>
      </c>
      <c r="U2741">
        <f t="shared" si="30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01"/>
        <v>1.0333333333333334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1">
        <f t="shared" si="298"/>
        <v>42045.031851851847</v>
      </c>
      <c r="T2742" s="11">
        <f t="shared" si="299"/>
        <v>42074.99018518519</v>
      </c>
      <c r="U2742">
        <f t="shared" si="300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01"/>
        <v>4.3750000000000004E-3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1">
        <f t="shared" si="298"/>
        <v>41911.657430555555</v>
      </c>
      <c r="T2743" s="11">
        <f t="shared" si="299"/>
        <v>41932.088194444441</v>
      </c>
      <c r="U2743">
        <f t="shared" si="300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01"/>
        <v>0.29239999999999999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1">
        <f t="shared" si="298"/>
        <v>41030.719756944447</v>
      </c>
      <c r="T2744" s="11">
        <f t="shared" si="299"/>
        <v>41044.719756944447</v>
      </c>
      <c r="U2744">
        <f t="shared" si="300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01"/>
        <v>0</v>
      </c>
      <c r="P2745" s="6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11">
        <f t="shared" si="298"/>
        <v>42632.328784722224</v>
      </c>
      <c r="T2745" s="11">
        <f t="shared" si="299"/>
        <v>42662.328784722224</v>
      </c>
      <c r="U2745">
        <f t="shared" si="300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01"/>
        <v>5.2187499999999998E-2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1">
        <f t="shared" si="298"/>
        <v>40938.062476851854</v>
      </c>
      <c r="T2746" s="11">
        <f t="shared" si="299"/>
        <v>40968.062476851854</v>
      </c>
      <c r="U2746">
        <f t="shared" si="300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01"/>
        <v>0.21887499999999999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1">
        <f t="shared" si="298"/>
        <v>41044.988055555557</v>
      </c>
      <c r="T2747" s="11">
        <f t="shared" si="299"/>
        <v>41104.988055555557</v>
      </c>
      <c r="U2747">
        <f t="shared" si="300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01"/>
        <v>0.26700000000000002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1">
        <f t="shared" si="298"/>
        <v>41850.781377314815</v>
      </c>
      <c r="T2748" s="11">
        <f t="shared" si="299"/>
        <v>41880.781377314815</v>
      </c>
      <c r="U2748">
        <f t="shared" si="300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01"/>
        <v>0.28000000000000003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1">
        <f t="shared" si="298"/>
        <v>41044.64811342593</v>
      </c>
      <c r="T2749" s="11">
        <f t="shared" si="299"/>
        <v>41076.131944444445</v>
      </c>
      <c r="U2749">
        <f t="shared" si="300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01"/>
        <v>1.06E-2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1">
        <f t="shared" si="298"/>
        <v>42585.7106712963</v>
      </c>
      <c r="T2750" s="11">
        <f t="shared" si="299"/>
        <v>42615.7106712963</v>
      </c>
      <c r="U2750">
        <f t="shared" si="300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01"/>
        <v>1.0999999999999999E-2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1">
        <f t="shared" si="298"/>
        <v>42068.799039351856</v>
      </c>
      <c r="T2751" s="11">
        <f t="shared" si="299"/>
        <v>42098.757372685184</v>
      </c>
      <c r="U2751">
        <f t="shared" si="300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01"/>
        <v>0</v>
      </c>
      <c r="P2752" s="6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11">
        <f t="shared" si="298"/>
        <v>41078.899826388886</v>
      </c>
      <c r="T2752" s="11">
        <f t="shared" si="299"/>
        <v>41090.833333333336</v>
      </c>
      <c r="U2752">
        <f t="shared" si="300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01"/>
        <v>0</v>
      </c>
      <c r="P2753" s="6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11">
        <f t="shared" si="298"/>
        <v>41747.887060185189</v>
      </c>
      <c r="T2753" s="11">
        <f t="shared" si="299"/>
        <v>41807.887060185189</v>
      </c>
      <c r="U2753">
        <f t="shared" si="300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01"/>
        <v>0.11458333333333333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1">
        <f t="shared" si="298"/>
        <v>40855.765092592592</v>
      </c>
      <c r="T2754" s="11">
        <f t="shared" si="299"/>
        <v>40895.765092592592</v>
      </c>
      <c r="U2754">
        <f t="shared" si="300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301"/>
        <v>0.19</v>
      </c>
      <c r="P2755" s="6">
        <f t="shared" ref="P2755:P2818" si="302">IF(L2755&gt;0,E2755/L2755,0)</f>
        <v>47.5</v>
      </c>
      <c r="Q2755" t="str">
        <f t="shared" ref="Q2755:Q2818" si="303">LEFT($N2755,FIND("/",$N2755,1)-1)</f>
        <v>publishing</v>
      </c>
      <c r="R2755" t="str">
        <f t="shared" ref="R2755:R2818" si="304">MID($N2755,FIND("/",$N2755,1)+1,32)</f>
        <v>children's books</v>
      </c>
      <c r="S2755" s="11">
        <f t="shared" ref="S2755:S2818" si="305">(((J2755/60)/60)/24)+DATE(1970,1,1)</f>
        <v>41117.900729166664</v>
      </c>
      <c r="T2755" s="11">
        <f t="shared" ref="T2755:T2818" si="306">(((I2755/60)/60)/24)+DATE(1970,1,1)</f>
        <v>41147.900729166664</v>
      </c>
      <c r="U2755">
        <f t="shared" ref="U2755:U2818" si="307">YEAR(T2755)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6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11">
        <f t="shared" si="305"/>
        <v>41863.636006944449</v>
      </c>
      <c r="T2756" s="11">
        <f t="shared" si="306"/>
        <v>41893.636006944449</v>
      </c>
      <c r="U2756">
        <f t="shared" si="307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1">
        <f t="shared" si="305"/>
        <v>42072.790821759263</v>
      </c>
      <c r="T2757" s="11">
        <f t="shared" si="306"/>
        <v>42102.790821759263</v>
      </c>
      <c r="U2757">
        <f t="shared" si="307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1">
        <f t="shared" si="305"/>
        <v>41620.90047453704</v>
      </c>
      <c r="T2758" s="11">
        <f t="shared" si="306"/>
        <v>41650.90047453704</v>
      </c>
      <c r="U2758">
        <f t="shared" si="307"/>
        <v>2014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1">
        <f t="shared" si="305"/>
        <v>42573.65662037037</v>
      </c>
      <c r="T2759" s="11">
        <f t="shared" si="306"/>
        <v>42588.65662037037</v>
      </c>
      <c r="U2759">
        <f t="shared" si="307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1">
        <f t="shared" si="305"/>
        <v>42639.441932870366</v>
      </c>
      <c r="T2760" s="11">
        <f t="shared" si="306"/>
        <v>42653.441932870366</v>
      </c>
      <c r="U2760">
        <f t="shared" si="307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1">
        <f t="shared" si="305"/>
        <v>42524.36650462963</v>
      </c>
      <c r="T2761" s="11">
        <f t="shared" si="306"/>
        <v>42567.36650462963</v>
      </c>
      <c r="U2761">
        <f t="shared" si="307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6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11">
        <f t="shared" si="305"/>
        <v>41415.461319444446</v>
      </c>
      <c r="T2762" s="11">
        <f t="shared" si="306"/>
        <v>41445.461319444446</v>
      </c>
      <c r="U2762">
        <f t="shared" si="307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1">
        <f t="shared" si="305"/>
        <v>41247.063576388886</v>
      </c>
      <c r="T2763" s="11">
        <f t="shared" si="306"/>
        <v>41277.063576388886</v>
      </c>
      <c r="U2763">
        <f t="shared" si="307"/>
        <v>2013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1">
        <f t="shared" si="305"/>
        <v>40927.036979166667</v>
      </c>
      <c r="T2764" s="11">
        <f t="shared" si="306"/>
        <v>40986.995312500003</v>
      </c>
      <c r="U2764">
        <f t="shared" si="307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1">
        <f t="shared" si="305"/>
        <v>41373.579675925925</v>
      </c>
      <c r="T2765" s="11">
        <f t="shared" si="306"/>
        <v>41418.579675925925</v>
      </c>
      <c r="U2765">
        <f t="shared" si="307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1">
        <f t="shared" si="305"/>
        <v>41030.292025462964</v>
      </c>
      <c r="T2766" s="11">
        <f t="shared" si="306"/>
        <v>41059.791666666664</v>
      </c>
      <c r="U2766">
        <f t="shared" si="307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6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11">
        <f t="shared" si="305"/>
        <v>41194.579027777778</v>
      </c>
      <c r="T2767" s="11">
        <f t="shared" si="306"/>
        <v>41210.579027777778</v>
      </c>
      <c r="U2767">
        <f t="shared" si="307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1">
        <f t="shared" si="305"/>
        <v>40736.668032407404</v>
      </c>
      <c r="T2768" s="11">
        <f t="shared" si="306"/>
        <v>40766.668032407404</v>
      </c>
      <c r="U2768">
        <f t="shared" si="307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1">
        <f t="shared" si="305"/>
        <v>42172.958912037036</v>
      </c>
      <c r="T2769" s="11">
        <f t="shared" si="306"/>
        <v>42232.958912037036</v>
      </c>
      <c r="U2769">
        <f t="shared" si="307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1">
        <f t="shared" si="305"/>
        <v>40967.614849537036</v>
      </c>
      <c r="T2770" s="11">
        <f t="shared" si="306"/>
        <v>40997.573182870372</v>
      </c>
      <c r="U2770">
        <f t="shared" si="307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1">
        <f t="shared" si="305"/>
        <v>41745.826273148145</v>
      </c>
      <c r="T2771" s="11">
        <f t="shared" si="306"/>
        <v>41795.826273148145</v>
      </c>
      <c r="U2771">
        <f t="shared" si="307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ref="O2772:O2835" si="308">E2772/D2772</f>
        <v>0.1041125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1">
        <f t="shared" si="305"/>
        <v>41686.705208333333</v>
      </c>
      <c r="T2772" s="11">
        <f t="shared" si="306"/>
        <v>41716.663541666669</v>
      </c>
      <c r="U2772">
        <f t="shared" si="307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8"/>
        <v>0</v>
      </c>
      <c r="P2773" s="6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11">
        <f t="shared" si="305"/>
        <v>41257.531712962962</v>
      </c>
      <c r="T2773" s="11">
        <f t="shared" si="306"/>
        <v>41306.708333333336</v>
      </c>
      <c r="U2773">
        <f t="shared" si="307"/>
        <v>2013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8"/>
        <v>0</v>
      </c>
      <c r="P2774" s="6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11">
        <f t="shared" si="305"/>
        <v>41537.869143518517</v>
      </c>
      <c r="T2774" s="11">
        <f t="shared" si="306"/>
        <v>41552.869143518517</v>
      </c>
      <c r="U2774">
        <f t="shared" si="307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8"/>
        <v>1.8867924528301887E-3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1">
        <f t="shared" si="305"/>
        <v>42474.86482638889</v>
      </c>
      <c r="T2775" s="11">
        <f t="shared" si="306"/>
        <v>42484.86482638889</v>
      </c>
      <c r="U2775">
        <f t="shared" si="307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8"/>
        <v>0.14249999999999999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1">
        <f t="shared" si="305"/>
        <v>41311.126481481479</v>
      </c>
      <c r="T2776" s="11">
        <f t="shared" si="306"/>
        <v>41341.126481481479</v>
      </c>
      <c r="U2776">
        <f t="shared" si="307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8"/>
        <v>0.03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1">
        <f t="shared" si="305"/>
        <v>40863.013356481482</v>
      </c>
      <c r="T2777" s="11">
        <f t="shared" si="306"/>
        <v>40893.013356481482</v>
      </c>
      <c r="U2777">
        <f t="shared" si="307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8"/>
        <v>7.8809523809523815E-2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1">
        <f t="shared" si="305"/>
        <v>42136.297175925924</v>
      </c>
      <c r="T2778" s="11">
        <f t="shared" si="306"/>
        <v>42167.297175925924</v>
      </c>
      <c r="U2778">
        <f t="shared" si="307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8"/>
        <v>3.3333333333333335E-3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1">
        <f t="shared" si="305"/>
        <v>42172.669027777782</v>
      </c>
      <c r="T2779" s="11">
        <f t="shared" si="306"/>
        <v>42202.669027777782</v>
      </c>
      <c r="U2779">
        <f t="shared" si="307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8"/>
        <v>0.25545454545454543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1">
        <f t="shared" si="305"/>
        <v>41846.978078703702</v>
      </c>
      <c r="T2780" s="11">
        <f t="shared" si="306"/>
        <v>41876.978078703702</v>
      </c>
      <c r="U2780">
        <f t="shared" si="307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8"/>
        <v>2.12E-2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1">
        <f t="shared" si="305"/>
        <v>42300.585891203707</v>
      </c>
      <c r="T2781" s="11">
        <f t="shared" si="306"/>
        <v>42330.627557870372</v>
      </c>
      <c r="U2781">
        <f t="shared" si="307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8"/>
        <v>0</v>
      </c>
      <c r="P2782" s="6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11">
        <f t="shared" si="305"/>
        <v>42774.447777777779</v>
      </c>
      <c r="T2782" s="11">
        <f t="shared" si="306"/>
        <v>42804.447777777779</v>
      </c>
      <c r="U2782">
        <f t="shared" si="307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8"/>
        <v>1.0528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11">
        <f t="shared" si="305"/>
        <v>42018.94159722222</v>
      </c>
      <c r="T2783" s="11">
        <f t="shared" si="306"/>
        <v>42047.291666666672</v>
      </c>
      <c r="U2783">
        <f t="shared" si="307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8"/>
        <v>1.2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1">
        <f t="shared" si="305"/>
        <v>42026.924976851849</v>
      </c>
      <c r="T2784" s="11">
        <f t="shared" si="306"/>
        <v>42052.207638888889</v>
      </c>
      <c r="U2784">
        <f t="shared" si="307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8"/>
        <v>1.145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1">
        <f t="shared" si="305"/>
        <v>42103.535254629634</v>
      </c>
      <c r="T2785" s="11">
        <f t="shared" si="306"/>
        <v>42117.535254629634</v>
      </c>
      <c r="U2785">
        <f t="shared" si="307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8"/>
        <v>1.19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1">
        <f t="shared" si="305"/>
        <v>41920.787534722222</v>
      </c>
      <c r="T2786" s="11">
        <f t="shared" si="306"/>
        <v>41941.787534722222</v>
      </c>
      <c r="U2786">
        <f t="shared" si="307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8"/>
        <v>1.0468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1">
        <f t="shared" si="305"/>
        <v>42558.189432870371</v>
      </c>
      <c r="T2787" s="11">
        <f t="shared" si="306"/>
        <v>42587.875</v>
      </c>
      <c r="U2787">
        <f t="shared" si="307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8"/>
        <v>1.1783999999999999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1">
        <f t="shared" si="305"/>
        <v>41815.569212962961</v>
      </c>
      <c r="T2788" s="11">
        <f t="shared" si="306"/>
        <v>41829.569212962961</v>
      </c>
      <c r="U2788">
        <f t="shared" si="307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8"/>
        <v>1.1970000000000001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11">
        <f t="shared" si="305"/>
        <v>41808.198518518519</v>
      </c>
      <c r="T2789" s="11">
        <f t="shared" si="306"/>
        <v>41838.198518518519</v>
      </c>
      <c r="U2789">
        <f t="shared" si="307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8"/>
        <v>1.0249999999999999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11">
        <f t="shared" si="305"/>
        <v>42550.701886574068</v>
      </c>
      <c r="T2790" s="11">
        <f t="shared" si="306"/>
        <v>42580.701886574068</v>
      </c>
      <c r="U2790">
        <f t="shared" si="307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8"/>
        <v>1.0116666666666667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1">
        <f t="shared" si="305"/>
        <v>42056.013124999998</v>
      </c>
      <c r="T2791" s="11">
        <f t="shared" si="306"/>
        <v>42075.166666666672</v>
      </c>
      <c r="U2791">
        <f t="shared" si="307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8"/>
        <v>1.0533333333333332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1">
        <f t="shared" si="305"/>
        <v>42016.938692129625</v>
      </c>
      <c r="T2792" s="11">
        <f t="shared" si="306"/>
        <v>42046.938692129625</v>
      </c>
      <c r="U2792">
        <f t="shared" si="307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8"/>
        <v>1.0249999999999999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1">
        <f t="shared" si="305"/>
        <v>42591.899988425925</v>
      </c>
      <c r="T2793" s="11">
        <f t="shared" si="306"/>
        <v>42622.166666666672</v>
      </c>
      <c r="U2793">
        <f t="shared" si="307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8"/>
        <v>1.0760000000000001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1">
        <f t="shared" si="305"/>
        <v>42183.231006944443</v>
      </c>
      <c r="T2794" s="11">
        <f t="shared" si="306"/>
        <v>42228.231006944443</v>
      </c>
      <c r="U2794">
        <f t="shared" si="307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8"/>
        <v>1.105675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1">
        <f t="shared" si="305"/>
        <v>42176.419039351851</v>
      </c>
      <c r="T2795" s="11">
        <f t="shared" si="306"/>
        <v>42206.419039351851</v>
      </c>
      <c r="U2795">
        <f t="shared" si="307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8"/>
        <v>1.5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11">
        <f t="shared" si="305"/>
        <v>42416.691655092596</v>
      </c>
      <c r="T2796" s="11">
        <f t="shared" si="306"/>
        <v>42432.791666666672</v>
      </c>
      <c r="U2796">
        <f t="shared" si="307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8"/>
        <v>1.0428571428571429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11">
        <f t="shared" si="305"/>
        <v>41780.525937500002</v>
      </c>
      <c r="T2797" s="11">
        <f t="shared" si="306"/>
        <v>41796.958333333336</v>
      </c>
      <c r="U2797">
        <f t="shared" si="307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8"/>
        <v>1.155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11">
        <f t="shared" si="305"/>
        <v>41795.528101851851</v>
      </c>
      <c r="T2798" s="11">
        <f t="shared" si="306"/>
        <v>41825.528101851851</v>
      </c>
      <c r="U2798">
        <f t="shared" si="307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8"/>
        <v>1.02645125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1">
        <f t="shared" si="305"/>
        <v>41798.94027777778</v>
      </c>
      <c r="T2799" s="11">
        <f t="shared" si="306"/>
        <v>41828.94027777778</v>
      </c>
      <c r="U2799">
        <f t="shared" si="307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8"/>
        <v>1.014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1">
        <f t="shared" si="305"/>
        <v>42201.675011574072</v>
      </c>
      <c r="T2800" s="11">
        <f t="shared" si="306"/>
        <v>42216.666666666672</v>
      </c>
      <c r="U2800">
        <f t="shared" si="307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8"/>
        <v>1.1663479999999999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1">
        <f t="shared" si="305"/>
        <v>42507.264699074076</v>
      </c>
      <c r="T2801" s="11">
        <f t="shared" si="306"/>
        <v>42538.666666666672</v>
      </c>
      <c r="U2801">
        <f t="shared" si="307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8"/>
        <v>1.33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1">
        <f t="shared" si="305"/>
        <v>41948.552847222221</v>
      </c>
      <c r="T2802" s="11">
        <f t="shared" si="306"/>
        <v>42008.552847222221</v>
      </c>
      <c r="U2802">
        <f t="shared" si="307"/>
        <v>2015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8"/>
        <v>1.3320000000000001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1">
        <f t="shared" si="305"/>
        <v>41900.243159722224</v>
      </c>
      <c r="T2803" s="11">
        <f t="shared" si="306"/>
        <v>41922.458333333336</v>
      </c>
      <c r="U2803">
        <f t="shared" si="307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8"/>
        <v>1.0183333333333333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1">
        <f t="shared" si="305"/>
        <v>42192.64707175926</v>
      </c>
      <c r="T2804" s="11">
        <f t="shared" si="306"/>
        <v>42222.64707175926</v>
      </c>
      <c r="U2804">
        <f t="shared" si="307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8"/>
        <v>1.2795000000000001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1">
        <f t="shared" si="305"/>
        <v>42158.065694444449</v>
      </c>
      <c r="T2805" s="11">
        <f t="shared" si="306"/>
        <v>42201</v>
      </c>
      <c r="U2805">
        <f t="shared" si="307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8"/>
        <v>1.1499999999999999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11">
        <f t="shared" si="305"/>
        <v>41881.453587962962</v>
      </c>
      <c r="T2806" s="11">
        <f t="shared" si="306"/>
        <v>41911.453587962962</v>
      </c>
      <c r="U2806">
        <f t="shared" si="307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8"/>
        <v>1.1000000000000001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1">
        <f t="shared" si="305"/>
        <v>42213.505474537036</v>
      </c>
      <c r="T2807" s="11">
        <f t="shared" si="306"/>
        <v>42238.505474537036</v>
      </c>
      <c r="U2807">
        <f t="shared" si="307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8"/>
        <v>1.121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11">
        <f t="shared" si="305"/>
        <v>42185.267245370371</v>
      </c>
      <c r="T2808" s="11">
        <f t="shared" si="306"/>
        <v>42221.458333333328</v>
      </c>
      <c r="U2808">
        <f t="shared" si="307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8"/>
        <v>1.26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1">
        <f t="shared" si="305"/>
        <v>42154.873124999998</v>
      </c>
      <c r="T2809" s="11">
        <f t="shared" si="306"/>
        <v>42184.873124999998</v>
      </c>
      <c r="U2809">
        <f t="shared" si="307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8"/>
        <v>1.0024444444444445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1">
        <f t="shared" si="305"/>
        <v>42208.84646990741</v>
      </c>
      <c r="T2810" s="11">
        <f t="shared" si="306"/>
        <v>42238.84646990741</v>
      </c>
      <c r="U2810">
        <f t="shared" si="307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8"/>
        <v>1.024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1">
        <f t="shared" si="305"/>
        <v>42451.496817129635</v>
      </c>
      <c r="T2811" s="11">
        <f t="shared" si="306"/>
        <v>42459.610416666663</v>
      </c>
      <c r="U2811">
        <f t="shared" si="307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8"/>
        <v>1.0820000000000001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1">
        <f t="shared" si="305"/>
        <v>41759.13962962963</v>
      </c>
      <c r="T2812" s="11">
        <f t="shared" si="306"/>
        <v>41791.165972222225</v>
      </c>
      <c r="U2812">
        <f t="shared" si="307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8"/>
        <v>1.0026999999999999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1">
        <f t="shared" si="305"/>
        <v>42028.496562500004</v>
      </c>
      <c r="T2813" s="11">
        <f t="shared" si="306"/>
        <v>42058.496562500004</v>
      </c>
      <c r="U2813">
        <f t="shared" si="307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8"/>
        <v>1.133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1">
        <f t="shared" si="305"/>
        <v>42054.74418981481</v>
      </c>
      <c r="T2814" s="11">
        <f t="shared" si="306"/>
        <v>42100.166666666672</v>
      </c>
      <c r="U2814">
        <f t="shared" si="307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8"/>
        <v>1.2757571428571428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1">
        <f t="shared" si="305"/>
        <v>42693.742604166662</v>
      </c>
      <c r="T2815" s="11">
        <f t="shared" si="306"/>
        <v>42718.742604166662</v>
      </c>
      <c r="U2815">
        <f t="shared" si="307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8"/>
        <v>1.0773333333333333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1">
        <f t="shared" si="305"/>
        <v>42103.399479166663</v>
      </c>
      <c r="T2816" s="11">
        <f t="shared" si="306"/>
        <v>42133.399479166663</v>
      </c>
      <c r="U2816">
        <f t="shared" si="307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8"/>
        <v>2.42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1">
        <f t="shared" si="305"/>
        <v>42559.776724537034</v>
      </c>
      <c r="T2817" s="11">
        <f t="shared" si="306"/>
        <v>42589.776724537034</v>
      </c>
      <c r="U2817">
        <f t="shared" si="307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8"/>
        <v>1.4156666666666666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1">
        <f t="shared" si="305"/>
        <v>42188.467499999999</v>
      </c>
      <c r="T2818" s="11">
        <f t="shared" si="306"/>
        <v>42218.666666666672</v>
      </c>
      <c r="U2818">
        <f t="shared" si="307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308"/>
        <v>1.3</v>
      </c>
      <c r="P2819" s="6">
        <f t="shared" ref="P2819:P2882" si="309">IF(L2819&gt;0,E2819/L2819,0)</f>
        <v>23.636363636363637</v>
      </c>
      <c r="Q2819" t="str">
        <f t="shared" ref="Q2819:Q2882" si="310">LEFT($N2819,FIND("/",$N2819,1)-1)</f>
        <v>theater</v>
      </c>
      <c r="R2819" t="str">
        <f t="shared" ref="R2819:R2882" si="311">MID($N2819,FIND("/",$N2819,1)+1,32)</f>
        <v>plays</v>
      </c>
      <c r="S2819" s="11">
        <f t="shared" ref="S2819:S2882" si="312">(((J2819/60)/60)/24)+DATE(1970,1,1)</f>
        <v>42023.634976851856</v>
      </c>
      <c r="T2819" s="11">
        <f t="shared" ref="T2819:T2882" si="313">(((I2819/60)/60)/24)+DATE(1970,1,1)</f>
        <v>42063.634976851856</v>
      </c>
      <c r="U2819">
        <f t="shared" ref="U2819:U2882" si="314">YEAR(T2819)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1">
        <f t="shared" si="312"/>
        <v>42250.598217592589</v>
      </c>
      <c r="T2820" s="11">
        <f t="shared" si="313"/>
        <v>42270.598217592589</v>
      </c>
      <c r="U2820">
        <f t="shared" si="31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1">
        <f t="shared" si="312"/>
        <v>42139.525567129633</v>
      </c>
      <c r="T2821" s="11">
        <f t="shared" si="313"/>
        <v>42169.525567129633</v>
      </c>
      <c r="U2821">
        <f t="shared" si="31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11">
        <f t="shared" si="312"/>
        <v>42401.610983796301</v>
      </c>
      <c r="T2822" s="11">
        <f t="shared" si="313"/>
        <v>42426</v>
      </c>
      <c r="U2822">
        <f t="shared" si="31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1">
        <f t="shared" si="312"/>
        <v>41875.922858796301</v>
      </c>
      <c r="T2823" s="11">
        <f t="shared" si="313"/>
        <v>41905.922858796301</v>
      </c>
      <c r="U2823">
        <f t="shared" si="31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1">
        <f t="shared" si="312"/>
        <v>42060.683935185181</v>
      </c>
      <c r="T2824" s="11">
        <f t="shared" si="313"/>
        <v>42090.642268518524</v>
      </c>
      <c r="U2824">
        <f t="shared" si="31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1">
        <f t="shared" si="312"/>
        <v>42067.011643518519</v>
      </c>
      <c r="T2825" s="11">
        <f t="shared" si="313"/>
        <v>42094.957638888889</v>
      </c>
      <c r="U2825">
        <f t="shared" si="31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1">
        <f t="shared" si="312"/>
        <v>42136.270787037036</v>
      </c>
      <c r="T2826" s="11">
        <f t="shared" si="313"/>
        <v>42168.071527777778</v>
      </c>
      <c r="U2826">
        <f t="shared" si="31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1">
        <f t="shared" si="312"/>
        <v>42312.792662037042</v>
      </c>
      <c r="T2827" s="11">
        <f t="shared" si="313"/>
        <v>42342.792662037042</v>
      </c>
      <c r="U2827">
        <f t="shared" si="31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1">
        <f t="shared" si="312"/>
        <v>42171.034861111111</v>
      </c>
      <c r="T2828" s="11">
        <f t="shared" si="313"/>
        <v>42195.291666666672</v>
      </c>
      <c r="U2828">
        <f t="shared" si="31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1">
        <f t="shared" si="312"/>
        <v>42494.683634259258</v>
      </c>
      <c r="T2829" s="11">
        <f t="shared" si="313"/>
        <v>42524.6875</v>
      </c>
      <c r="U2829">
        <f t="shared" si="31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1">
        <f t="shared" si="312"/>
        <v>42254.264687499999</v>
      </c>
      <c r="T2830" s="11">
        <f t="shared" si="313"/>
        <v>42279.958333333328</v>
      </c>
      <c r="U2830">
        <f t="shared" si="31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1">
        <f t="shared" si="312"/>
        <v>42495.434236111112</v>
      </c>
      <c r="T2831" s="11">
        <f t="shared" si="313"/>
        <v>42523.434236111112</v>
      </c>
      <c r="U2831">
        <f t="shared" si="31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1">
        <f t="shared" si="312"/>
        <v>41758.839675925927</v>
      </c>
      <c r="T2832" s="11">
        <f t="shared" si="313"/>
        <v>41771.165972222225</v>
      </c>
      <c r="U2832">
        <f t="shared" si="31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1">
        <f t="shared" si="312"/>
        <v>42171.824884259258</v>
      </c>
      <c r="T2833" s="11">
        <f t="shared" si="313"/>
        <v>42201.824884259258</v>
      </c>
      <c r="U2833">
        <f t="shared" si="31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1">
        <f t="shared" si="312"/>
        <v>41938.709421296298</v>
      </c>
      <c r="T2834" s="11">
        <f t="shared" si="313"/>
        <v>41966.916666666672</v>
      </c>
      <c r="U2834">
        <f t="shared" si="31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1">
        <f t="shared" si="312"/>
        <v>42268.127696759257</v>
      </c>
      <c r="T2835" s="11">
        <f t="shared" si="313"/>
        <v>42288.083333333328</v>
      </c>
      <c r="U2835">
        <f t="shared" si="31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ref="O2836:O2899" si="315">E2836/D2836</f>
        <v>1.7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1">
        <f t="shared" si="312"/>
        <v>42019.959837962961</v>
      </c>
      <c r="T2836" s="11">
        <f t="shared" si="313"/>
        <v>42034.959837962961</v>
      </c>
      <c r="U2836">
        <f t="shared" si="31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15"/>
        <v>1.8709899999999999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1">
        <f t="shared" si="312"/>
        <v>42313.703900462962</v>
      </c>
      <c r="T2837" s="11">
        <f t="shared" si="313"/>
        <v>42343</v>
      </c>
      <c r="U2837">
        <f t="shared" si="31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15"/>
        <v>1.0777777777777777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1">
        <f t="shared" si="312"/>
        <v>42746.261782407411</v>
      </c>
      <c r="T2838" s="11">
        <f t="shared" si="313"/>
        <v>42784.207638888889</v>
      </c>
      <c r="U2838">
        <f t="shared" si="31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15"/>
        <v>1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1">
        <f t="shared" si="312"/>
        <v>42307.908379629633</v>
      </c>
      <c r="T2839" s="11">
        <f t="shared" si="313"/>
        <v>42347.950046296297</v>
      </c>
      <c r="U2839">
        <f t="shared" si="31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15"/>
        <v>1.2024999999999999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1">
        <f t="shared" si="312"/>
        <v>41842.607592592591</v>
      </c>
      <c r="T2840" s="11">
        <f t="shared" si="313"/>
        <v>41864.916666666664</v>
      </c>
      <c r="U2840">
        <f t="shared" si="31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15"/>
        <v>1.1142857142857143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1">
        <f t="shared" si="312"/>
        <v>41853.240208333329</v>
      </c>
      <c r="T2841" s="11">
        <f t="shared" si="313"/>
        <v>41876.207638888889</v>
      </c>
      <c r="U2841">
        <f t="shared" si="31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15"/>
        <v>1.04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1">
        <f t="shared" si="312"/>
        <v>42060.035636574074</v>
      </c>
      <c r="T2842" s="11">
        <f t="shared" si="313"/>
        <v>42081.708333333328</v>
      </c>
      <c r="U2842">
        <f t="shared" si="31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15"/>
        <v>0.01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11">
        <f t="shared" si="312"/>
        <v>42291.739548611105</v>
      </c>
      <c r="T2843" s="11">
        <f t="shared" si="313"/>
        <v>42351.781215277777</v>
      </c>
      <c r="U2843">
        <f t="shared" si="31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15"/>
        <v>0</v>
      </c>
      <c r="P2844" s="6">
        <f t="shared" si="309"/>
        <v>0</v>
      </c>
      <c r="Q2844" t="str">
        <f t="shared" si="310"/>
        <v>theater</v>
      </c>
      <c r="R2844" t="str">
        <f t="shared" si="311"/>
        <v>plays</v>
      </c>
      <c r="S2844" s="11">
        <f t="shared" si="312"/>
        <v>41784.952488425923</v>
      </c>
      <c r="T2844" s="11">
        <f t="shared" si="313"/>
        <v>41811.458333333336</v>
      </c>
      <c r="U2844">
        <f t="shared" si="31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15"/>
        <v>0</v>
      </c>
      <c r="P2845" s="6">
        <f t="shared" si="309"/>
        <v>0</v>
      </c>
      <c r="Q2845" t="str">
        <f t="shared" si="310"/>
        <v>theater</v>
      </c>
      <c r="R2845" t="str">
        <f t="shared" si="311"/>
        <v>plays</v>
      </c>
      <c r="S2845" s="11">
        <f t="shared" si="312"/>
        <v>42492.737847222219</v>
      </c>
      <c r="T2845" s="11">
        <f t="shared" si="313"/>
        <v>42534.166666666672</v>
      </c>
      <c r="U2845">
        <f t="shared" si="31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15"/>
        <v>5.4545454545454543E-2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11">
        <f t="shared" si="312"/>
        <v>42709.546064814815</v>
      </c>
      <c r="T2846" s="11">
        <f t="shared" si="313"/>
        <v>42739.546064814815</v>
      </c>
      <c r="U2846">
        <f t="shared" si="314"/>
        <v>2017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15"/>
        <v>0.31546666666666667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1">
        <f t="shared" si="312"/>
        <v>42103.016585648147</v>
      </c>
      <c r="T2847" s="11">
        <f t="shared" si="313"/>
        <v>42163.016585648147</v>
      </c>
      <c r="U2847">
        <f t="shared" si="31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15"/>
        <v>0</v>
      </c>
      <c r="P2848" s="6">
        <f t="shared" si="309"/>
        <v>0</v>
      </c>
      <c r="Q2848" t="str">
        <f t="shared" si="310"/>
        <v>theater</v>
      </c>
      <c r="R2848" t="str">
        <f t="shared" si="311"/>
        <v>plays</v>
      </c>
      <c r="S2848" s="11">
        <f t="shared" si="312"/>
        <v>42108.692060185189</v>
      </c>
      <c r="T2848" s="11">
        <f t="shared" si="313"/>
        <v>42153.692060185189</v>
      </c>
      <c r="U2848">
        <f t="shared" si="31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15"/>
        <v>0</v>
      </c>
      <c r="P2849" s="6">
        <f t="shared" si="309"/>
        <v>0</v>
      </c>
      <c r="Q2849" t="str">
        <f t="shared" si="310"/>
        <v>theater</v>
      </c>
      <c r="R2849" t="str">
        <f t="shared" si="311"/>
        <v>plays</v>
      </c>
      <c r="S2849" s="11">
        <f t="shared" si="312"/>
        <v>42453.806307870371</v>
      </c>
      <c r="T2849" s="11">
        <f t="shared" si="313"/>
        <v>42513.806307870371</v>
      </c>
      <c r="U2849">
        <f t="shared" si="31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15"/>
        <v>2E-3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1">
        <f t="shared" si="312"/>
        <v>42123.648831018523</v>
      </c>
      <c r="T2850" s="11">
        <f t="shared" si="313"/>
        <v>42153.648831018523</v>
      </c>
      <c r="U2850">
        <f t="shared" si="31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15"/>
        <v>0.01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11">
        <f t="shared" si="312"/>
        <v>42453.428240740745</v>
      </c>
      <c r="T2851" s="11">
        <f t="shared" si="313"/>
        <v>42483.428240740745</v>
      </c>
      <c r="U2851">
        <f t="shared" si="31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15"/>
        <v>3.8875E-2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1">
        <f t="shared" si="312"/>
        <v>41858.007071759261</v>
      </c>
      <c r="T2852" s="11">
        <f t="shared" si="313"/>
        <v>41888.007071759261</v>
      </c>
      <c r="U2852">
        <f t="shared" si="31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15"/>
        <v>0</v>
      </c>
      <c r="P2853" s="6">
        <f t="shared" si="309"/>
        <v>0</v>
      </c>
      <c r="Q2853" t="str">
        <f t="shared" si="310"/>
        <v>theater</v>
      </c>
      <c r="R2853" t="str">
        <f t="shared" si="311"/>
        <v>plays</v>
      </c>
      <c r="S2853" s="11">
        <f t="shared" si="312"/>
        <v>42390.002650462964</v>
      </c>
      <c r="T2853" s="11">
        <f t="shared" si="313"/>
        <v>42398.970138888893</v>
      </c>
      <c r="U2853">
        <f t="shared" si="31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15"/>
        <v>1.9E-2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1">
        <f t="shared" si="312"/>
        <v>41781.045173611114</v>
      </c>
      <c r="T2854" s="11">
        <f t="shared" si="313"/>
        <v>41811.045173611114</v>
      </c>
      <c r="U2854">
        <f t="shared" si="31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15"/>
        <v>0</v>
      </c>
      <c r="P2855" s="6">
        <f t="shared" si="309"/>
        <v>0</v>
      </c>
      <c r="Q2855" t="str">
        <f t="shared" si="310"/>
        <v>theater</v>
      </c>
      <c r="R2855" t="str">
        <f t="shared" si="311"/>
        <v>plays</v>
      </c>
      <c r="S2855" s="11">
        <f t="shared" si="312"/>
        <v>41836.190937499996</v>
      </c>
      <c r="T2855" s="11">
        <f t="shared" si="313"/>
        <v>41896.190937499996</v>
      </c>
      <c r="U2855">
        <f t="shared" si="31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15"/>
        <v>0.41699999999999998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1">
        <f t="shared" si="312"/>
        <v>42111.71665509259</v>
      </c>
      <c r="T2856" s="11">
        <f t="shared" si="313"/>
        <v>42131.71665509259</v>
      </c>
      <c r="U2856">
        <f t="shared" si="31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15"/>
        <v>0.5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11">
        <f t="shared" si="312"/>
        <v>42370.007766203707</v>
      </c>
      <c r="T2857" s="11">
        <f t="shared" si="313"/>
        <v>42398.981944444444</v>
      </c>
      <c r="U2857">
        <f t="shared" si="31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15"/>
        <v>4.8666666666666664E-2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1">
        <f t="shared" si="312"/>
        <v>42165.037581018521</v>
      </c>
      <c r="T2858" s="11">
        <f t="shared" si="313"/>
        <v>42224.898611111115</v>
      </c>
      <c r="U2858">
        <f t="shared" si="31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15"/>
        <v>0.19736842105263158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11">
        <f t="shared" si="312"/>
        <v>42726.920081018514</v>
      </c>
      <c r="T2859" s="11">
        <f t="shared" si="313"/>
        <v>42786.75</v>
      </c>
      <c r="U2859">
        <f t="shared" si="314"/>
        <v>2017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15"/>
        <v>0</v>
      </c>
      <c r="P2860" s="6">
        <f t="shared" si="309"/>
        <v>0</v>
      </c>
      <c r="Q2860" t="str">
        <f t="shared" si="310"/>
        <v>theater</v>
      </c>
      <c r="R2860" t="str">
        <f t="shared" si="311"/>
        <v>plays</v>
      </c>
      <c r="S2860" s="11">
        <f t="shared" si="312"/>
        <v>41954.545081018514</v>
      </c>
      <c r="T2860" s="11">
        <f t="shared" si="313"/>
        <v>41978.477777777778</v>
      </c>
      <c r="U2860">
        <f t="shared" si="31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15"/>
        <v>1.7500000000000002E-2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11">
        <f t="shared" si="312"/>
        <v>42233.362314814818</v>
      </c>
      <c r="T2861" s="11">
        <f t="shared" si="313"/>
        <v>42293.362314814818</v>
      </c>
      <c r="U2861">
        <f t="shared" si="31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15"/>
        <v>6.6500000000000004E-2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1">
        <f t="shared" si="312"/>
        <v>42480.800648148142</v>
      </c>
      <c r="T2862" s="11">
        <f t="shared" si="313"/>
        <v>42540.800648148142</v>
      </c>
      <c r="U2862">
        <f t="shared" si="31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15"/>
        <v>0.32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1">
        <f t="shared" si="312"/>
        <v>42257.590833333335</v>
      </c>
      <c r="T2863" s="11">
        <f t="shared" si="313"/>
        <v>42271.590833333335</v>
      </c>
      <c r="U2863">
        <f t="shared" si="31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15"/>
        <v>4.3307086614173228E-3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1">
        <f t="shared" si="312"/>
        <v>41784.789687500001</v>
      </c>
      <c r="T2864" s="11">
        <f t="shared" si="313"/>
        <v>41814.789687500001</v>
      </c>
      <c r="U2864">
        <f t="shared" si="31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15"/>
        <v>4.0000000000000002E-4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11">
        <f t="shared" si="312"/>
        <v>41831.675034722226</v>
      </c>
      <c r="T2865" s="11">
        <f t="shared" si="313"/>
        <v>41891.675034722226</v>
      </c>
      <c r="U2865">
        <f t="shared" si="31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15"/>
        <v>1.6E-2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1">
        <f t="shared" si="312"/>
        <v>42172.613506944443</v>
      </c>
      <c r="T2866" s="11">
        <f t="shared" si="313"/>
        <v>42202.554166666669</v>
      </c>
      <c r="U2866">
        <f t="shared" si="31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15"/>
        <v>0</v>
      </c>
      <c r="P2867" s="6">
        <f t="shared" si="309"/>
        <v>0</v>
      </c>
      <c r="Q2867" t="str">
        <f t="shared" si="310"/>
        <v>theater</v>
      </c>
      <c r="R2867" t="str">
        <f t="shared" si="311"/>
        <v>plays</v>
      </c>
      <c r="S2867" s="11">
        <f t="shared" si="312"/>
        <v>41950.114108796297</v>
      </c>
      <c r="T2867" s="11">
        <f t="shared" si="313"/>
        <v>42010.114108796297</v>
      </c>
      <c r="U2867">
        <f t="shared" si="314"/>
        <v>2015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15"/>
        <v>8.9999999999999993E-3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11">
        <f t="shared" si="312"/>
        <v>42627.955104166671</v>
      </c>
      <c r="T2868" s="11">
        <f t="shared" si="313"/>
        <v>42657.916666666672</v>
      </c>
      <c r="U2868">
        <f t="shared" si="31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15"/>
        <v>0.2016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11">
        <f t="shared" si="312"/>
        <v>42531.195277777777</v>
      </c>
      <c r="T2869" s="11">
        <f t="shared" si="313"/>
        <v>42555.166666666672</v>
      </c>
      <c r="U2869">
        <f t="shared" si="31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15"/>
        <v>0.42011733333333334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1">
        <f t="shared" si="312"/>
        <v>42618.827013888891</v>
      </c>
      <c r="T2870" s="11">
        <f t="shared" si="313"/>
        <v>42648.827013888891</v>
      </c>
      <c r="U2870">
        <f t="shared" si="31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15"/>
        <v>8.8500000000000002E-3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11">
        <f t="shared" si="312"/>
        <v>42540.593530092592</v>
      </c>
      <c r="T2871" s="11">
        <f t="shared" si="313"/>
        <v>42570.593530092592</v>
      </c>
      <c r="U2871">
        <f t="shared" si="31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15"/>
        <v>0.15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1">
        <f t="shared" si="312"/>
        <v>41746.189409722225</v>
      </c>
      <c r="T2872" s="11">
        <f t="shared" si="313"/>
        <v>41776.189409722225</v>
      </c>
      <c r="U2872">
        <f t="shared" si="31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15"/>
        <v>4.6699999999999998E-2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1">
        <f t="shared" si="312"/>
        <v>41974.738576388889</v>
      </c>
      <c r="T2873" s="11">
        <f t="shared" si="313"/>
        <v>41994.738576388889</v>
      </c>
      <c r="U2873">
        <f t="shared" si="31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15"/>
        <v>0</v>
      </c>
      <c r="P2874" s="6">
        <f t="shared" si="309"/>
        <v>0</v>
      </c>
      <c r="Q2874" t="str">
        <f t="shared" si="310"/>
        <v>theater</v>
      </c>
      <c r="R2874" t="str">
        <f t="shared" si="311"/>
        <v>plays</v>
      </c>
      <c r="S2874" s="11">
        <f t="shared" si="312"/>
        <v>42115.11618055556</v>
      </c>
      <c r="T2874" s="11">
        <f t="shared" si="313"/>
        <v>42175.11618055556</v>
      </c>
      <c r="U2874">
        <f t="shared" si="31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15"/>
        <v>0.38119999999999998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1">
        <f t="shared" si="312"/>
        <v>42002.817488425921</v>
      </c>
      <c r="T2875" s="11">
        <f t="shared" si="313"/>
        <v>42032.817488425921</v>
      </c>
      <c r="U2875">
        <f t="shared" si="314"/>
        <v>2015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15"/>
        <v>5.4199999999999998E-2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1">
        <f t="shared" si="312"/>
        <v>42722.84474537037</v>
      </c>
      <c r="T2876" s="11">
        <f t="shared" si="313"/>
        <v>42752.84474537037</v>
      </c>
      <c r="U2876">
        <f t="shared" si="314"/>
        <v>2017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15"/>
        <v>3.5E-4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1">
        <f t="shared" si="312"/>
        <v>42465.128391203703</v>
      </c>
      <c r="T2877" s="11">
        <f t="shared" si="313"/>
        <v>42495.128391203703</v>
      </c>
      <c r="U2877">
        <f t="shared" si="31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15"/>
        <v>0</v>
      </c>
      <c r="P2878" s="6">
        <f t="shared" si="309"/>
        <v>0</v>
      </c>
      <c r="Q2878" t="str">
        <f t="shared" si="310"/>
        <v>theater</v>
      </c>
      <c r="R2878" t="str">
        <f t="shared" si="311"/>
        <v>plays</v>
      </c>
      <c r="S2878" s="11">
        <f t="shared" si="312"/>
        <v>42171.743969907402</v>
      </c>
      <c r="T2878" s="11">
        <f t="shared" si="313"/>
        <v>42201.743969907402</v>
      </c>
      <c r="U2878">
        <f t="shared" si="31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15"/>
        <v>0.10833333333333334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1">
        <f t="shared" si="312"/>
        <v>42672.955138888887</v>
      </c>
      <c r="T2879" s="11">
        <f t="shared" si="313"/>
        <v>42704.708333333328</v>
      </c>
      <c r="U2879">
        <f t="shared" si="31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15"/>
        <v>2.1000000000000001E-2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11">
        <f t="shared" si="312"/>
        <v>42128.615682870368</v>
      </c>
      <c r="T2880" s="11">
        <f t="shared" si="313"/>
        <v>42188.615682870368</v>
      </c>
      <c r="U2880">
        <f t="shared" si="31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15"/>
        <v>2.5892857142857141E-3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11">
        <f t="shared" si="312"/>
        <v>42359.725243055553</v>
      </c>
      <c r="T2881" s="11">
        <f t="shared" si="313"/>
        <v>42389.725243055553</v>
      </c>
      <c r="U2881">
        <f t="shared" si="314"/>
        <v>2016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15"/>
        <v>0.23333333333333334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1">
        <f t="shared" si="312"/>
        <v>42192.905694444446</v>
      </c>
      <c r="T2882" s="11">
        <f t="shared" si="313"/>
        <v>42236.711805555555</v>
      </c>
      <c r="U2882">
        <f t="shared" si="31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315"/>
        <v>0</v>
      </c>
      <c r="P2883" s="6">
        <f t="shared" ref="P2883:P2946" si="316">IF(L2883&gt;0,E2883/L2883,0)</f>
        <v>0</v>
      </c>
      <c r="Q2883" t="str">
        <f t="shared" ref="Q2883:Q2946" si="317">LEFT($N2883,FIND("/",$N2883,1)-1)</f>
        <v>theater</v>
      </c>
      <c r="R2883" t="str">
        <f t="shared" ref="R2883:R2946" si="318">MID($N2883,FIND("/",$N2883,1)+1,32)</f>
        <v>plays</v>
      </c>
      <c r="S2883" s="11">
        <f t="shared" ref="S2883:S2946" si="319">(((J2883/60)/60)/24)+DATE(1970,1,1)</f>
        <v>41916.597638888888</v>
      </c>
      <c r="T2883" s="11">
        <f t="shared" ref="T2883:T2946" si="320">(((I2883/60)/60)/24)+DATE(1970,1,1)</f>
        <v>41976.639305555553</v>
      </c>
      <c r="U2883">
        <f t="shared" ref="U2883:U2946" si="321">YEAR(T2883)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11">
        <f t="shared" si="319"/>
        <v>42461.596273148149</v>
      </c>
      <c r="T2884" s="11">
        <f t="shared" si="320"/>
        <v>42491.596273148149</v>
      </c>
      <c r="U2884">
        <f t="shared" si="321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11">
        <f t="shared" si="319"/>
        <v>42370.90320601852</v>
      </c>
      <c r="T2885" s="11">
        <f t="shared" si="320"/>
        <v>42406.207638888889</v>
      </c>
      <c r="U2885">
        <f t="shared" si="321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1">
        <f t="shared" si="319"/>
        <v>41948.727256944447</v>
      </c>
      <c r="T2886" s="11">
        <f t="shared" si="320"/>
        <v>41978.727256944447</v>
      </c>
      <c r="U2886">
        <f t="shared" si="321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11">
        <f t="shared" si="319"/>
        <v>42047.07640046296</v>
      </c>
      <c r="T2887" s="11">
        <f t="shared" si="320"/>
        <v>42077.034733796296</v>
      </c>
      <c r="U2887">
        <f t="shared" si="321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11">
        <f t="shared" si="319"/>
        <v>42261.632916666669</v>
      </c>
      <c r="T2888" s="11">
        <f t="shared" si="320"/>
        <v>42266.165972222225</v>
      </c>
      <c r="U2888">
        <f t="shared" si="321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11">
        <f t="shared" si="319"/>
        <v>41985.427361111113</v>
      </c>
      <c r="T2889" s="11">
        <f t="shared" si="320"/>
        <v>42015.427361111113</v>
      </c>
      <c r="U2889">
        <f t="shared" si="321"/>
        <v>2015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6">
        <f t="shared" si="316"/>
        <v>0</v>
      </c>
      <c r="Q2890" t="str">
        <f t="shared" si="317"/>
        <v>theater</v>
      </c>
      <c r="R2890" t="str">
        <f t="shared" si="318"/>
        <v>plays</v>
      </c>
      <c r="S2890" s="11">
        <f t="shared" si="319"/>
        <v>41922.535185185188</v>
      </c>
      <c r="T2890" s="11">
        <f t="shared" si="320"/>
        <v>41930.207638888889</v>
      </c>
      <c r="U2890">
        <f t="shared" si="321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1">
        <f t="shared" si="319"/>
        <v>41850.863252314812</v>
      </c>
      <c r="T2891" s="11">
        <f t="shared" si="320"/>
        <v>41880.863252314812</v>
      </c>
      <c r="U2891">
        <f t="shared" si="321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11">
        <f t="shared" si="319"/>
        <v>41831.742962962962</v>
      </c>
      <c r="T2892" s="11">
        <f t="shared" si="320"/>
        <v>41860.125</v>
      </c>
      <c r="U2892">
        <f t="shared" si="321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11">
        <f t="shared" si="319"/>
        <v>42415.883425925931</v>
      </c>
      <c r="T2893" s="11">
        <f t="shared" si="320"/>
        <v>42475.84175925926</v>
      </c>
      <c r="U2893">
        <f t="shared" si="321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1">
        <f t="shared" si="319"/>
        <v>41869.714166666665</v>
      </c>
      <c r="T2894" s="11">
        <f t="shared" si="320"/>
        <v>41876.875</v>
      </c>
      <c r="U2894">
        <f t="shared" si="321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11">
        <f t="shared" si="319"/>
        <v>41953.773090277777</v>
      </c>
      <c r="T2895" s="11">
        <f t="shared" si="320"/>
        <v>42013.083333333328</v>
      </c>
      <c r="U2895">
        <f t="shared" si="321"/>
        <v>2015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6">
        <f t="shared" si="316"/>
        <v>0</v>
      </c>
      <c r="Q2896" t="str">
        <f t="shared" si="317"/>
        <v>theater</v>
      </c>
      <c r="R2896" t="str">
        <f t="shared" si="318"/>
        <v>plays</v>
      </c>
      <c r="S2896" s="11">
        <f t="shared" si="319"/>
        <v>42037.986284722225</v>
      </c>
      <c r="T2896" s="11">
        <f t="shared" si="320"/>
        <v>42097.944618055553</v>
      </c>
      <c r="U2896">
        <f t="shared" si="321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11">
        <f t="shared" si="319"/>
        <v>41811.555462962962</v>
      </c>
      <c r="T2897" s="11">
        <f t="shared" si="320"/>
        <v>41812.875</v>
      </c>
      <c r="U2897">
        <f t="shared" si="321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1">
        <f t="shared" si="319"/>
        <v>42701.908807870372</v>
      </c>
      <c r="T2898" s="11">
        <f t="shared" si="320"/>
        <v>42716.25</v>
      </c>
      <c r="U2898">
        <f t="shared" si="321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1">
        <f t="shared" si="319"/>
        <v>42258.646504629629</v>
      </c>
      <c r="T2899" s="11">
        <f t="shared" si="320"/>
        <v>42288.645196759258</v>
      </c>
      <c r="U2899">
        <f t="shared" si="321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ref="O2900:O2963" si="322">E2900/D2900</f>
        <v>4.2133333333333335E-2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1">
        <f t="shared" si="319"/>
        <v>42278.664965277778</v>
      </c>
      <c r="T2900" s="11">
        <f t="shared" si="320"/>
        <v>42308.664965277778</v>
      </c>
      <c r="U2900">
        <f t="shared" si="321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22"/>
        <v>0</v>
      </c>
      <c r="P2901" s="6">
        <f t="shared" si="316"/>
        <v>0</v>
      </c>
      <c r="Q2901" t="str">
        <f t="shared" si="317"/>
        <v>theater</v>
      </c>
      <c r="R2901" t="str">
        <f t="shared" si="318"/>
        <v>plays</v>
      </c>
      <c r="S2901" s="11">
        <f t="shared" si="319"/>
        <v>42515.078217592592</v>
      </c>
      <c r="T2901" s="11">
        <f t="shared" si="320"/>
        <v>42575.078217592592</v>
      </c>
      <c r="U2901">
        <f t="shared" si="321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22"/>
        <v>0.61909090909090914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1">
        <f t="shared" si="319"/>
        <v>41830.234166666669</v>
      </c>
      <c r="T2902" s="11">
        <f t="shared" si="320"/>
        <v>41860.234166666669</v>
      </c>
      <c r="U2902">
        <f t="shared" si="321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22"/>
        <v>8.0000000000000002E-3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11">
        <f t="shared" si="319"/>
        <v>41982.904386574075</v>
      </c>
      <c r="T2903" s="11">
        <f t="shared" si="320"/>
        <v>42042.904386574075</v>
      </c>
      <c r="U2903">
        <f t="shared" si="321"/>
        <v>2015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22"/>
        <v>1.6666666666666666E-4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11">
        <f t="shared" si="319"/>
        <v>42210.439768518518</v>
      </c>
      <c r="T2904" s="11">
        <f t="shared" si="320"/>
        <v>42240.439768518518</v>
      </c>
      <c r="U2904">
        <f t="shared" si="321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22"/>
        <v>7.7999999999999996E-3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11">
        <f t="shared" si="319"/>
        <v>42196.166874999995</v>
      </c>
      <c r="T2905" s="11">
        <f t="shared" si="320"/>
        <v>42256.166874999995</v>
      </c>
      <c r="U2905">
        <f t="shared" si="321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22"/>
        <v>0.05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1">
        <f t="shared" si="319"/>
        <v>41940.967951388891</v>
      </c>
      <c r="T2906" s="11">
        <f t="shared" si="320"/>
        <v>41952.5</v>
      </c>
      <c r="U2906">
        <f t="shared" si="321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22"/>
        <v>0.17771428571428571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1">
        <f t="shared" si="319"/>
        <v>42606.056863425925</v>
      </c>
      <c r="T2907" s="11">
        <f t="shared" si="320"/>
        <v>42620.056863425925</v>
      </c>
      <c r="U2907">
        <f t="shared" si="321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22"/>
        <v>9.4166666666666662E-2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1">
        <f t="shared" si="319"/>
        <v>42199.648912037039</v>
      </c>
      <c r="T2908" s="11">
        <f t="shared" si="320"/>
        <v>42217.041666666672</v>
      </c>
      <c r="U2908">
        <f t="shared" si="321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22"/>
        <v>8.0000000000000004E-4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11">
        <f t="shared" si="319"/>
        <v>42444.877743055549</v>
      </c>
      <c r="T2909" s="11">
        <f t="shared" si="320"/>
        <v>42504.877743055549</v>
      </c>
      <c r="U2909">
        <f t="shared" si="321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22"/>
        <v>2.75E-2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11">
        <f t="shared" si="319"/>
        <v>42499.731701388882</v>
      </c>
      <c r="T2910" s="11">
        <f t="shared" si="320"/>
        <v>42529.731701388882</v>
      </c>
      <c r="U2910">
        <f t="shared" si="321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22"/>
        <v>1.1111111111111112E-4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11">
        <f t="shared" si="319"/>
        <v>41929.266215277778</v>
      </c>
      <c r="T2911" s="11">
        <f t="shared" si="320"/>
        <v>41968.823611111111</v>
      </c>
      <c r="U2911">
        <f t="shared" si="321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22"/>
        <v>3.3333333333333335E-5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11">
        <f t="shared" si="319"/>
        <v>42107.841284722221</v>
      </c>
      <c r="T2912" s="11">
        <f t="shared" si="320"/>
        <v>42167.841284722221</v>
      </c>
      <c r="U2912">
        <f t="shared" si="321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22"/>
        <v>0.36499999999999999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1">
        <f t="shared" si="319"/>
        <v>42142.768819444449</v>
      </c>
      <c r="T2913" s="11">
        <f t="shared" si="320"/>
        <v>42182.768819444449</v>
      </c>
      <c r="U2913">
        <f t="shared" si="321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22"/>
        <v>0.14058171745152354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1">
        <f t="shared" si="319"/>
        <v>42354.131643518514</v>
      </c>
      <c r="T2914" s="11">
        <f t="shared" si="320"/>
        <v>42384.131643518514</v>
      </c>
      <c r="U2914">
        <f t="shared" si="321"/>
        <v>2016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22"/>
        <v>2.0000000000000001E-4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11">
        <f t="shared" si="319"/>
        <v>41828.922905092593</v>
      </c>
      <c r="T2915" s="11">
        <f t="shared" si="320"/>
        <v>41888.922905092593</v>
      </c>
      <c r="U2915">
        <f t="shared" si="321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22"/>
        <v>4.0000000000000003E-5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11">
        <f t="shared" si="319"/>
        <v>42017.907337962963</v>
      </c>
      <c r="T2916" s="11">
        <f t="shared" si="320"/>
        <v>42077.865671296298</v>
      </c>
      <c r="U2916">
        <f t="shared" si="321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22"/>
        <v>0.61099999999999999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1">
        <f t="shared" si="319"/>
        <v>42415.398032407407</v>
      </c>
      <c r="T2917" s="11">
        <f t="shared" si="320"/>
        <v>42445.356365740736</v>
      </c>
      <c r="U2917">
        <f t="shared" si="321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22"/>
        <v>7.8378378378378383E-2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1">
        <f t="shared" si="319"/>
        <v>41755.476724537039</v>
      </c>
      <c r="T2918" s="11">
        <f t="shared" si="320"/>
        <v>41778.476724537039</v>
      </c>
      <c r="U2918">
        <f t="shared" si="321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22"/>
        <v>0.2185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1">
        <f t="shared" si="319"/>
        <v>42245.234340277777</v>
      </c>
      <c r="T2919" s="11">
        <f t="shared" si="320"/>
        <v>42263.234340277777</v>
      </c>
      <c r="U2919">
        <f t="shared" si="321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22"/>
        <v>0.27239999999999998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1">
        <f t="shared" si="319"/>
        <v>42278.629710648151</v>
      </c>
      <c r="T2920" s="11">
        <f t="shared" si="320"/>
        <v>42306.629710648151</v>
      </c>
      <c r="U2920">
        <f t="shared" si="321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22"/>
        <v>8.5000000000000006E-2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11">
        <f t="shared" si="319"/>
        <v>41826.61954861111</v>
      </c>
      <c r="T2921" s="11">
        <f t="shared" si="320"/>
        <v>41856.61954861111</v>
      </c>
      <c r="U2921">
        <f t="shared" si="321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22"/>
        <v>0.26840000000000003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1">
        <f t="shared" si="319"/>
        <v>42058.792476851857</v>
      </c>
      <c r="T2922" s="11">
        <f t="shared" si="320"/>
        <v>42088.750810185185</v>
      </c>
      <c r="U2922">
        <f t="shared" si="321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22"/>
        <v>1.29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11">
        <f t="shared" si="319"/>
        <v>41877.886620370373</v>
      </c>
      <c r="T2923" s="11">
        <f t="shared" si="320"/>
        <v>41907.886620370373</v>
      </c>
      <c r="U2923">
        <f t="shared" si="321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22"/>
        <v>1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1">
        <f t="shared" si="319"/>
        <v>42097.874155092592</v>
      </c>
      <c r="T2924" s="11">
        <f t="shared" si="320"/>
        <v>42142.874155092592</v>
      </c>
      <c r="U2924">
        <f t="shared" si="321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22"/>
        <v>1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11">
        <f t="shared" si="319"/>
        <v>42013.15253472222</v>
      </c>
      <c r="T2925" s="11">
        <f t="shared" si="320"/>
        <v>42028.125</v>
      </c>
      <c r="U2925">
        <f t="shared" si="321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22"/>
        <v>1.032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1">
        <f t="shared" si="319"/>
        <v>42103.556828703702</v>
      </c>
      <c r="T2926" s="11">
        <f t="shared" si="320"/>
        <v>42133.165972222225</v>
      </c>
      <c r="U2926">
        <f t="shared" si="321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22"/>
        <v>1.0244597777777777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1">
        <f t="shared" si="319"/>
        <v>41863.584120370368</v>
      </c>
      <c r="T2927" s="11">
        <f t="shared" si="320"/>
        <v>41893.584120370368</v>
      </c>
      <c r="U2927">
        <f t="shared" si="321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22"/>
        <v>1.25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11">
        <f t="shared" si="319"/>
        <v>42044.765960648147</v>
      </c>
      <c r="T2928" s="11">
        <f t="shared" si="320"/>
        <v>42058.765960648147</v>
      </c>
      <c r="U2928">
        <f t="shared" si="321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22"/>
        <v>1.3083333333333333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1">
        <f t="shared" si="319"/>
        <v>41806.669317129628</v>
      </c>
      <c r="T2929" s="11">
        <f t="shared" si="320"/>
        <v>41835.208333333336</v>
      </c>
      <c r="U2929">
        <f t="shared" si="321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22"/>
        <v>1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1">
        <f t="shared" si="319"/>
        <v>42403.998217592598</v>
      </c>
      <c r="T2930" s="11">
        <f t="shared" si="320"/>
        <v>42433.998217592598</v>
      </c>
      <c r="U2930">
        <f t="shared" si="321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22"/>
        <v>1.02069375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1">
        <f t="shared" si="319"/>
        <v>41754.564328703702</v>
      </c>
      <c r="T2931" s="11">
        <f t="shared" si="320"/>
        <v>41784.564328703702</v>
      </c>
      <c r="U2931">
        <f t="shared" si="321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22"/>
        <v>1.0092000000000001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1">
        <f t="shared" si="319"/>
        <v>42101.584074074075</v>
      </c>
      <c r="T2932" s="11">
        <f t="shared" si="320"/>
        <v>42131.584074074075</v>
      </c>
      <c r="U2932">
        <f t="shared" si="321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22"/>
        <v>1.06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1">
        <f t="shared" si="319"/>
        <v>41872.291238425925</v>
      </c>
      <c r="T2933" s="11">
        <f t="shared" si="320"/>
        <v>41897.255555555559</v>
      </c>
      <c r="U2933">
        <f t="shared" si="321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22"/>
        <v>1.0509677419354839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1">
        <f t="shared" si="319"/>
        <v>42025.164780092593</v>
      </c>
      <c r="T2934" s="11">
        <f t="shared" si="320"/>
        <v>42056.458333333328</v>
      </c>
      <c r="U2934">
        <f t="shared" si="321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22"/>
        <v>1.0276000000000001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1">
        <f t="shared" si="319"/>
        <v>42495.956631944442</v>
      </c>
      <c r="T2935" s="11">
        <f t="shared" si="320"/>
        <v>42525.956631944442</v>
      </c>
      <c r="U2935">
        <f t="shared" si="321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22"/>
        <v>1.08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1">
        <f t="shared" si="319"/>
        <v>41775.636157407411</v>
      </c>
      <c r="T2936" s="11">
        <f t="shared" si="320"/>
        <v>41805.636157407411</v>
      </c>
      <c r="U2936">
        <f t="shared" si="321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22"/>
        <v>1.0088571428571429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1">
        <f t="shared" si="319"/>
        <v>42553.583425925928</v>
      </c>
      <c r="T2937" s="11">
        <f t="shared" si="320"/>
        <v>42611.708333333328</v>
      </c>
      <c r="U2937">
        <f t="shared" si="321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22"/>
        <v>1.28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1">
        <f t="shared" si="319"/>
        <v>41912.650729166664</v>
      </c>
      <c r="T2938" s="11">
        <f t="shared" si="320"/>
        <v>41925.207638888889</v>
      </c>
      <c r="U2938">
        <f t="shared" si="321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22"/>
        <v>1.3333333333333333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1">
        <f t="shared" si="319"/>
        <v>41803.457326388889</v>
      </c>
      <c r="T2939" s="11">
        <f t="shared" si="320"/>
        <v>41833.457326388889</v>
      </c>
      <c r="U2939">
        <f t="shared" si="321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22"/>
        <v>1.0137499999999999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1">
        <f t="shared" si="319"/>
        <v>42004.703865740739</v>
      </c>
      <c r="T2940" s="11">
        <f t="shared" si="320"/>
        <v>42034.703865740739</v>
      </c>
      <c r="U2940">
        <f t="shared" si="321"/>
        <v>2015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22"/>
        <v>1.0287500000000001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1">
        <f t="shared" si="319"/>
        <v>41845.809166666666</v>
      </c>
      <c r="T2941" s="11">
        <f t="shared" si="320"/>
        <v>41879.041666666664</v>
      </c>
      <c r="U2941">
        <f t="shared" si="321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22"/>
        <v>1.0724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1">
        <f t="shared" si="319"/>
        <v>41982.773356481484</v>
      </c>
      <c r="T2942" s="11">
        <f t="shared" si="320"/>
        <v>42022.773356481484</v>
      </c>
      <c r="U2942">
        <f t="shared" si="321"/>
        <v>2015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22"/>
        <v>4.0000000000000003E-5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11">
        <f t="shared" si="319"/>
        <v>42034.960127314815</v>
      </c>
      <c r="T2943" s="11">
        <f t="shared" si="320"/>
        <v>42064.960127314815</v>
      </c>
      <c r="U2943">
        <f t="shared" si="321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22"/>
        <v>0.20424999999999999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1">
        <f t="shared" si="319"/>
        <v>42334.803923611107</v>
      </c>
      <c r="T2944" s="11">
        <f t="shared" si="320"/>
        <v>42354.845833333333</v>
      </c>
      <c r="U2944">
        <f t="shared" si="321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22"/>
        <v>0</v>
      </c>
      <c r="P2945" s="6">
        <f t="shared" si="316"/>
        <v>0</v>
      </c>
      <c r="Q2945" t="str">
        <f t="shared" si="317"/>
        <v>theater</v>
      </c>
      <c r="R2945" t="str">
        <f t="shared" si="318"/>
        <v>spaces</v>
      </c>
      <c r="S2945" s="11">
        <f t="shared" si="319"/>
        <v>42077.129398148143</v>
      </c>
      <c r="T2945" s="11">
        <f t="shared" si="320"/>
        <v>42107.129398148143</v>
      </c>
      <c r="U2945">
        <f t="shared" si="321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22"/>
        <v>0.01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11">
        <f t="shared" si="319"/>
        <v>42132.9143287037</v>
      </c>
      <c r="T2946" s="11">
        <f t="shared" si="320"/>
        <v>42162.9143287037</v>
      </c>
      <c r="U2946">
        <f t="shared" si="321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322"/>
        <v>0</v>
      </c>
      <c r="P2947" s="6">
        <f t="shared" ref="P2947:P3010" si="323">IF(L2947&gt;0,E2947/L2947,0)</f>
        <v>0</v>
      </c>
      <c r="Q2947" t="str">
        <f t="shared" ref="Q2947:Q3010" si="324">LEFT($N2947,FIND("/",$N2947,1)-1)</f>
        <v>theater</v>
      </c>
      <c r="R2947" t="str">
        <f t="shared" ref="R2947:R3010" si="325">MID($N2947,FIND("/",$N2947,1)+1,32)</f>
        <v>spaces</v>
      </c>
      <c r="S2947" s="11">
        <f t="shared" ref="S2947:S3010" si="326">(((J2947/60)/60)/24)+DATE(1970,1,1)</f>
        <v>42118.139583333337</v>
      </c>
      <c r="T2947" s="11">
        <f t="shared" ref="T2947:T3010" si="327">(((I2947/60)/60)/24)+DATE(1970,1,1)</f>
        <v>42148.139583333337</v>
      </c>
      <c r="U2947">
        <f t="shared" ref="U2947:U3010" si="328">YEAR(T2947)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11">
        <f t="shared" si="326"/>
        <v>42567.531157407408</v>
      </c>
      <c r="T2948" s="11">
        <f t="shared" si="327"/>
        <v>42597.531157407408</v>
      </c>
      <c r="U2948">
        <f t="shared" si="328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1">
        <f t="shared" si="326"/>
        <v>42649.562118055561</v>
      </c>
      <c r="T2949" s="11">
        <f t="shared" si="327"/>
        <v>42698.715972222228</v>
      </c>
      <c r="U2949">
        <f t="shared" si="328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1">
        <f t="shared" si="326"/>
        <v>42097.649224537032</v>
      </c>
      <c r="T2950" s="11">
        <f t="shared" si="327"/>
        <v>42157.649224537032</v>
      </c>
      <c r="U2950">
        <f t="shared" si="328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11">
        <f t="shared" si="326"/>
        <v>42297.823113425926</v>
      </c>
      <c r="T2951" s="11">
        <f t="shared" si="327"/>
        <v>42327.864780092597</v>
      </c>
      <c r="U2951">
        <f t="shared" si="328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6">
        <f t="shared" si="323"/>
        <v>0</v>
      </c>
      <c r="Q2952" t="str">
        <f t="shared" si="324"/>
        <v>theater</v>
      </c>
      <c r="R2952" t="str">
        <f t="shared" si="325"/>
        <v>spaces</v>
      </c>
      <c r="S2952" s="11">
        <f t="shared" si="326"/>
        <v>42362.36518518519</v>
      </c>
      <c r="T2952" s="11">
        <f t="shared" si="327"/>
        <v>42392.36518518519</v>
      </c>
      <c r="U2952">
        <f t="shared" si="328"/>
        <v>2016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1">
        <f t="shared" si="326"/>
        <v>41872.802928240737</v>
      </c>
      <c r="T2953" s="11">
        <f t="shared" si="327"/>
        <v>41917.802928240737</v>
      </c>
      <c r="U2953">
        <f t="shared" si="328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1">
        <f t="shared" si="326"/>
        <v>42628.690266203703</v>
      </c>
      <c r="T2954" s="11">
        <f t="shared" si="327"/>
        <v>42660.166666666672</v>
      </c>
      <c r="U2954">
        <f t="shared" si="328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1">
        <f t="shared" si="326"/>
        <v>42255.791909722218</v>
      </c>
      <c r="T2955" s="11">
        <f t="shared" si="327"/>
        <v>42285.791909722218</v>
      </c>
      <c r="U2955">
        <f t="shared" si="328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6">
        <f t="shared" si="323"/>
        <v>0</v>
      </c>
      <c r="Q2956" t="str">
        <f t="shared" si="324"/>
        <v>theater</v>
      </c>
      <c r="R2956" t="str">
        <f t="shared" si="325"/>
        <v>spaces</v>
      </c>
      <c r="S2956" s="11">
        <f t="shared" si="326"/>
        <v>42790.583368055552</v>
      </c>
      <c r="T2956" s="11">
        <f t="shared" si="327"/>
        <v>42810.541701388895</v>
      </c>
      <c r="U2956">
        <f t="shared" si="328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11">
        <f t="shared" si="326"/>
        <v>42141.741307870368</v>
      </c>
      <c r="T2957" s="11">
        <f t="shared" si="327"/>
        <v>42171.741307870368</v>
      </c>
      <c r="U2957">
        <f t="shared" si="328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1">
        <f t="shared" si="326"/>
        <v>42464.958912037036</v>
      </c>
      <c r="T2958" s="11">
        <f t="shared" si="327"/>
        <v>42494.958912037036</v>
      </c>
      <c r="U2958">
        <f t="shared" si="328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1">
        <f t="shared" si="326"/>
        <v>42031.011249999996</v>
      </c>
      <c r="T2959" s="11">
        <f t="shared" si="327"/>
        <v>42090.969583333332</v>
      </c>
      <c r="U2959">
        <f t="shared" si="328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6">
        <f t="shared" si="323"/>
        <v>0</v>
      </c>
      <c r="Q2960" t="str">
        <f t="shared" si="324"/>
        <v>theater</v>
      </c>
      <c r="R2960" t="str">
        <f t="shared" si="325"/>
        <v>spaces</v>
      </c>
      <c r="S2960" s="11">
        <f t="shared" si="326"/>
        <v>42438.779131944444</v>
      </c>
      <c r="T2960" s="11">
        <f t="shared" si="327"/>
        <v>42498.73746527778</v>
      </c>
      <c r="U2960">
        <f t="shared" si="328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6">
        <f t="shared" si="323"/>
        <v>0</v>
      </c>
      <c r="Q2961" t="str">
        <f t="shared" si="324"/>
        <v>theater</v>
      </c>
      <c r="R2961" t="str">
        <f t="shared" si="325"/>
        <v>spaces</v>
      </c>
      <c r="S2961" s="11">
        <f t="shared" si="326"/>
        <v>42498.008391203708</v>
      </c>
      <c r="T2961" s="11">
        <f t="shared" si="327"/>
        <v>42528.008391203708</v>
      </c>
      <c r="U2961">
        <f t="shared" si="328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6">
        <f t="shared" si="323"/>
        <v>0</v>
      </c>
      <c r="Q2962" t="str">
        <f t="shared" si="324"/>
        <v>theater</v>
      </c>
      <c r="R2962" t="str">
        <f t="shared" si="325"/>
        <v>spaces</v>
      </c>
      <c r="S2962" s="11">
        <f t="shared" si="326"/>
        <v>41863.757210648146</v>
      </c>
      <c r="T2962" s="11">
        <f t="shared" si="327"/>
        <v>41893.757210648146</v>
      </c>
      <c r="U2962">
        <f t="shared" si="328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11">
        <f t="shared" si="326"/>
        <v>42061.212488425925</v>
      </c>
      <c r="T2963" s="11">
        <f t="shared" si="327"/>
        <v>42089.166666666672</v>
      </c>
      <c r="U2963">
        <f t="shared" si="328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ref="O2964:O3027" si="329">E2964/D2964</f>
        <v>1.218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11">
        <f t="shared" si="326"/>
        <v>42036.24428240741</v>
      </c>
      <c r="T2964" s="11">
        <f t="shared" si="327"/>
        <v>42064.290972222225</v>
      </c>
      <c r="U2964">
        <f t="shared" si="328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9"/>
        <v>1.0685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1">
        <f t="shared" si="326"/>
        <v>42157.470185185186</v>
      </c>
      <c r="T2965" s="11">
        <f t="shared" si="327"/>
        <v>42187.470185185186</v>
      </c>
      <c r="U2965">
        <f t="shared" si="328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9"/>
        <v>1.0071379999999999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1">
        <f t="shared" si="326"/>
        <v>41827.909942129627</v>
      </c>
      <c r="T2966" s="11">
        <f t="shared" si="327"/>
        <v>41857.897222222222</v>
      </c>
      <c r="U2966">
        <f t="shared" si="328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9"/>
        <v>1.0900000000000001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1">
        <f t="shared" si="326"/>
        <v>42162.729548611111</v>
      </c>
      <c r="T2967" s="11">
        <f t="shared" si="327"/>
        <v>42192.729548611111</v>
      </c>
      <c r="U2967">
        <f t="shared" si="328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9"/>
        <v>1.1363000000000001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1">
        <f t="shared" si="326"/>
        <v>42233.738564814819</v>
      </c>
      <c r="T2968" s="11">
        <f t="shared" si="327"/>
        <v>42263.738564814819</v>
      </c>
      <c r="U2968">
        <f t="shared" si="328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9"/>
        <v>1.1392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1">
        <f t="shared" si="326"/>
        <v>42042.197824074072</v>
      </c>
      <c r="T2969" s="11">
        <f t="shared" si="327"/>
        <v>42072.156157407408</v>
      </c>
      <c r="U2969">
        <f t="shared" si="328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9"/>
        <v>1.06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1">
        <f t="shared" si="326"/>
        <v>42585.523842592593</v>
      </c>
      <c r="T2970" s="11">
        <f t="shared" si="327"/>
        <v>42599.165972222225</v>
      </c>
      <c r="U2970">
        <f t="shared" si="328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9"/>
        <v>1.625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1">
        <f t="shared" si="326"/>
        <v>42097.786493055552</v>
      </c>
      <c r="T2971" s="11">
        <f t="shared" si="327"/>
        <v>42127.952083333337</v>
      </c>
      <c r="U2971">
        <f t="shared" si="328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9"/>
        <v>1.06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1">
        <f t="shared" si="326"/>
        <v>41808.669571759259</v>
      </c>
      <c r="T2972" s="11">
        <f t="shared" si="327"/>
        <v>41838.669571759259</v>
      </c>
      <c r="U2972">
        <f t="shared" si="328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9"/>
        <v>1.0015624999999999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1">
        <f t="shared" si="326"/>
        <v>41852.658310185187</v>
      </c>
      <c r="T2973" s="11">
        <f t="shared" si="327"/>
        <v>41882.658310185187</v>
      </c>
      <c r="U2973">
        <f t="shared" si="328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9"/>
        <v>1.0535000000000001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1">
        <f t="shared" si="326"/>
        <v>42694.110185185185</v>
      </c>
      <c r="T2974" s="11">
        <f t="shared" si="327"/>
        <v>42709.041666666672</v>
      </c>
      <c r="U2974">
        <f t="shared" si="328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9"/>
        <v>1.748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1">
        <f t="shared" si="326"/>
        <v>42341.818379629629</v>
      </c>
      <c r="T2975" s="11">
        <f t="shared" si="327"/>
        <v>42370.166666666672</v>
      </c>
      <c r="U2975">
        <f t="shared" si="328"/>
        <v>2016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9"/>
        <v>1.02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1">
        <f t="shared" si="326"/>
        <v>41880.061006944445</v>
      </c>
      <c r="T2976" s="11">
        <f t="shared" si="327"/>
        <v>41908.065972222219</v>
      </c>
      <c r="U2976">
        <f t="shared" si="328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9"/>
        <v>1.00125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1">
        <f t="shared" si="326"/>
        <v>41941.683865740742</v>
      </c>
      <c r="T2977" s="11">
        <f t="shared" si="327"/>
        <v>41970.125</v>
      </c>
      <c r="U2977">
        <f t="shared" si="328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9"/>
        <v>1.7142857142857142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1">
        <f t="shared" si="326"/>
        <v>42425.730671296296</v>
      </c>
      <c r="T2978" s="11">
        <f t="shared" si="327"/>
        <v>42442.5</v>
      </c>
      <c r="U2978">
        <f t="shared" si="328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9"/>
        <v>1.1356666666666666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1">
        <f t="shared" si="326"/>
        <v>42026.88118055556</v>
      </c>
      <c r="T2979" s="11">
        <f t="shared" si="327"/>
        <v>42086.093055555553</v>
      </c>
      <c r="U2979">
        <f t="shared" si="328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9"/>
        <v>1.2946666666666666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1">
        <f t="shared" si="326"/>
        <v>41922.640590277777</v>
      </c>
      <c r="T2980" s="11">
        <f t="shared" si="327"/>
        <v>41932.249305555553</v>
      </c>
      <c r="U2980">
        <f t="shared" si="328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9"/>
        <v>1.014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1">
        <f t="shared" si="326"/>
        <v>41993.824340277773</v>
      </c>
      <c r="T2981" s="11">
        <f t="shared" si="327"/>
        <v>42010.25</v>
      </c>
      <c r="U2981">
        <f t="shared" si="328"/>
        <v>2015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9"/>
        <v>1.0916666666666666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1">
        <f t="shared" si="326"/>
        <v>42219.915856481486</v>
      </c>
      <c r="T2982" s="11">
        <f t="shared" si="327"/>
        <v>42240.083333333328</v>
      </c>
      <c r="U2982">
        <f t="shared" si="328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9"/>
        <v>1.28925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1">
        <f t="shared" si="326"/>
        <v>42225.559675925921</v>
      </c>
      <c r="T2983" s="11">
        <f t="shared" si="327"/>
        <v>42270.559675925921</v>
      </c>
      <c r="U2983">
        <f t="shared" si="328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9"/>
        <v>1.0206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1">
        <f t="shared" si="326"/>
        <v>42381.686840277776</v>
      </c>
      <c r="T2984" s="11">
        <f t="shared" si="327"/>
        <v>42411.686840277776</v>
      </c>
      <c r="U2984">
        <f t="shared" si="328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9"/>
        <v>1.465395775862069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1">
        <f t="shared" si="326"/>
        <v>41894.632361111115</v>
      </c>
      <c r="T2985" s="11">
        <f t="shared" si="327"/>
        <v>41954.674027777779</v>
      </c>
      <c r="U2985">
        <f t="shared" si="328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9"/>
        <v>1.00352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1">
        <f t="shared" si="326"/>
        <v>42576.278715277775</v>
      </c>
      <c r="T2986" s="11">
        <f t="shared" si="327"/>
        <v>42606.278715277775</v>
      </c>
      <c r="U2986">
        <f t="shared" si="328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9"/>
        <v>1.2164999999999999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1">
        <f t="shared" si="326"/>
        <v>42654.973703703698</v>
      </c>
      <c r="T2987" s="11">
        <f t="shared" si="327"/>
        <v>42674.166666666672</v>
      </c>
      <c r="U2987">
        <f t="shared" si="328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9"/>
        <v>1.0549999999999999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1">
        <f t="shared" si="326"/>
        <v>42431.500069444446</v>
      </c>
      <c r="T2988" s="11">
        <f t="shared" si="327"/>
        <v>42491.458402777775</v>
      </c>
      <c r="U2988">
        <f t="shared" si="328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9"/>
        <v>1.1040080000000001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1">
        <f t="shared" si="326"/>
        <v>42627.307303240741</v>
      </c>
      <c r="T2989" s="11">
        <f t="shared" si="327"/>
        <v>42656</v>
      </c>
      <c r="U2989">
        <f t="shared" si="328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9"/>
        <v>1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1">
        <f t="shared" si="326"/>
        <v>42511.362048611118</v>
      </c>
      <c r="T2990" s="11">
        <f t="shared" si="327"/>
        <v>42541.362048611118</v>
      </c>
      <c r="U2990">
        <f t="shared" si="328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9"/>
        <v>1.76535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1">
        <f t="shared" si="326"/>
        <v>42337.02039351852</v>
      </c>
      <c r="T2991" s="11">
        <f t="shared" si="327"/>
        <v>42359.207638888889</v>
      </c>
      <c r="U2991">
        <f t="shared" si="328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9"/>
        <v>1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1">
        <f t="shared" si="326"/>
        <v>42341.57430555555</v>
      </c>
      <c r="T2992" s="11">
        <f t="shared" si="327"/>
        <v>42376.57430555555</v>
      </c>
      <c r="U2992">
        <f t="shared" si="328"/>
        <v>2016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9"/>
        <v>1.0329411764705883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1">
        <f t="shared" si="326"/>
        <v>42740.837152777778</v>
      </c>
      <c r="T2993" s="11">
        <f t="shared" si="327"/>
        <v>42762.837152777778</v>
      </c>
      <c r="U2993">
        <f t="shared" si="328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9"/>
        <v>1.0449999999999999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1">
        <f t="shared" si="326"/>
        <v>42622.767476851848</v>
      </c>
      <c r="T2994" s="11">
        <f t="shared" si="327"/>
        <v>42652.767476851848</v>
      </c>
      <c r="U2994">
        <f t="shared" si="328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9"/>
        <v>1.0029999999999999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1">
        <f t="shared" si="326"/>
        <v>42390.838738425926</v>
      </c>
      <c r="T2995" s="11">
        <f t="shared" si="327"/>
        <v>42420.838738425926</v>
      </c>
      <c r="U2995">
        <f t="shared" si="328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9"/>
        <v>4.577466666666667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1">
        <f t="shared" si="326"/>
        <v>41885.478842592594</v>
      </c>
      <c r="T2996" s="11">
        <f t="shared" si="327"/>
        <v>41915.478842592594</v>
      </c>
      <c r="U2996">
        <f t="shared" si="328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9"/>
        <v>1.0496000000000001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1">
        <f t="shared" si="326"/>
        <v>42724.665173611109</v>
      </c>
      <c r="T2997" s="11">
        <f t="shared" si="327"/>
        <v>42754.665173611109</v>
      </c>
      <c r="U2997">
        <f t="shared" si="328"/>
        <v>2017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9"/>
        <v>1.7194285714285715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1">
        <f t="shared" si="326"/>
        <v>42090.912500000006</v>
      </c>
      <c r="T2998" s="11">
        <f t="shared" si="327"/>
        <v>42150.912500000006</v>
      </c>
      <c r="U2998">
        <f t="shared" si="328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9"/>
        <v>1.0373000000000001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11">
        <f t="shared" si="326"/>
        <v>42775.733715277776</v>
      </c>
      <c r="T2999" s="11">
        <f t="shared" si="327"/>
        <v>42793.207638888889</v>
      </c>
      <c r="U2999">
        <f t="shared" si="328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9"/>
        <v>1.0302899999999999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1">
        <f t="shared" si="326"/>
        <v>41778.193622685183</v>
      </c>
      <c r="T3000" s="11">
        <f t="shared" si="327"/>
        <v>41806.184027777781</v>
      </c>
      <c r="U3000">
        <f t="shared" si="328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9"/>
        <v>1.1888888888888889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1">
        <f t="shared" si="326"/>
        <v>42780.740277777775</v>
      </c>
      <c r="T3001" s="11">
        <f t="shared" si="327"/>
        <v>42795.083333333328</v>
      </c>
      <c r="U3001">
        <f t="shared" si="328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9"/>
        <v>1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11">
        <f t="shared" si="326"/>
        <v>42752.827199074076</v>
      </c>
      <c r="T3002" s="11">
        <f t="shared" si="327"/>
        <v>42766.75</v>
      </c>
      <c r="U3002">
        <f t="shared" si="328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9"/>
        <v>3.1869988910451896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1">
        <f t="shared" si="326"/>
        <v>42534.895625000005</v>
      </c>
      <c r="T3003" s="11">
        <f t="shared" si="327"/>
        <v>42564.895625000005</v>
      </c>
      <c r="U3003">
        <f t="shared" si="328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9"/>
        <v>1.0850614285714286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1">
        <f t="shared" si="326"/>
        <v>41239.83625</v>
      </c>
      <c r="T3004" s="11">
        <f t="shared" si="327"/>
        <v>41269.83625</v>
      </c>
      <c r="U3004">
        <f t="shared" si="328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9"/>
        <v>1.0116666666666667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1">
        <f t="shared" si="326"/>
        <v>42398.849259259259</v>
      </c>
      <c r="T3005" s="11">
        <f t="shared" si="327"/>
        <v>42430.249305555553</v>
      </c>
      <c r="U3005">
        <f t="shared" si="328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9"/>
        <v>1.12815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1">
        <f t="shared" si="326"/>
        <v>41928.881064814814</v>
      </c>
      <c r="T3006" s="11">
        <f t="shared" si="327"/>
        <v>41958.922731481478</v>
      </c>
      <c r="U3006">
        <f t="shared" si="328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9"/>
        <v>1.2049622641509434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1">
        <f t="shared" si="326"/>
        <v>41888.674826388888</v>
      </c>
      <c r="T3007" s="11">
        <f t="shared" si="327"/>
        <v>41918.674826388888</v>
      </c>
      <c r="U3007">
        <f t="shared" si="328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9"/>
        <v>1.0774999999999999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1">
        <f t="shared" si="326"/>
        <v>41957.756840277783</v>
      </c>
      <c r="T3008" s="11">
        <f t="shared" si="327"/>
        <v>41987.756840277783</v>
      </c>
      <c r="U3008">
        <f t="shared" si="328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9"/>
        <v>1.8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11">
        <f t="shared" si="326"/>
        <v>42098.216238425928</v>
      </c>
      <c r="T3009" s="11">
        <f t="shared" si="327"/>
        <v>42119.216238425928</v>
      </c>
      <c r="U3009">
        <f t="shared" si="328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9"/>
        <v>1.0116666666666667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1">
        <f t="shared" si="326"/>
        <v>42360.212025462963</v>
      </c>
      <c r="T3010" s="11">
        <f t="shared" si="327"/>
        <v>42390.212025462963</v>
      </c>
      <c r="U3010">
        <f t="shared" si="328"/>
        <v>2016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329"/>
        <v>1.19756</v>
      </c>
      <c r="P3011" s="6">
        <f t="shared" ref="P3011:P3074" si="330">IF(L3011&gt;0,E3011/L3011,0)</f>
        <v>233.8984375</v>
      </c>
      <c r="Q3011" t="str">
        <f t="shared" ref="Q3011:Q3074" si="331">LEFT($N3011,FIND("/",$N3011,1)-1)</f>
        <v>theater</v>
      </c>
      <c r="R3011" t="str">
        <f t="shared" ref="R3011:R3074" si="332">MID($N3011,FIND("/",$N3011,1)+1,32)</f>
        <v>spaces</v>
      </c>
      <c r="S3011" s="11">
        <f t="shared" ref="S3011:S3074" si="333">(((J3011/60)/60)/24)+DATE(1970,1,1)</f>
        <v>41939.569907407407</v>
      </c>
      <c r="T3011" s="11">
        <f t="shared" ref="T3011:T3074" si="334">(((I3011/60)/60)/24)+DATE(1970,1,1)</f>
        <v>41969.611574074079</v>
      </c>
      <c r="U3011">
        <f t="shared" ref="U3011:U3074" si="335">YEAR(T3011)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11">
        <f t="shared" si="333"/>
        <v>41996.832395833335</v>
      </c>
      <c r="T3012" s="11">
        <f t="shared" si="334"/>
        <v>42056.832395833335</v>
      </c>
      <c r="U3012">
        <f t="shared" si="335"/>
        <v>2015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1">
        <f t="shared" si="333"/>
        <v>42334.468935185185</v>
      </c>
      <c r="T3013" s="11">
        <f t="shared" si="334"/>
        <v>42361.957638888889</v>
      </c>
      <c r="U3013">
        <f t="shared" si="335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1">
        <f t="shared" si="333"/>
        <v>42024.702893518523</v>
      </c>
      <c r="T3014" s="11">
        <f t="shared" si="334"/>
        <v>42045.702893518523</v>
      </c>
      <c r="U3014">
        <f t="shared" si="3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1">
        <f t="shared" si="333"/>
        <v>42146.836215277777</v>
      </c>
      <c r="T3015" s="11">
        <f t="shared" si="334"/>
        <v>42176.836215277777</v>
      </c>
      <c r="U3015">
        <f t="shared" si="335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1">
        <f t="shared" si="333"/>
        <v>41920.123611111114</v>
      </c>
      <c r="T3016" s="11">
        <f t="shared" si="334"/>
        <v>41948.208333333336</v>
      </c>
      <c r="U3016">
        <f t="shared" si="335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11">
        <f t="shared" si="333"/>
        <v>41785.72729166667</v>
      </c>
      <c r="T3017" s="11">
        <f t="shared" si="334"/>
        <v>41801.166666666664</v>
      </c>
      <c r="U3017">
        <f t="shared" si="3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1">
        <f t="shared" si="333"/>
        <v>41778.548055555555</v>
      </c>
      <c r="T3018" s="11">
        <f t="shared" si="334"/>
        <v>41838.548055555555</v>
      </c>
      <c r="U3018">
        <f t="shared" si="335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1">
        <f t="shared" si="333"/>
        <v>41841.850034722222</v>
      </c>
      <c r="T3019" s="11">
        <f t="shared" si="334"/>
        <v>41871.850034722222</v>
      </c>
      <c r="U3019">
        <f t="shared" si="33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1">
        <f t="shared" si="333"/>
        <v>42163.29833333334</v>
      </c>
      <c r="T3020" s="11">
        <f t="shared" si="334"/>
        <v>42205.916666666672</v>
      </c>
      <c r="U3020">
        <f t="shared" si="33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1">
        <f t="shared" si="333"/>
        <v>41758.833564814813</v>
      </c>
      <c r="T3021" s="11">
        <f t="shared" si="334"/>
        <v>41786.125</v>
      </c>
      <c r="U3021">
        <f t="shared" si="33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1">
        <f t="shared" si="333"/>
        <v>42170.846446759257</v>
      </c>
      <c r="T3022" s="11">
        <f t="shared" si="334"/>
        <v>42230.846446759257</v>
      </c>
      <c r="U3022">
        <f t="shared" si="33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1">
        <f t="shared" si="333"/>
        <v>42660.618854166663</v>
      </c>
      <c r="T3023" s="11">
        <f t="shared" si="334"/>
        <v>42696.249305555553</v>
      </c>
      <c r="U3023">
        <f t="shared" si="33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1">
        <f t="shared" si="333"/>
        <v>42564.95380787037</v>
      </c>
      <c r="T3024" s="11">
        <f t="shared" si="334"/>
        <v>42609.95380787037</v>
      </c>
      <c r="U3024">
        <f t="shared" si="33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1">
        <f t="shared" si="333"/>
        <v>42121.675763888896</v>
      </c>
      <c r="T3025" s="11">
        <f t="shared" si="334"/>
        <v>42166.675763888896</v>
      </c>
      <c r="U3025">
        <f t="shared" si="3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1">
        <f t="shared" si="333"/>
        <v>41158.993923611109</v>
      </c>
      <c r="T3026" s="11">
        <f t="shared" si="334"/>
        <v>41188.993923611109</v>
      </c>
      <c r="U3026">
        <f t="shared" si="33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1">
        <f t="shared" si="333"/>
        <v>41761.509409722225</v>
      </c>
      <c r="T3027" s="11">
        <f t="shared" si="334"/>
        <v>41789.666666666664</v>
      </c>
      <c r="U3027">
        <f t="shared" si="33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ref="O3028:O3091" si="336">E3028/D3028</f>
        <v>1.4333333333333333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11">
        <f t="shared" si="333"/>
        <v>42783.459398148145</v>
      </c>
      <c r="T3028" s="11">
        <f t="shared" si="334"/>
        <v>42797.459398148145</v>
      </c>
      <c r="U3028">
        <f t="shared" si="33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6"/>
        <v>1.3144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1">
        <f t="shared" si="333"/>
        <v>42053.704293981486</v>
      </c>
      <c r="T3029" s="11">
        <f t="shared" si="334"/>
        <v>42083.662627314814</v>
      </c>
      <c r="U3029">
        <f t="shared" si="33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6"/>
        <v>1.6801999999999999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1">
        <f t="shared" si="333"/>
        <v>42567.264178240745</v>
      </c>
      <c r="T3030" s="11">
        <f t="shared" si="334"/>
        <v>42597.264178240745</v>
      </c>
      <c r="U3030">
        <f t="shared" si="33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6"/>
        <v>1.0967666666666667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1">
        <f t="shared" si="333"/>
        <v>41932.708877314813</v>
      </c>
      <c r="T3031" s="11">
        <f t="shared" si="334"/>
        <v>41961.190972222219</v>
      </c>
      <c r="U3031">
        <f t="shared" si="3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6"/>
        <v>1.0668571428571429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1">
        <f t="shared" si="333"/>
        <v>42233.747349537036</v>
      </c>
      <c r="T3032" s="11">
        <f t="shared" si="334"/>
        <v>42263.747349537036</v>
      </c>
      <c r="U3032">
        <f t="shared" si="33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6"/>
        <v>1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1">
        <f t="shared" si="333"/>
        <v>42597.882488425923</v>
      </c>
      <c r="T3033" s="11">
        <f t="shared" si="334"/>
        <v>42657.882488425923</v>
      </c>
      <c r="U3033">
        <f t="shared" si="33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6"/>
        <v>1.272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1">
        <f t="shared" si="333"/>
        <v>42228.044664351852</v>
      </c>
      <c r="T3034" s="11">
        <f t="shared" si="334"/>
        <v>42258.044664351852</v>
      </c>
      <c r="U3034">
        <f t="shared" si="33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6"/>
        <v>1.4653333333333334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1">
        <f t="shared" si="333"/>
        <v>42570.110243055555</v>
      </c>
      <c r="T3035" s="11">
        <f t="shared" si="334"/>
        <v>42600.110243055555</v>
      </c>
      <c r="U3035">
        <f t="shared" si="33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6"/>
        <v>1.1253599999999999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1">
        <f t="shared" si="333"/>
        <v>42644.535358796296</v>
      </c>
      <c r="T3036" s="11">
        <f t="shared" si="334"/>
        <v>42675.165972222225</v>
      </c>
      <c r="U3036">
        <f t="shared" si="3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6"/>
        <v>1.0878684000000001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1">
        <f t="shared" si="333"/>
        <v>41368.560289351852</v>
      </c>
      <c r="T3037" s="11">
        <f t="shared" si="334"/>
        <v>41398.560289351852</v>
      </c>
      <c r="U3037">
        <f t="shared" si="33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6"/>
        <v>1.26732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1">
        <f t="shared" si="333"/>
        <v>41466.785231481481</v>
      </c>
      <c r="T3038" s="11">
        <f t="shared" si="334"/>
        <v>41502.499305555553</v>
      </c>
      <c r="U3038">
        <f t="shared" si="33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6"/>
        <v>2.1320000000000001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1">
        <f t="shared" si="333"/>
        <v>40378.893206018518</v>
      </c>
      <c r="T3039" s="11">
        <f t="shared" si="334"/>
        <v>40453.207638888889</v>
      </c>
      <c r="U3039">
        <f t="shared" si="33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6"/>
        <v>1.0049999999999999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1">
        <f t="shared" si="333"/>
        <v>42373.252280092594</v>
      </c>
      <c r="T3040" s="11">
        <f t="shared" si="334"/>
        <v>42433.252280092594</v>
      </c>
      <c r="U3040">
        <f t="shared" si="33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6"/>
        <v>1.0871389999999999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1">
        <f t="shared" si="333"/>
        <v>41610.794421296298</v>
      </c>
      <c r="T3041" s="11">
        <f t="shared" si="334"/>
        <v>41637.332638888889</v>
      </c>
      <c r="U3041">
        <f t="shared" si="33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6"/>
        <v>1.075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1">
        <f t="shared" si="333"/>
        <v>42177.791909722218</v>
      </c>
      <c r="T3042" s="11">
        <f t="shared" si="334"/>
        <v>42181.958333333328</v>
      </c>
      <c r="U3042">
        <f t="shared" si="3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6"/>
        <v>1.1048192771084338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1">
        <f t="shared" si="333"/>
        <v>42359.868611111116</v>
      </c>
      <c r="T3043" s="11">
        <f t="shared" si="334"/>
        <v>42389.868611111116</v>
      </c>
      <c r="U3043">
        <f t="shared" si="335"/>
        <v>2016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6"/>
        <v>1.28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1">
        <f t="shared" si="333"/>
        <v>42253.688043981485</v>
      </c>
      <c r="T3044" s="11">
        <f t="shared" si="334"/>
        <v>42283.688043981485</v>
      </c>
      <c r="U3044">
        <f t="shared" si="3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6"/>
        <v>1.1000666666666667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1">
        <f t="shared" si="333"/>
        <v>42083.070590277777</v>
      </c>
      <c r="T3045" s="11">
        <f t="shared" si="334"/>
        <v>42110.118055555555</v>
      </c>
      <c r="U3045">
        <f t="shared" si="3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6"/>
        <v>1.0934166666666667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1">
        <f t="shared" si="333"/>
        <v>42387.7268287037</v>
      </c>
      <c r="T3046" s="11">
        <f t="shared" si="334"/>
        <v>42402.7268287037</v>
      </c>
      <c r="U3046">
        <f t="shared" si="3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6"/>
        <v>1.3270650000000002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1">
        <f t="shared" si="333"/>
        <v>41843.155729166669</v>
      </c>
      <c r="T3047" s="11">
        <f t="shared" si="334"/>
        <v>41873.155729166669</v>
      </c>
      <c r="U3047">
        <f t="shared" si="33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6"/>
        <v>1.9084810126582279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1">
        <f t="shared" si="333"/>
        <v>41862.803078703706</v>
      </c>
      <c r="T3048" s="11">
        <f t="shared" si="334"/>
        <v>41892.202777777777</v>
      </c>
      <c r="U3048">
        <f t="shared" si="33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6"/>
        <v>1.49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1">
        <f t="shared" si="333"/>
        <v>42443.989050925928</v>
      </c>
      <c r="T3049" s="11">
        <f t="shared" si="334"/>
        <v>42487.552777777775</v>
      </c>
      <c r="U3049">
        <f t="shared" si="33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6"/>
        <v>1.6639999999999999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1">
        <f t="shared" si="333"/>
        <v>41975.901180555549</v>
      </c>
      <c r="T3050" s="11">
        <f t="shared" si="334"/>
        <v>42004.890277777777</v>
      </c>
      <c r="U3050">
        <f t="shared" si="3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6"/>
        <v>1.0666666666666667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1">
        <f t="shared" si="333"/>
        <v>42139.014525462961</v>
      </c>
      <c r="T3051" s="11">
        <f t="shared" si="334"/>
        <v>42169.014525462961</v>
      </c>
      <c r="U3051">
        <f t="shared" si="33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6"/>
        <v>1.06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1">
        <f t="shared" si="333"/>
        <v>42465.16851851852</v>
      </c>
      <c r="T3052" s="11">
        <f t="shared" si="334"/>
        <v>42495.16851851852</v>
      </c>
      <c r="U3052">
        <f t="shared" si="335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6"/>
        <v>0.23628571428571429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1">
        <f t="shared" si="333"/>
        <v>42744.416030092587</v>
      </c>
      <c r="T3053" s="11">
        <f t="shared" si="334"/>
        <v>42774.416030092587</v>
      </c>
      <c r="U3053">
        <f t="shared" si="335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6"/>
        <v>1.5E-3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11">
        <f t="shared" si="333"/>
        <v>42122.670069444444</v>
      </c>
      <c r="T3054" s="11">
        <f t="shared" si="334"/>
        <v>42152.665972222225</v>
      </c>
      <c r="U3054">
        <f t="shared" si="335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6"/>
        <v>4.0000000000000001E-3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1">
        <f t="shared" si="333"/>
        <v>41862.761724537035</v>
      </c>
      <c r="T3055" s="11">
        <f t="shared" si="334"/>
        <v>41914.165972222225</v>
      </c>
      <c r="U3055">
        <f t="shared" si="335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6"/>
        <v>0</v>
      </c>
      <c r="P3056" s="6">
        <f t="shared" si="330"/>
        <v>0</v>
      </c>
      <c r="Q3056" t="str">
        <f t="shared" si="331"/>
        <v>theater</v>
      </c>
      <c r="R3056" t="str">
        <f t="shared" si="332"/>
        <v>spaces</v>
      </c>
      <c r="S3056" s="11">
        <f t="shared" si="333"/>
        <v>42027.832800925928</v>
      </c>
      <c r="T3056" s="11">
        <f t="shared" si="334"/>
        <v>42065.044444444444</v>
      </c>
      <c r="U3056">
        <f t="shared" si="335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6"/>
        <v>5.0000000000000002E-5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11">
        <f t="shared" si="333"/>
        <v>41953.95821759259</v>
      </c>
      <c r="T3057" s="11">
        <f t="shared" si="334"/>
        <v>42013.95821759259</v>
      </c>
      <c r="U3057">
        <f t="shared" si="335"/>
        <v>2015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6"/>
        <v>0</v>
      </c>
      <c r="P3058" s="6">
        <f t="shared" si="330"/>
        <v>0</v>
      </c>
      <c r="Q3058" t="str">
        <f t="shared" si="331"/>
        <v>theater</v>
      </c>
      <c r="R3058" t="str">
        <f t="shared" si="332"/>
        <v>spaces</v>
      </c>
      <c r="S3058" s="11">
        <f t="shared" si="333"/>
        <v>41851.636388888888</v>
      </c>
      <c r="T3058" s="11">
        <f t="shared" si="334"/>
        <v>41911.636388888888</v>
      </c>
      <c r="U3058">
        <f t="shared" si="335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6"/>
        <v>0</v>
      </c>
      <c r="P3059" s="6">
        <f t="shared" si="330"/>
        <v>0</v>
      </c>
      <c r="Q3059" t="str">
        <f t="shared" si="331"/>
        <v>theater</v>
      </c>
      <c r="R3059" t="str">
        <f t="shared" si="332"/>
        <v>spaces</v>
      </c>
      <c r="S3059" s="11">
        <f t="shared" si="333"/>
        <v>42433.650590277779</v>
      </c>
      <c r="T3059" s="11">
        <f t="shared" si="334"/>
        <v>42463.608923611115</v>
      </c>
      <c r="U3059">
        <f t="shared" si="335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6"/>
        <v>1.6666666666666666E-4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11">
        <f t="shared" si="333"/>
        <v>42460.374305555553</v>
      </c>
      <c r="T3060" s="11">
        <f t="shared" si="334"/>
        <v>42510.374305555553</v>
      </c>
      <c r="U3060">
        <f t="shared" si="335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6"/>
        <v>3.0066666666666665E-2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11">
        <f t="shared" si="333"/>
        <v>41829.935717592591</v>
      </c>
      <c r="T3061" s="11">
        <f t="shared" si="334"/>
        <v>41859.935717592591</v>
      </c>
      <c r="U3061">
        <f t="shared" si="335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6"/>
        <v>1.5227272727272728E-3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1">
        <f t="shared" si="333"/>
        <v>42245.274699074071</v>
      </c>
      <c r="T3062" s="11">
        <f t="shared" si="334"/>
        <v>42275.274699074071</v>
      </c>
      <c r="U3062">
        <f t="shared" si="335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6"/>
        <v>0</v>
      </c>
      <c r="P3063" s="6">
        <f t="shared" si="330"/>
        <v>0</v>
      </c>
      <c r="Q3063" t="str">
        <f t="shared" si="331"/>
        <v>theater</v>
      </c>
      <c r="R3063" t="str">
        <f t="shared" si="332"/>
        <v>spaces</v>
      </c>
      <c r="S3063" s="11">
        <f t="shared" si="333"/>
        <v>41834.784120370372</v>
      </c>
      <c r="T3063" s="11">
        <f t="shared" si="334"/>
        <v>41864.784120370372</v>
      </c>
      <c r="U3063">
        <f t="shared" si="335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6"/>
        <v>0.66839999999999999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1">
        <f t="shared" si="333"/>
        <v>42248.535787037035</v>
      </c>
      <c r="T3064" s="11">
        <f t="shared" si="334"/>
        <v>42277.75</v>
      </c>
      <c r="U3064">
        <f t="shared" si="335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6"/>
        <v>0.19566666666666666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1">
        <f t="shared" si="333"/>
        <v>42630.922893518517</v>
      </c>
      <c r="T3065" s="11">
        <f t="shared" si="334"/>
        <v>42665.922893518517</v>
      </c>
      <c r="U3065">
        <f t="shared" si="335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6"/>
        <v>0.11294666666666667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1">
        <f t="shared" si="333"/>
        <v>42299.130162037036</v>
      </c>
      <c r="T3066" s="11">
        <f t="shared" si="334"/>
        <v>42330.290972222225</v>
      </c>
      <c r="U3066">
        <f t="shared" si="335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6"/>
        <v>4.0000000000000002E-4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11">
        <f t="shared" si="333"/>
        <v>41825.055231481485</v>
      </c>
      <c r="T3067" s="11">
        <f t="shared" si="334"/>
        <v>41850.055231481485</v>
      </c>
      <c r="U3067">
        <f t="shared" si="335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6"/>
        <v>0.11985714285714286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1">
        <f t="shared" si="333"/>
        <v>42531.228437500002</v>
      </c>
      <c r="T3068" s="11">
        <f t="shared" si="334"/>
        <v>42561.228437500002</v>
      </c>
      <c r="U3068">
        <f t="shared" si="335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6"/>
        <v>2.5000000000000001E-2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11">
        <f t="shared" si="333"/>
        <v>42226.938414351855</v>
      </c>
      <c r="T3069" s="11">
        <f t="shared" si="334"/>
        <v>42256.938414351855</v>
      </c>
      <c r="U3069">
        <f t="shared" si="335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6"/>
        <v>6.9999999999999999E-4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11">
        <f t="shared" si="333"/>
        <v>42263.691574074073</v>
      </c>
      <c r="T3070" s="11">
        <f t="shared" si="334"/>
        <v>42293.691574074073</v>
      </c>
      <c r="U3070">
        <f t="shared" si="335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6"/>
        <v>0.14099999999999999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1">
        <f t="shared" si="333"/>
        <v>41957.833726851852</v>
      </c>
      <c r="T3071" s="11">
        <f t="shared" si="334"/>
        <v>41987.833726851852</v>
      </c>
      <c r="U3071">
        <f t="shared" si="335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6"/>
        <v>3.3399999999999999E-2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1">
        <f t="shared" si="333"/>
        <v>42690.733437499999</v>
      </c>
      <c r="T3072" s="11">
        <f t="shared" si="334"/>
        <v>42711.733437499999</v>
      </c>
      <c r="U3072">
        <f t="shared" si="335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6"/>
        <v>0.59775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1">
        <f t="shared" si="333"/>
        <v>42097.732418981483</v>
      </c>
      <c r="T3073" s="11">
        <f t="shared" si="334"/>
        <v>42115.249305555553</v>
      </c>
      <c r="U3073">
        <f t="shared" si="335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36"/>
        <v>1.6666666666666666E-4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11">
        <f t="shared" si="333"/>
        <v>42658.690532407403</v>
      </c>
      <c r="T3074" s="11">
        <f t="shared" si="334"/>
        <v>42673.073611111111</v>
      </c>
      <c r="U3074">
        <f t="shared" si="335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336"/>
        <v>2.3035714285714285E-4</v>
      </c>
      <c r="P3075" s="6">
        <f t="shared" ref="P3075:P3138" si="337">IF(L3075&gt;0,E3075/L3075,0)</f>
        <v>92.142857142857139</v>
      </c>
      <c r="Q3075" t="str">
        <f t="shared" ref="Q3075:Q3138" si="338">LEFT($N3075,FIND("/",$N3075,1)-1)</f>
        <v>theater</v>
      </c>
      <c r="R3075" t="str">
        <f t="shared" ref="R3075:R3138" si="339">MID($N3075,FIND("/",$N3075,1)+1,32)</f>
        <v>spaces</v>
      </c>
      <c r="S3075" s="11">
        <f t="shared" ref="S3075:S3138" si="340">(((J3075/60)/60)/24)+DATE(1970,1,1)</f>
        <v>42111.684027777781</v>
      </c>
      <c r="T3075" s="11">
        <f t="shared" ref="T3075:T3138" si="341">(((I3075/60)/60)/24)+DATE(1970,1,1)</f>
        <v>42169.804861111115</v>
      </c>
      <c r="U3075">
        <f t="shared" ref="U3075:U3138" si="342">YEAR(T3075)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1">
        <f t="shared" si="340"/>
        <v>42409.571284722217</v>
      </c>
      <c r="T3076" s="11">
        <f t="shared" si="341"/>
        <v>42439.571284722217</v>
      </c>
      <c r="U3076">
        <f t="shared" si="342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11">
        <f t="shared" si="340"/>
        <v>42551.102314814809</v>
      </c>
      <c r="T3077" s="11">
        <f t="shared" si="341"/>
        <v>42601.102314814809</v>
      </c>
      <c r="U3077">
        <f t="shared" si="342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1">
        <f t="shared" si="340"/>
        <v>42226.651886574073</v>
      </c>
      <c r="T3078" s="11">
        <f t="shared" si="341"/>
        <v>42286.651886574073</v>
      </c>
      <c r="U3078">
        <f t="shared" si="342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11">
        <f t="shared" si="340"/>
        <v>42766.956921296296</v>
      </c>
      <c r="T3079" s="11">
        <f t="shared" si="341"/>
        <v>42796.956921296296</v>
      </c>
      <c r="U3079">
        <f t="shared" si="342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1">
        <f t="shared" si="340"/>
        <v>42031.138831018514</v>
      </c>
      <c r="T3080" s="11">
        <f t="shared" si="341"/>
        <v>42061.138831018514</v>
      </c>
      <c r="U3080">
        <f t="shared" si="342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1">
        <f t="shared" si="340"/>
        <v>42055.713368055556</v>
      </c>
      <c r="T3081" s="11">
        <f t="shared" si="341"/>
        <v>42085.671701388885</v>
      </c>
      <c r="U3081">
        <f t="shared" si="342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1">
        <f t="shared" si="340"/>
        <v>41940.028287037036</v>
      </c>
      <c r="T3082" s="11">
        <f t="shared" si="341"/>
        <v>42000.0699537037</v>
      </c>
      <c r="U3082">
        <f t="shared" si="342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1">
        <f t="shared" si="340"/>
        <v>42237.181608796294</v>
      </c>
      <c r="T3083" s="11">
        <f t="shared" si="341"/>
        <v>42267.181608796294</v>
      </c>
      <c r="U3083">
        <f t="shared" si="342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6">
        <f t="shared" si="337"/>
        <v>0</v>
      </c>
      <c r="Q3084" t="str">
        <f t="shared" si="338"/>
        <v>theater</v>
      </c>
      <c r="R3084" t="str">
        <f t="shared" si="339"/>
        <v>spaces</v>
      </c>
      <c r="S3084" s="11">
        <f t="shared" si="340"/>
        <v>42293.922986111109</v>
      </c>
      <c r="T3084" s="11">
        <f t="shared" si="341"/>
        <v>42323.96465277778</v>
      </c>
      <c r="U3084">
        <f t="shared" si="342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1">
        <f t="shared" si="340"/>
        <v>41853.563402777778</v>
      </c>
      <c r="T3085" s="11">
        <f t="shared" si="341"/>
        <v>41883.208333333336</v>
      </c>
      <c r="U3085">
        <f t="shared" si="342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1">
        <f t="shared" si="340"/>
        <v>42100.723738425921</v>
      </c>
      <c r="T3086" s="11">
        <f t="shared" si="341"/>
        <v>42129.783333333333</v>
      </c>
      <c r="U3086">
        <f t="shared" si="342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1">
        <f t="shared" si="340"/>
        <v>42246.883784722217</v>
      </c>
      <c r="T3087" s="11">
        <f t="shared" si="341"/>
        <v>42276.883784722217</v>
      </c>
      <c r="U3087">
        <f t="shared" si="342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1">
        <f t="shared" si="340"/>
        <v>42173.67082175926</v>
      </c>
      <c r="T3088" s="11">
        <f t="shared" si="341"/>
        <v>42233.67082175926</v>
      </c>
      <c r="U3088">
        <f t="shared" si="342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11">
        <f t="shared" si="340"/>
        <v>42665.150347222225</v>
      </c>
      <c r="T3089" s="11">
        <f t="shared" si="341"/>
        <v>42725.192013888889</v>
      </c>
      <c r="U3089">
        <f t="shared" si="342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11">
        <f t="shared" si="340"/>
        <v>41981.57230324074</v>
      </c>
      <c r="T3090" s="11">
        <f t="shared" si="341"/>
        <v>42012.570138888885</v>
      </c>
      <c r="U3090">
        <f t="shared" si="342"/>
        <v>2015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1">
        <f t="shared" si="340"/>
        <v>42528.542627314819</v>
      </c>
      <c r="T3091" s="11">
        <f t="shared" si="341"/>
        <v>42560.082638888889</v>
      </c>
      <c r="U3091">
        <f t="shared" si="342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ref="O3092:O3155" si="343">E3092/D3092</f>
        <v>5.080888888888889E-2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1">
        <f t="shared" si="340"/>
        <v>42065.818807870368</v>
      </c>
      <c r="T3092" s="11">
        <f t="shared" si="341"/>
        <v>42125.777141203704</v>
      </c>
      <c r="U3092">
        <f t="shared" si="342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43"/>
        <v>0.15920000000000001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1">
        <f t="shared" si="340"/>
        <v>42566.948414351849</v>
      </c>
      <c r="T3093" s="11">
        <f t="shared" si="341"/>
        <v>42596.948414351849</v>
      </c>
      <c r="U3093">
        <f t="shared" si="342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43"/>
        <v>1.1831900000000001E-2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1">
        <f t="shared" si="340"/>
        <v>42255.619351851856</v>
      </c>
      <c r="T3094" s="11">
        <f t="shared" si="341"/>
        <v>42292.916666666672</v>
      </c>
      <c r="U3094">
        <f t="shared" si="342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43"/>
        <v>0.22750000000000001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1">
        <f t="shared" si="340"/>
        <v>41760.909039351849</v>
      </c>
      <c r="T3095" s="11">
        <f t="shared" si="341"/>
        <v>41791.165972222225</v>
      </c>
      <c r="U3095">
        <f t="shared" si="342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43"/>
        <v>2.5000000000000001E-4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11">
        <f t="shared" si="340"/>
        <v>42207.795787037037</v>
      </c>
      <c r="T3096" s="11">
        <f t="shared" si="341"/>
        <v>42267.795787037037</v>
      </c>
      <c r="U3096">
        <f t="shared" si="342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43"/>
        <v>3.351206434316354E-3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11">
        <f t="shared" si="340"/>
        <v>42523.025231481486</v>
      </c>
      <c r="T3097" s="11">
        <f t="shared" si="341"/>
        <v>42583.025231481486</v>
      </c>
      <c r="U3097">
        <f t="shared" si="342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43"/>
        <v>3.9750000000000001E-2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1">
        <f t="shared" si="340"/>
        <v>42114.825532407413</v>
      </c>
      <c r="T3098" s="11">
        <f t="shared" si="341"/>
        <v>42144.825532407413</v>
      </c>
      <c r="U3098">
        <f t="shared" si="342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43"/>
        <v>0.17150000000000001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1">
        <f t="shared" si="340"/>
        <v>42629.503483796296</v>
      </c>
      <c r="T3099" s="11">
        <f t="shared" si="341"/>
        <v>42650.583333333328</v>
      </c>
      <c r="U3099">
        <f t="shared" si="342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43"/>
        <v>3.608004104669061E-2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1">
        <f t="shared" si="340"/>
        <v>42359.792233796295</v>
      </c>
      <c r="T3100" s="11">
        <f t="shared" si="341"/>
        <v>42408.01180555555</v>
      </c>
      <c r="U3100">
        <f t="shared" si="342"/>
        <v>2016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43"/>
        <v>0.13900000000000001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11">
        <f t="shared" si="340"/>
        <v>42382.189710648148</v>
      </c>
      <c r="T3101" s="11">
        <f t="shared" si="341"/>
        <v>42412.189710648148</v>
      </c>
      <c r="U3101">
        <f t="shared" si="342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43"/>
        <v>0.15225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1">
        <f t="shared" si="340"/>
        <v>41902.622395833336</v>
      </c>
      <c r="T3102" s="11">
        <f t="shared" si="341"/>
        <v>41932.622395833336</v>
      </c>
      <c r="U3102">
        <f t="shared" si="342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43"/>
        <v>0.12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11">
        <f t="shared" si="340"/>
        <v>42171.383530092593</v>
      </c>
      <c r="T3103" s="11">
        <f t="shared" si="341"/>
        <v>42201.330555555556</v>
      </c>
      <c r="U3103">
        <f t="shared" si="342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43"/>
        <v>0.391125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1">
        <f t="shared" si="340"/>
        <v>42555.340486111112</v>
      </c>
      <c r="T3104" s="11">
        <f t="shared" si="341"/>
        <v>42605.340486111112</v>
      </c>
      <c r="U3104">
        <f t="shared" si="342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43"/>
        <v>2.6829268292682929E-3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11">
        <f t="shared" si="340"/>
        <v>42107.156319444446</v>
      </c>
      <c r="T3105" s="11">
        <f t="shared" si="341"/>
        <v>42167.156319444446</v>
      </c>
      <c r="U3105">
        <f t="shared" si="342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43"/>
        <v>0.29625000000000001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11">
        <f t="shared" si="340"/>
        <v>42006.908692129626</v>
      </c>
      <c r="T3106" s="11">
        <f t="shared" si="341"/>
        <v>42038.083333333328</v>
      </c>
      <c r="U3106">
        <f t="shared" si="342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43"/>
        <v>0.4236099230111206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1">
        <f t="shared" si="340"/>
        <v>41876.718935185185</v>
      </c>
      <c r="T3107" s="11">
        <f t="shared" si="341"/>
        <v>41931.208333333336</v>
      </c>
      <c r="U3107">
        <f t="shared" si="342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43"/>
        <v>4.1000000000000002E-2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1">
        <f t="shared" si="340"/>
        <v>42241.429120370376</v>
      </c>
      <c r="T3108" s="11">
        <f t="shared" si="341"/>
        <v>42263.916666666672</v>
      </c>
      <c r="U3108">
        <f t="shared" si="342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43"/>
        <v>0.197625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1">
        <f t="shared" si="340"/>
        <v>42128.814247685179</v>
      </c>
      <c r="T3109" s="11">
        <f t="shared" si="341"/>
        <v>42135.814247685179</v>
      </c>
      <c r="U3109">
        <f t="shared" si="342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43"/>
        <v>5.1999999999999995E-4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11">
        <f t="shared" si="340"/>
        <v>42062.680486111116</v>
      </c>
      <c r="T3110" s="11">
        <f t="shared" si="341"/>
        <v>42122.638819444444</v>
      </c>
      <c r="U3110">
        <f t="shared" si="342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43"/>
        <v>0.25030188679245285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1">
        <f t="shared" si="340"/>
        <v>41844.125115740739</v>
      </c>
      <c r="T3111" s="11">
        <f t="shared" si="341"/>
        <v>41879.125115740739</v>
      </c>
      <c r="U3111">
        <f t="shared" si="342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43"/>
        <v>4.0000000000000002E-4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11">
        <f t="shared" si="340"/>
        <v>42745.031469907408</v>
      </c>
      <c r="T3112" s="11">
        <f t="shared" si="341"/>
        <v>42785.031469907408</v>
      </c>
      <c r="U3112">
        <f t="shared" si="342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43"/>
        <v>0.26640000000000003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1">
        <f t="shared" si="340"/>
        <v>41885.595138888886</v>
      </c>
      <c r="T3113" s="11">
        <f t="shared" si="341"/>
        <v>41916.595138888886</v>
      </c>
      <c r="U3113">
        <f t="shared" si="342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43"/>
        <v>4.7363636363636365E-2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1">
        <f t="shared" si="340"/>
        <v>42615.121921296297</v>
      </c>
      <c r="T3114" s="11">
        <f t="shared" si="341"/>
        <v>42675.121921296297</v>
      </c>
      <c r="U3114">
        <f t="shared" si="342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43"/>
        <v>4.2435339894712751E-2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1">
        <f t="shared" si="340"/>
        <v>42081.731273148151</v>
      </c>
      <c r="T3115" s="11">
        <f t="shared" si="341"/>
        <v>42111.731273148151</v>
      </c>
      <c r="U3115">
        <f t="shared" si="342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43"/>
        <v>0</v>
      </c>
      <c r="P3116" s="6">
        <f t="shared" si="337"/>
        <v>0</v>
      </c>
      <c r="Q3116" t="str">
        <f t="shared" si="338"/>
        <v>theater</v>
      </c>
      <c r="R3116" t="str">
        <f t="shared" si="339"/>
        <v>spaces</v>
      </c>
      <c r="S3116" s="11">
        <f t="shared" si="340"/>
        <v>41843.632523148146</v>
      </c>
      <c r="T3116" s="11">
        <f t="shared" si="341"/>
        <v>41903.632523148146</v>
      </c>
      <c r="U3116">
        <f t="shared" si="342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43"/>
        <v>0.03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11">
        <f t="shared" si="340"/>
        <v>42496.447071759263</v>
      </c>
      <c r="T3117" s="11">
        <f t="shared" si="341"/>
        <v>42526.447071759263</v>
      </c>
      <c r="U3117">
        <f t="shared" si="342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43"/>
        <v>0.57333333333333336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11">
        <f t="shared" si="340"/>
        <v>42081.515335648146</v>
      </c>
      <c r="T3118" s="11">
        <f t="shared" si="341"/>
        <v>42095.515335648146</v>
      </c>
      <c r="U3118">
        <f t="shared" si="342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43"/>
        <v>1E-3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11">
        <f t="shared" si="340"/>
        <v>42509.374537037031</v>
      </c>
      <c r="T3119" s="11">
        <f t="shared" si="341"/>
        <v>42517.55</v>
      </c>
      <c r="U3119">
        <f t="shared" si="342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43"/>
        <v>3.0999999999999999E-3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11">
        <f t="shared" si="340"/>
        <v>42534.649571759262</v>
      </c>
      <c r="T3120" s="11">
        <f t="shared" si="341"/>
        <v>42553.649571759262</v>
      </c>
      <c r="U3120">
        <f t="shared" si="342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43"/>
        <v>5.0000000000000001E-4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11">
        <f t="shared" si="340"/>
        <v>42060.04550925926</v>
      </c>
      <c r="T3121" s="11">
        <f t="shared" si="341"/>
        <v>42090.003842592589</v>
      </c>
      <c r="U3121">
        <f t="shared" si="342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43"/>
        <v>9.8461538461538464E-5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11">
        <f t="shared" si="340"/>
        <v>42435.942083333335</v>
      </c>
      <c r="T3122" s="11">
        <f t="shared" si="341"/>
        <v>42495.900416666671</v>
      </c>
      <c r="U3122">
        <f t="shared" si="342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43"/>
        <v>6.6666666666666671E-3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11">
        <f t="shared" si="340"/>
        <v>41848.679803240739</v>
      </c>
      <c r="T3123" s="11">
        <f t="shared" si="341"/>
        <v>41908.679803240739</v>
      </c>
      <c r="U3123">
        <f t="shared" si="342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43"/>
        <v>0.58291457286432158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11">
        <f t="shared" si="340"/>
        <v>42678.932083333333</v>
      </c>
      <c r="T3124" s="11">
        <f t="shared" si="341"/>
        <v>42683.973750000005</v>
      </c>
      <c r="U3124">
        <f t="shared" si="342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43"/>
        <v>0.68153600000000003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1">
        <f t="shared" si="340"/>
        <v>42530.993032407408</v>
      </c>
      <c r="T3125" s="11">
        <f t="shared" si="341"/>
        <v>42560.993032407408</v>
      </c>
      <c r="U3125">
        <f t="shared" si="342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43"/>
        <v>3.2499999999999997E-5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11">
        <f t="shared" si="340"/>
        <v>41977.780104166668</v>
      </c>
      <c r="T3126" s="11">
        <f t="shared" si="341"/>
        <v>42037.780104166668</v>
      </c>
      <c r="U3126">
        <f t="shared" si="342"/>
        <v>2015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43"/>
        <v>0</v>
      </c>
      <c r="P3127" s="6">
        <f t="shared" si="337"/>
        <v>0</v>
      </c>
      <c r="Q3127" t="str">
        <f t="shared" si="338"/>
        <v>theater</v>
      </c>
      <c r="R3127" t="str">
        <f t="shared" si="339"/>
        <v>spaces</v>
      </c>
      <c r="S3127" s="11">
        <f t="shared" si="340"/>
        <v>42346.20685185185</v>
      </c>
      <c r="T3127" s="11">
        <f t="shared" si="341"/>
        <v>42376.20685185185</v>
      </c>
      <c r="U3127">
        <f t="shared" si="342"/>
        <v>2016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43"/>
        <v>4.1599999999999998E-2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1">
        <f t="shared" si="340"/>
        <v>42427.01807870371</v>
      </c>
      <c r="T3128" s="11">
        <f t="shared" si="341"/>
        <v>42456.976412037038</v>
      </c>
      <c r="U3128">
        <f t="shared" si="342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43"/>
        <v>0</v>
      </c>
      <c r="P3129" s="6">
        <f t="shared" si="337"/>
        <v>0</v>
      </c>
      <c r="Q3129" t="str">
        <f t="shared" si="338"/>
        <v>theater</v>
      </c>
      <c r="R3129" t="str">
        <f t="shared" si="339"/>
        <v>spaces</v>
      </c>
      <c r="S3129" s="11">
        <f t="shared" si="340"/>
        <v>42034.856817129628</v>
      </c>
      <c r="T3129" s="11">
        <f t="shared" si="341"/>
        <v>42064.856817129628</v>
      </c>
      <c r="U3129">
        <f t="shared" si="342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43"/>
        <v>1.0860666666666667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1">
        <f t="shared" si="340"/>
        <v>42780.825706018513</v>
      </c>
      <c r="T3130" s="11">
        <f t="shared" si="341"/>
        <v>42810.784039351856</v>
      </c>
      <c r="U3130">
        <f t="shared" si="342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43"/>
        <v>8.0000000000000002E-3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11">
        <f t="shared" si="340"/>
        <v>42803.842812499999</v>
      </c>
      <c r="T3131" s="11">
        <f t="shared" si="341"/>
        <v>42843.801145833335</v>
      </c>
      <c r="U3131">
        <f t="shared" si="342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43"/>
        <v>3.7499999999999999E-2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11">
        <f t="shared" si="340"/>
        <v>42808.640231481477</v>
      </c>
      <c r="T3132" s="11">
        <f t="shared" si="341"/>
        <v>42839.207638888889</v>
      </c>
      <c r="U3132">
        <f t="shared" si="342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43"/>
        <v>0.15731707317073171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11">
        <f t="shared" si="340"/>
        <v>42803.579224537039</v>
      </c>
      <c r="T3133" s="11">
        <f t="shared" si="341"/>
        <v>42833.537557870368</v>
      </c>
      <c r="U3133">
        <f t="shared" si="342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43"/>
        <v>3.3333333333333332E-4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11">
        <f t="shared" si="340"/>
        <v>42786.350231481483</v>
      </c>
      <c r="T3134" s="11">
        <f t="shared" si="341"/>
        <v>42846.308564814812</v>
      </c>
      <c r="U3134">
        <f t="shared" si="342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43"/>
        <v>1.08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11">
        <f t="shared" si="340"/>
        <v>42788.565208333333</v>
      </c>
      <c r="T3135" s="11">
        <f t="shared" si="341"/>
        <v>42818.523541666669</v>
      </c>
      <c r="U3135">
        <f t="shared" si="342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43"/>
        <v>0.22500000000000001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1">
        <f t="shared" si="340"/>
        <v>42800.720127314817</v>
      </c>
      <c r="T3136" s="11">
        <f t="shared" si="341"/>
        <v>42821.678460648152</v>
      </c>
      <c r="U3136">
        <f t="shared" si="342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43"/>
        <v>0.20849420849420849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1">
        <f t="shared" si="340"/>
        <v>42807.151863425926</v>
      </c>
      <c r="T3137" s="11">
        <f t="shared" si="341"/>
        <v>42829.151863425926</v>
      </c>
      <c r="U3137">
        <f t="shared" si="342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43"/>
        <v>1.278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1">
        <f t="shared" si="340"/>
        <v>42789.462430555555</v>
      </c>
      <c r="T3138" s="11">
        <f t="shared" si="341"/>
        <v>42825.957638888889</v>
      </c>
      <c r="U3138">
        <f t="shared" si="342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343"/>
        <v>3.3333333333333333E-2</v>
      </c>
      <c r="P3139" s="6">
        <f t="shared" ref="P3139:P3202" si="344">IF(L3139&gt;0,E3139/L3139,0)</f>
        <v>50</v>
      </c>
      <c r="Q3139" t="str">
        <f t="shared" ref="Q3139:Q3202" si="345">LEFT($N3139,FIND("/",$N3139,1)-1)</f>
        <v>theater</v>
      </c>
      <c r="R3139" t="str">
        <f t="shared" ref="R3139:R3202" si="346">MID($N3139,FIND("/",$N3139,1)+1,32)</f>
        <v>plays</v>
      </c>
      <c r="S3139" s="11">
        <f t="shared" ref="S3139:S3202" si="347">(((J3139/60)/60)/24)+DATE(1970,1,1)</f>
        <v>42807.885057870371</v>
      </c>
      <c r="T3139" s="11">
        <f t="shared" ref="T3139:T3202" si="348">(((I3139/60)/60)/24)+DATE(1970,1,1)</f>
        <v>42858.8</v>
      </c>
      <c r="U3139">
        <f t="shared" ref="U3139:U3202" si="349">YEAR(T3139)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6">
        <f t="shared" si="344"/>
        <v>0</v>
      </c>
      <c r="Q3140" t="str">
        <f t="shared" si="345"/>
        <v>theater</v>
      </c>
      <c r="R3140" t="str">
        <f t="shared" si="346"/>
        <v>plays</v>
      </c>
      <c r="S3140" s="11">
        <f t="shared" si="347"/>
        <v>42809.645914351851</v>
      </c>
      <c r="T3140" s="11">
        <f t="shared" si="348"/>
        <v>42828.645914351851</v>
      </c>
      <c r="U3140">
        <f t="shared" si="3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11">
        <f t="shared" si="347"/>
        <v>42785.270370370374</v>
      </c>
      <c r="T3141" s="11">
        <f t="shared" si="348"/>
        <v>42819.189583333333</v>
      </c>
      <c r="U3141">
        <f t="shared" si="3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11">
        <f t="shared" si="347"/>
        <v>42802.718784722223</v>
      </c>
      <c r="T3142" s="11">
        <f t="shared" si="348"/>
        <v>42832.677118055552</v>
      </c>
      <c r="U3142">
        <f t="shared" si="3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11">
        <f t="shared" si="347"/>
        <v>42800.753333333334</v>
      </c>
      <c r="T3143" s="11">
        <f t="shared" si="348"/>
        <v>42841.833333333328</v>
      </c>
      <c r="U3143">
        <f t="shared" si="3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11">
        <f t="shared" si="347"/>
        <v>42783.513182870374</v>
      </c>
      <c r="T3144" s="11">
        <f t="shared" si="348"/>
        <v>42813.471516203703</v>
      </c>
      <c r="U3144">
        <f t="shared" si="3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6">
        <f t="shared" si="344"/>
        <v>0</v>
      </c>
      <c r="Q3145" t="str">
        <f t="shared" si="345"/>
        <v>theater</v>
      </c>
      <c r="R3145" t="str">
        <f t="shared" si="346"/>
        <v>plays</v>
      </c>
      <c r="S3145" s="11">
        <f t="shared" si="347"/>
        <v>42808.358287037037</v>
      </c>
      <c r="T3145" s="11">
        <f t="shared" si="348"/>
        <v>42834.358287037037</v>
      </c>
      <c r="U3145">
        <f t="shared" si="3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1">
        <f t="shared" si="347"/>
        <v>42796.538275462968</v>
      </c>
      <c r="T3146" s="11">
        <f t="shared" si="348"/>
        <v>42813.25</v>
      </c>
      <c r="U3146">
        <f t="shared" si="3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6">
        <f t="shared" si="344"/>
        <v>0</v>
      </c>
      <c r="Q3147" t="str">
        <f t="shared" si="345"/>
        <v>theater</v>
      </c>
      <c r="R3147" t="str">
        <f t="shared" si="346"/>
        <v>plays</v>
      </c>
      <c r="S3147" s="11">
        <f t="shared" si="347"/>
        <v>42762.040902777779</v>
      </c>
      <c r="T3147" s="11">
        <f t="shared" si="348"/>
        <v>42821.999236111107</v>
      </c>
      <c r="U3147">
        <f t="shared" si="3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11">
        <f t="shared" si="347"/>
        <v>42796.682476851856</v>
      </c>
      <c r="T3148" s="11">
        <f t="shared" si="348"/>
        <v>42841.640810185185</v>
      </c>
      <c r="U3148">
        <f t="shared" si="3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1">
        <f t="shared" si="347"/>
        <v>41909.969386574077</v>
      </c>
      <c r="T3149" s="11">
        <f t="shared" si="348"/>
        <v>41950.011053240742</v>
      </c>
      <c r="U3149">
        <f t="shared" si="3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1">
        <f t="shared" si="347"/>
        <v>41891.665324074071</v>
      </c>
      <c r="T3150" s="11">
        <f t="shared" si="348"/>
        <v>41913.166666666664</v>
      </c>
      <c r="U3150">
        <f t="shared" si="3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11">
        <f t="shared" si="347"/>
        <v>41226.017361111109</v>
      </c>
      <c r="T3151" s="11">
        <f t="shared" si="348"/>
        <v>41250.083333333336</v>
      </c>
      <c r="U3151">
        <f t="shared" si="3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1">
        <f t="shared" si="347"/>
        <v>40478.263923611114</v>
      </c>
      <c r="T3152" s="11">
        <f t="shared" si="348"/>
        <v>40568.166666666664</v>
      </c>
      <c r="U3152">
        <f t="shared" si="349"/>
        <v>2011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1">
        <f t="shared" si="347"/>
        <v>41862.83997685185</v>
      </c>
      <c r="T3153" s="11">
        <f t="shared" si="348"/>
        <v>41892.83997685185</v>
      </c>
      <c r="U3153">
        <f t="shared" si="3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1">
        <f t="shared" si="347"/>
        <v>41550.867673611108</v>
      </c>
      <c r="T3154" s="11">
        <f t="shared" si="348"/>
        <v>41580.867673611108</v>
      </c>
      <c r="U3154">
        <f t="shared" si="3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1">
        <f t="shared" si="347"/>
        <v>40633.154363425929</v>
      </c>
      <c r="T3155" s="11">
        <f t="shared" si="348"/>
        <v>40664.207638888889</v>
      </c>
      <c r="U3155">
        <f t="shared" si="3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ref="O3156:O3219" si="350">E3156/D3156</f>
        <v>1.1292857142857142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1">
        <f t="shared" si="347"/>
        <v>40970.875671296293</v>
      </c>
      <c r="T3156" s="11">
        <f t="shared" si="348"/>
        <v>41000.834004629629</v>
      </c>
      <c r="U3156">
        <f t="shared" si="3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50"/>
        <v>1.885046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1">
        <f t="shared" si="347"/>
        <v>41233.499131944445</v>
      </c>
      <c r="T3157" s="11">
        <f t="shared" si="348"/>
        <v>41263.499131944445</v>
      </c>
      <c r="U3157">
        <f t="shared" si="3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50"/>
        <v>1.0181818181818181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1">
        <f t="shared" si="347"/>
        <v>41026.953055555554</v>
      </c>
      <c r="T3158" s="11">
        <f t="shared" si="348"/>
        <v>41061.953055555554</v>
      </c>
      <c r="U3158">
        <f t="shared" si="3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50"/>
        <v>1.01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1">
        <f t="shared" si="347"/>
        <v>41829.788252314815</v>
      </c>
      <c r="T3159" s="11">
        <f t="shared" si="348"/>
        <v>41839.208333333336</v>
      </c>
      <c r="U3159">
        <f t="shared" si="3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50"/>
        <v>1.1399999999999999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1">
        <f t="shared" si="347"/>
        <v>41447.839722222219</v>
      </c>
      <c r="T3160" s="11">
        <f t="shared" si="348"/>
        <v>41477.839722222219</v>
      </c>
      <c r="U3160">
        <f t="shared" si="3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50"/>
        <v>1.3348133333333334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1">
        <f t="shared" si="347"/>
        <v>40884.066678240742</v>
      </c>
      <c r="T3161" s="11">
        <f t="shared" si="348"/>
        <v>40926.958333333336</v>
      </c>
      <c r="U3161">
        <f t="shared" si="349"/>
        <v>2012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50"/>
        <v>1.0153333333333334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1">
        <f t="shared" si="347"/>
        <v>41841.26489583333</v>
      </c>
      <c r="T3162" s="11">
        <f t="shared" si="348"/>
        <v>41864.207638888889</v>
      </c>
      <c r="U3162">
        <f t="shared" si="3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50"/>
        <v>1.0509999999999999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1">
        <f t="shared" si="347"/>
        <v>41897.536134259259</v>
      </c>
      <c r="T3163" s="11">
        <f t="shared" si="348"/>
        <v>41927.536134259259</v>
      </c>
      <c r="U3163">
        <f t="shared" si="3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50"/>
        <v>1.2715000000000001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1">
        <f t="shared" si="347"/>
        <v>41799.685902777775</v>
      </c>
      <c r="T3164" s="11">
        <f t="shared" si="348"/>
        <v>41827.083333333336</v>
      </c>
      <c r="U3164">
        <f t="shared" si="3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50"/>
        <v>1.1115384615384616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1">
        <f t="shared" si="347"/>
        <v>41775.753761574073</v>
      </c>
      <c r="T3165" s="11">
        <f t="shared" si="348"/>
        <v>41805.753761574073</v>
      </c>
      <c r="U3165">
        <f t="shared" si="3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50"/>
        <v>1.0676000000000001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1">
        <f t="shared" si="347"/>
        <v>41766.80572916667</v>
      </c>
      <c r="T3166" s="11">
        <f t="shared" si="348"/>
        <v>41799.80572916667</v>
      </c>
      <c r="U3166">
        <f t="shared" si="3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50"/>
        <v>1.6266666666666667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1">
        <f t="shared" si="347"/>
        <v>40644.159259259257</v>
      </c>
      <c r="T3167" s="11">
        <f t="shared" si="348"/>
        <v>40666.165972222225</v>
      </c>
      <c r="U3167">
        <f t="shared" si="3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50"/>
        <v>1.6022808571428573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1">
        <f t="shared" si="347"/>
        <v>41940.69158564815</v>
      </c>
      <c r="T3168" s="11">
        <f t="shared" si="348"/>
        <v>41969.332638888889</v>
      </c>
      <c r="U3168">
        <f t="shared" si="3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50"/>
        <v>1.1616666666666666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1">
        <f t="shared" si="347"/>
        <v>41839.175706018519</v>
      </c>
      <c r="T3169" s="11">
        <f t="shared" si="348"/>
        <v>41853.175706018519</v>
      </c>
      <c r="U3169">
        <f t="shared" si="3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50"/>
        <v>1.242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1">
        <f t="shared" si="347"/>
        <v>41772.105937500004</v>
      </c>
      <c r="T3170" s="11">
        <f t="shared" si="348"/>
        <v>41803.916666666664</v>
      </c>
      <c r="U3170">
        <f t="shared" si="3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50"/>
        <v>1.030125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11">
        <f t="shared" si="347"/>
        <v>41591.737974537034</v>
      </c>
      <c r="T3171" s="11">
        <f t="shared" si="348"/>
        <v>41621.207638888889</v>
      </c>
      <c r="U3171">
        <f t="shared" si="3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50"/>
        <v>1.1225000000000001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1">
        <f t="shared" si="347"/>
        <v>41789.080370370371</v>
      </c>
      <c r="T3172" s="11">
        <f t="shared" si="348"/>
        <v>41822.166666666664</v>
      </c>
      <c r="U3172">
        <f t="shared" si="3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50"/>
        <v>1.0881428571428571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1">
        <f t="shared" si="347"/>
        <v>42466.608310185184</v>
      </c>
      <c r="T3173" s="11">
        <f t="shared" si="348"/>
        <v>42496.608310185184</v>
      </c>
      <c r="U3173">
        <f t="shared" si="3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50"/>
        <v>1.1499999999999999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1">
        <f t="shared" si="347"/>
        <v>40923.729953703703</v>
      </c>
      <c r="T3174" s="11">
        <f t="shared" si="348"/>
        <v>40953.729953703703</v>
      </c>
      <c r="U3174">
        <f t="shared" si="3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50"/>
        <v>1.03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1">
        <f t="shared" si="347"/>
        <v>41878.878379629627</v>
      </c>
      <c r="T3175" s="11">
        <f t="shared" si="348"/>
        <v>41908.878379629627</v>
      </c>
      <c r="U3175">
        <f t="shared" si="3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50"/>
        <v>1.0113333333333334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1">
        <f t="shared" si="347"/>
        <v>41862.864675925928</v>
      </c>
      <c r="T3176" s="11">
        <f t="shared" si="348"/>
        <v>41876.864675925928</v>
      </c>
      <c r="U3176">
        <f t="shared" si="3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50"/>
        <v>1.0955999999999999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11">
        <f t="shared" si="347"/>
        <v>40531.886886574073</v>
      </c>
      <c r="T3177" s="11">
        <f t="shared" si="348"/>
        <v>40591.886886574073</v>
      </c>
      <c r="U3177">
        <f t="shared" si="349"/>
        <v>2011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50"/>
        <v>1.148421052631579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1">
        <f t="shared" si="347"/>
        <v>41477.930914351848</v>
      </c>
      <c r="T3178" s="11">
        <f t="shared" si="348"/>
        <v>41504.625</v>
      </c>
      <c r="U3178">
        <f t="shared" si="3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50"/>
        <v>1.1739999999999999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1">
        <f t="shared" si="347"/>
        <v>41781.666770833333</v>
      </c>
      <c r="T3179" s="11">
        <f t="shared" si="348"/>
        <v>41811.666770833333</v>
      </c>
      <c r="U3179">
        <f t="shared" si="3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50"/>
        <v>1.7173333333333334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1">
        <f t="shared" si="347"/>
        <v>41806.605034722219</v>
      </c>
      <c r="T3180" s="11">
        <f t="shared" si="348"/>
        <v>41836.605034722219</v>
      </c>
      <c r="U3180">
        <f t="shared" si="3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50"/>
        <v>1.1416238095238094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1">
        <f t="shared" si="347"/>
        <v>41375.702210648145</v>
      </c>
      <c r="T3181" s="11">
        <f t="shared" si="348"/>
        <v>41400.702210648145</v>
      </c>
      <c r="U3181">
        <f t="shared" si="3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50"/>
        <v>1.1975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1">
        <f t="shared" si="347"/>
        <v>41780.412604166668</v>
      </c>
      <c r="T3182" s="11">
        <f t="shared" si="348"/>
        <v>41810.412604166668</v>
      </c>
      <c r="U3182">
        <f t="shared" si="3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50"/>
        <v>1.0900000000000001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1">
        <f t="shared" si="347"/>
        <v>41779.310034722221</v>
      </c>
      <c r="T3183" s="11">
        <f t="shared" si="348"/>
        <v>41805.666666666664</v>
      </c>
      <c r="U3183">
        <f t="shared" si="3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50"/>
        <v>1.0088571428571429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1">
        <f t="shared" si="347"/>
        <v>40883.949317129627</v>
      </c>
      <c r="T3184" s="11">
        <f t="shared" si="348"/>
        <v>40939.708333333336</v>
      </c>
      <c r="U3184">
        <f t="shared" si="349"/>
        <v>2012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50"/>
        <v>1.0900000000000001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1">
        <f t="shared" si="347"/>
        <v>41491.79478009259</v>
      </c>
      <c r="T3185" s="11">
        <f t="shared" si="348"/>
        <v>41509.79478009259</v>
      </c>
      <c r="U3185">
        <f t="shared" si="3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50"/>
        <v>1.0720930232558139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1">
        <f t="shared" si="347"/>
        <v>41791.993414351848</v>
      </c>
      <c r="T3186" s="11">
        <f t="shared" si="348"/>
        <v>41821.993414351848</v>
      </c>
      <c r="U3186">
        <f t="shared" si="3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50"/>
        <v>1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1">
        <f t="shared" si="347"/>
        <v>41829.977326388893</v>
      </c>
      <c r="T3187" s="11">
        <f t="shared" si="348"/>
        <v>41836.977326388893</v>
      </c>
      <c r="U3187">
        <f t="shared" si="3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50"/>
        <v>1.0218750000000001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1">
        <f t="shared" si="347"/>
        <v>41868.924050925925</v>
      </c>
      <c r="T3188" s="11">
        <f t="shared" si="348"/>
        <v>41898.875</v>
      </c>
      <c r="U3188">
        <f t="shared" si="3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50"/>
        <v>1.1629333333333334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1">
        <f t="shared" si="347"/>
        <v>41835.666354166664</v>
      </c>
      <c r="T3189" s="11">
        <f t="shared" si="348"/>
        <v>41855.666354166664</v>
      </c>
      <c r="U3189">
        <f t="shared" si="3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50"/>
        <v>0.65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1">
        <f t="shared" si="347"/>
        <v>42144.415532407409</v>
      </c>
      <c r="T3190" s="11">
        <f t="shared" si="348"/>
        <v>42165.415532407409</v>
      </c>
      <c r="U3190">
        <f t="shared" si="3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50"/>
        <v>0.12327272727272727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1">
        <f t="shared" si="347"/>
        <v>42118.346435185187</v>
      </c>
      <c r="T3191" s="11">
        <f t="shared" si="348"/>
        <v>42148.346435185187</v>
      </c>
      <c r="U3191">
        <f t="shared" si="3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50"/>
        <v>0</v>
      </c>
      <c r="P3192" s="6">
        <f t="shared" si="344"/>
        <v>0</v>
      </c>
      <c r="Q3192" t="str">
        <f t="shared" si="345"/>
        <v>theater</v>
      </c>
      <c r="R3192" t="str">
        <f t="shared" si="346"/>
        <v>musical</v>
      </c>
      <c r="S3192" s="11">
        <f t="shared" si="347"/>
        <v>42683.151331018518</v>
      </c>
      <c r="T3192" s="11">
        <f t="shared" si="348"/>
        <v>42713.192997685182</v>
      </c>
      <c r="U3192">
        <f t="shared" si="3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50"/>
        <v>4.0266666666666666E-2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1">
        <f t="shared" si="347"/>
        <v>42538.755428240736</v>
      </c>
      <c r="T3193" s="11">
        <f t="shared" si="348"/>
        <v>42598.755428240736</v>
      </c>
      <c r="U3193">
        <f t="shared" si="3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50"/>
        <v>1.0200000000000001E-2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1">
        <f t="shared" si="347"/>
        <v>42018.94049768518</v>
      </c>
      <c r="T3194" s="11">
        <f t="shared" si="348"/>
        <v>42063.916666666672</v>
      </c>
      <c r="U3194">
        <f t="shared" si="3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50"/>
        <v>0.1174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1">
        <f t="shared" si="347"/>
        <v>42010.968240740738</v>
      </c>
      <c r="T3195" s="11">
        <f t="shared" si="348"/>
        <v>42055.968240740738</v>
      </c>
      <c r="U3195">
        <f t="shared" si="3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50"/>
        <v>0</v>
      </c>
      <c r="P3196" s="6">
        <f t="shared" si="344"/>
        <v>0</v>
      </c>
      <c r="Q3196" t="str">
        <f t="shared" si="345"/>
        <v>theater</v>
      </c>
      <c r="R3196" t="str">
        <f t="shared" si="346"/>
        <v>musical</v>
      </c>
      <c r="S3196" s="11">
        <f t="shared" si="347"/>
        <v>42182.062476851846</v>
      </c>
      <c r="T3196" s="11">
        <f t="shared" si="348"/>
        <v>42212.062476851846</v>
      </c>
      <c r="U3196">
        <f t="shared" si="3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50"/>
        <v>0.59142857142857141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1">
        <f t="shared" si="347"/>
        <v>42017.594236111108</v>
      </c>
      <c r="T3197" s="11">
        <f t="shared" si="348"/>
        <v>42047.594236111108</v>
      </c>
      <c r="U3197">
        <f t="shared" si="3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50"/>
        <v>5.9999999999999995E-4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11">
        <f t="shared" si="347"/>
        <v>42157.598090277781</v>
      </c>
      <c r="T3198" s="11">
        <f t="shared" si="348"/>
        <v>42217.583333333328</v>
      </c>
      <c r="U3198">
        <f t="shared" si="3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50"/>
        <v>0.1145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1">
        <f t="shared" si="347"/>
        <v>42009.493263888886</v>
      </c>
      <c r="T3199" s="11">
        <f t="shared" si="348"/>
        <v>42039.493263888886</v>
      </c>
      <c r="U3199">
        <f t="shared" si="3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50"/>
        <v>3.6666666666666666E-3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1">
        <f t="shared" si="347"/>
        <v>42013.424502314811</v>
      </c>
      <c r="T3200" s="11">
        <f t="shared" si="348"/>
        <v>42051.424502314811</v>
      </c>
      <c r="U3200">
        <f t="shared" si="3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50"/>
        <v>0.52159999999999995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1">
        <f t="shared" si="347"/>
        <v>41858.761782407404</v>
      </c>
      <c r="T3201" s="11">
        <f t="shared" si="348"/>
        <v>41888.875</v>
      </c>
      <c r="U3201">
        <f t="shared" si="3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50"/>
        <v>2.0000000000000002E-5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11">
        <f t="shared" si="347"/>
        <v>42460.320613425924</v>
      </c>
      <c r="T3202" s="11">
        <f t="shared" si="348"/>
        <v>42490.231944444444</v>
      </c>
      <c r="U3202">
        <f t="shared" si="3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50"/>
        <v>1.2500000000000001E-2</v>
      </c>
      <c r="P3203" s="6">
        <f t="shared" ref="P3203:P3266" si="351">IF(L3203&gt;0,E3203/L3203,0)</f>
        <v>12.5</v>
      </c>
      <c r="Q3203" t="str">
        <f t="shared" ref="Q3203:Q3266" si="352">LEFT($N3203,FIND("/",$N3203,1)-1)</f>
        <v>theater</v>
      </c>
      <c r="R3203" t="str">
        <f t="shared" ref="R3203:R3266" si="353">MID($N3203,FIND("/",$N3203,1)+1,32)</f>
        <v>musical</v>
      </c>
      <c r="S3203" s="11">
        <f t="shared" ref="S3203:S3266" si="354">(((J3203/60)/60)/24)+DATE(1970,1,1)</f>
        <v>41861.767094907409</v>
      </c>
      <c r="T3203" s="11">
        <f t="shared" ref="T3203:T3266" si="355">(((I3203/60)/60)/24)+DATE(1970,1,1)</f>
        <v>41882.767094907409</v>
      </c>
      <c r="U3203">
        <f t="shared" ref="U3203:U3266" si="356">YEAR(T3203)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1">
        <f t="shared" si="354"/>
        <v>42293.853541666671</v>
      </c>
      <c r="T3204" s="11">
        <f t="shared" si="355"/>
        <v>42352.249305555553</v>
      </c>
      <c r="U3204">
        <f t="shared" si="356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1">
        <f t="shared" si="354"/>
        <v>42242.988680555558</v>
      </c>
      <c r="T3205" s="11">
        <f t="shared" si="355"/>
        <v>42272.988680555558</v>
      </c>
      <c r="U3205">
        <f t="shared" si="356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6">
        <f t="shared" si="351"/>
        <v>0</v>
      </c>
      <c r="Q3206" t="str">
        <f t="shared" si="352"/>
        <v>theater</v>
      </c>
      <c r="R3206" t="str">
        <f t="shared" si="353"/>
        <v>musical</v>
      </c>
      <c r="S3206" s="11">
        <f t="shared" si="354"/>
        <v>42172.686099537037</v>
      </c>
      <c r="T3206" s="11">
        <f t="shared" si="355"/>
        <v>42202.676388888889</v>
      </c>
      <c r="U3206">
        <f t="shared" si="356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1">
        <f t="shared" si="354"/>
        <v>42095.374675925923</v>
      </c>
      <c r="T3207" s="11">
        <f t="shared" si="355"/>
        <v>42125.374675925923</v>
      </c>
      <c r="U3207">
        <f t="shared" si="356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6">
        <f t="shared" si="351"/>
        <v>0</v>
      </c>
      <c r="Q3208" t="str">
        <f t="shared" si="352"/>
        <v>theater</v>
      </c>
      <c r="R3208" t="str">
        <f t="shared" si="353"/>
        <v>musical</v>
      </c>
      <c r="S3208" s="11">
        <f t="shared" si="354"/>
        <v>42236.276053240741</v>
      </c>
      <c r="T3208" s="11">
        <f t="shared" si="355"/>
        <v>42266.276053240741</v>
      </c>
      <c r="U3208">
        <f t="shared" si="356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1">
        <f t="shared" si="354"/>
        <v>42057.277858796297</v>
      </c>
      <c r="T3209" s="11">
        <f t="shared" si="355"/>
        <v>42117.236192129625</v>
      </c>
      <c r="U3209">
        <f t="shared" si="356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1">
        <f t="shared" si="354"/>
        <v>41827.605057870373</v>
      </c>
      <c r="T3210" s="11">
        <f t="shared" si="355"/>
        <v>41848.605057870373</v>
      </c>
      <c r="U3210">
        <f t="shared" si="356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1">
        <f t="shared" si="354"/>
        <v>41778.637245370373</v>
      </c>
      <c r="T3211" s="11">
        <f t="shared" si="355"/>
        <v>41810.958333333336</v>
      </c>
      <c r="U3211">
        <f t="shared" si="356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1">
        <f t="shared" si="354"/>
        <v>41013.936562499999</v>
      </c>
      <c r="T3212" s="11">
        <f t="shared" si="355"/>
        <v>41061.165972222225</v>
      </c>
      <c r="U3212">
        <f t="shared" si="356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1">
        <f t="shared" si="354"/>
        <v>41834.586574074077</v>
      </c>
      <c r="T3213" s="11">
        <f t="shared" si="355"/>
        <v>41866.083333333336</v>
      </c>
      <c r="U3213">
        <f t="shared" si="356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1">
        <f t="shared" si="354"/>
        <v>41829.795729166668</v>
      </c>
      <c r="T3214" s="11">
        <f t="shared" si="355"/>
        <v>41859.795729166668</v>
      </c>
      <c r="U3214">
        <f t="shared" si="356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1">
        <f t="shared" si="354"/>
        <v>42171.763414351852</v>
      </c>
      <c r="T3215" s="11">
        <f t="shared" si="355"/>
        <v>42211.763414351852</v>
      </c>
      <c r="U3215">
        <f t="shared" si="356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1">
        <f t="shared" si="354"/>
        <v>42337.792511574073</v>
      </c>
      <c r="T3216" s="11">
        <f t="shared" si="355"/>
        <v>42374.996527777781</v>
      </c>
      <c r="U3216">
        <f t="shared" si="356"/>
        <v>2016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1">
        <f t="shared" si="354"/>
        <v>42219.665173611109</v>
      </c>
      <c r="T3217" s="11">
        <f t="shared" si="355"/>
        <v>42257.165972222225</v>
      </c>
      <c r="U3217">
        <f t="shared" si="356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1">
        <f t="shared" si="354"/>
        <v>42165.462627314817</v>
      </c>
      <c r="T3218" s="11">
        <f t="shared" si="355"/>
        <v>42196.604166666672</v>
      </c>
      <c r="U3218">
        <f t="shared" si="356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1">
        <f t="shared" si="354"/>
        <v>42648.546111111107</v>
      </c>
      <c r="T3219" s="11">
        <f t="shared" si="355"/>
        <v>42678.546111111107</v>
      </c>
      <c r="U3219">
        <f t="shared" si="356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ref="O3220:O3283" si="357">E3220/D3220</f>
        <v>1.0209999999999999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1">
        <f t="shared" si="354"/>
        <v>41971.002152777779</v>
      </c>
      <c r="T3220" s="11">
        <f t="shared" si="355"/>
        <v>42004</v>
      </c>
      <c r="U3220">
        <f t="shared" si="356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7"/>
        <v>1.0011000000000001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1">
        <f t="shared" si="354"/>
        <v>42050.983182870375</v>
      </c>
      <c r="T3221" s="11">
        <f t="shared" si="355"/>
        <v>42085.941516203704</v>
      </c>
      <c r="U3221">
        <f t="shared" si="356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7"/>
        <v>1.0084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1">
        <f t="shared" si="354"/>
        <v>42772.833379629628</v>
      </c>
      <c r="T3222" s="11">
        <f t="shared" si="355"/>
        <v>42806.875</v>
      </c>
      <c r="U3222">
        <f t="shared" si="356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7"/>
        <v>1.0342499999999999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1">
        <f t="shared" si="354"/>
        <v>42155.696793981479</v>
      </c>
      <c r="T3223" s="11">
        <f t="shared" si="355"/>
        <v>42190.696793981479</v>
      </c>
      <c r="U3223">
        <f t="shared" si="356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7"/>
        <v>1.248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1">
        <f t="shared" si="354"/>
        <v>42270.582141203704</v>
      </c>
      <c r="T3224" s="11">
        <f t="shared" si="355"/>
        <v>42301.895138888889</v>
      </c>
      <c r="U3224">
        <f t="shared" si="356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7"/>
        <v>1.0951612903225807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1">
        <f t="shared" si="354"/>
        <v>42206.835370370376</v>
      </c>
      <c r="T3225" s="11">
        <f t="shared" si="355"/>
        <v>42236.835370370376</v>
      </c>
      <c r="U3225">
        <f t="shared" si="356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7"/>
        <v>1.0203333333333333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1">
        <f t="shared" si="354"/>
        <v>42697.850844907407</v>
      </c>
      <c r="T3226" s="11">
        <f t="shared" si="355"/>
        <v>42745.208333333328</v>
      </c>
      <c r="U3226">
        <f t="shared" si="356"/>
        <v>2017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7"/>
        <v>1.0235000000000001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1">
        <f t="shared" si="354"/>
        <v>42503.559467592597</v>
      </c>
      <c r="T3227" s="11">
        <f t="shared" si="355"/>
        <v>42524.875</v>
      </c>
      <c r="U3227">
        <f t="shared" si="356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7"/>
        <v>1.0416666666666667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1">
        <f t="shared" si="354"/>
        <v>42277.583472222221</v>
      </c>
      <c r="T3228" s="11">
        <f t="shared" si="355"/>
        <v>42307.583472222221</v>
      </c>
      <c r="U3228">
        <f t="shared" si="356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7"/>
        <v>1.25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11">
        <f t="shared" si="354"/>
        <v>42722.882361111115</v>
      </c>
      <c r="T3229" s="11">
        <f t="shared" si="355"/>
        <v>42752.882361111115</v>
      </c>
      <c r="U3229">
        <f t="shared" si="356"/>
        <v>2017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7"/>
        <v>1.0234285714285714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1">
        <f t="shared" si="354"/>
        <v>42323.70930555556</v>
      </c>
      <c r="T3230" s="11">
        <f t="shared" si="355"/>
        <v>42355.207638888889</v>
      </c>
      <c r="U3230">
        <f t="shared" si="356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7"/>
        <v>1.0786500000000001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1">
        <f t="shared" si="354"/>
        <v>41933.291643518518</v>
      </c>
      <c r="T3231" s="11">
        <f t="shared" si="355"/>
        <v>41963.333310185189</v>
      </c>
      <c r="U3231">
        <f t="shared" si="356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7"/>
        <v>1.0988461538461538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1">
        <f t="shared" si="354"/>
        <v>41898.168125000004</v>
      </c>
      <c r="T3232" s="11">
        <f t="shared" si="355"/>
        <v>41913.165972222225</v>
      </c>
      <c r="U3232">
        <f t="shared" si="356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7"/>
        <v>1.61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11">
        <f t="shared" si="354"/>
        <v>42446.943831018521</v>
      </c>
      <c r="T3233" s="11">
        <f t="shared" si="355"/>
        <v>42476.943831018521</v>
      </c>
      <c r="U3233">
        <f t="shared" si="356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7"/>
        <v>1.3120000000000001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1">
        <f t="shared" si="354"/>
        <v>42463.81385416667</v>
      </c>
      <c r="T3234" s="11">
        <f t="shared" si="355"/>
        <v>42494.165972222225</v>
      </c>
      <c r="U3234">
        <f t="shared" si="356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7"/>
        <v>1.1879999999999999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1">
        <f t="shared" si="354"/>
        <v>42766.805034722223</v>
      </c>
      <c r="T3235" s="11">
        <f t="shared" si="355"/>
        <v>42796.805034722223</v>
      </c>
      <c r="U3235">
        <f t="shared" si="356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7"/>
        <v>1.0039275000000001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1">
        <f t="shared" si="354"/>
        <v>42734.789444444439</v>
      </c>
      <c r="T3236" s="11">
        <f t="shared" si="355"/>
        <v>42767.979861111111</v>
      </c>
      <c r="U3236">
        <f t="shared" si="356"/>
        <v>2017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7"/>
        <v>1.0320666666666667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1">
        <f t="shared" si="354"/>
        <v>42522.347812499997</v>
      </c>
      <c r="T3237" s="11">
        <f t="shared" si="355"/>
        <v>42552.347812499997</v>
      </c>
      <c r="U3237">
        <f t="shared" si="356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7"/>
        <v>1.006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1">
        <f t="shared" si="354"/>
        <v>42702.917048611111</v>
      </c>
      <c r="T3238" s="11">
        <f t="shared" si="355"/>
        <v>42732.917048611111</v>
      </c>
      <c r="U3238">
        <f t="shared" si="356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7"/>
        <v>1.0078754285714286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1">
        <f t="shared" si="354"/>
        <v>42252.474351851852</v>
      </c>
      <c r="T3239" s="11">
        <f t="shared" si="355"/>
        <v>42276.165972222225</v>
      </c>
      <c r="U3239">
        <f t="shared" si="356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7"/>
        <v>1.1232142857142857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1">
        <f t="shared" si="354"/>
        <v>42156.510393518518</v>
      </c>
      <c r="T3240" s="11">
        <f t="shared" si="355"/>
        <v>42186.510393518518</v>
      </c>
      <c r="U3240">
        <f t="shared" si="356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7"/>
        <v>1.0591914022517912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1">
        <f t="shared" si="354"/>
        <v>42278.089039351849</v>
      </c>
      <c r="T3241" s="11">
        <f t="shared" si="355"/>
        <v>42302.999305555553</v>
      </c>
      <c r="U3241">
        <f t="shared" si="356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7"/>
        <v>1.0056666666666667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1">
        <f t="shared" si="354"/>
        <v>42754.693842592591</v>
      </c>
      <c r="T3242" s="11">
        <f t="shared" si="355"/>
        <v>42782.958333333328</v>
      </c>
      <c r="U3242">
        <f t="shared" si="356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7"/>
        <v>1.1530588235294117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1">
        <f t="shared" si="354"/>
        <v>41893.324884259258</v>
      </c>
      <c r="T3243" s="11">
        <f t="shared" si="355"/>
        <v>41926.290972222225</v>
      </c>
      <c r="U3243">
        <f t="shared" si="356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7"/>
        <v>1.273042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1">
        <f t="shared" si="354"/>
        <v>41871.755694444444</v>
      </c>
      <c r="T3244" s="11">
        <f t="shared" si="355"/>
        <v>41901.755694444444</v>
      </c>
      <c r="U3244">
        <f t="shared" si="356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7"/>
        <v>1.028375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1">
        <f t="shared" si="354"/>
        <v>42262.096782407403</v>
      </c>
      <c r="T3245" s="11">
        <f t="shared" si="355"/>
        <v>42286</v>
      </c>
      <c r="U3245">
        <f t="shared" si="356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7"/>
        <v>1.0293749999999999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1">
        <f t="shared" si="354"/>
        <v>42675.694236111114</v>
      </c>
      <c r="T3246" s="11">
        <f t="shared" si="355"/>
        <v>42705.735902777778</v>
      </c>
      <c r="U3246">
        <f t="shared" si="356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7"/>
        <v>1.043047619047619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1">
        <f t="shared" si="354"/>
        <v>42135.60020833333</v>
      </c>
      <c r="T3247" s="11">
        <f t="shared" si="355"/>
        <v>42167.083333333328</v>
      </c>
      <c r="U3247">
        <f t="shared" si="356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7"/>
        <v>1.1122000000000001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1">
        <f t="shared" si="354"/>
        <v>42230.472222222219</v>
      </c>
      <c r="T3248" s="11">
        <f t="shared" si="355"/>
        <v>42259.165972222225</v>
      </c>
      <c r="U3248">
        <f t="shared" si="356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7"/>
        <v>1.0586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1">
        <f t="shared" si="354"/>
        <v>42167.434166666666</v>
      </c>
      <c r="T3249" s="11">
        <f t="shared" si="355"/>
        <v>42197.434166666666</v>
      </c>
      <c r="U3249">
        <f t="shared" si="356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7"/>
        <v>1.0079166666666666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1">
        <f t="shared" si="354"/>
        <v>42068.888391203705</v>
      </c>
      <c r="T3250" s="11">
        <f t="shared" si="355"/>
        <v>42098.846724537041</v>
      </c>
      <c r="U3250">
        <f t="shared" si="356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7"/>
        <v>1.0492727272727274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1">
        <f t="shared" si="354"/>
        <v>42145.746689814812</v>
      </c>
      <c r="T3251" s="11">
        <f t="shared" si="355"/>
        <v>42175.746689814812</v>
      </c>
      <c r="U3251">
        <f t="shared" si="356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7"/>
        <v>1.01552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1">
        <f t="shared" si="354"/>
        <v>41918.742175925923</v>
      </c>
      <c r="T3252" s="11">
        <f t="shared" si="355"/>
        <v>41948.783842592595</v>
      </c>
      <c r="U3252">
        <f t="shared" si="356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7"/>
        <v>1.1073333333333333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11">
        <f t="shared" si="354"/>
        <v>42146.731087962966</v>
      </c>
      <c r="T3253" s="11">
        <f t="shared" si="355"/>
        <v>42176.731087962966</v>
      </c>
      <c r="U3253">
        <f t="shared" si="356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7"/>
        <v>1.2782222222222221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11">
        <f t="shared" si="354"/>
        <v>42590.472685185188</v>
      </c>
      <c r="T3254" s="11">
        <f t="shared" si="355"/>
        <v>42620.472685185188</v>
      </c>
      <c r="U3254">
        <f t="shared" si="356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7"/>
        <v>1.0182500000000001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1">
        <f t="shared" si="354"/>
        <v>42602.576712962968</v>
      </c>
      <c r="T3255" s="11">
        <f t="shared" si="355"/>
        <v>42621.15625</v>
      </c>
      <c r="U3255">
        <f t="shared" si="356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7"/>
        <v>1.012576923076923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1">
        <f t="shared" si="354"/>
        <v>42059.085752314815</v>
      </c>
      <c r="T3256" s="11">
        <f t="shared" si="355"/>
        <v>42089.044085648144</v>
      </c>
      <c r="U3256">
        <f t="shared" si="356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7"/>
        <v>1.75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1">
        <f t="shared" si="354"/>
        <v>41889.768229166664</v>
      </c>
      <c r="T3257" s="11">
        <f t="shared" si="355"/>
        <v>41919.768229166664</v>
      </c>
      <c r="U3257">
        <f t="shared" si="356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7"/>
        <v>1.2806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1">
        <f t="shared" si="354"/>
        <v>42144.573807870373</v>
      </c>
      <c r="T3258" s="11">
        <f t="shared" si="355"/>
        <v>42166.165972222225</v>
      </c>
      <c r="U3258">
        <f t="shared" si="356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7"/>
        <v>1.0629949999999999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1">
        <f t="shared" si="354"/>
        <v>42758.559629629628</v>
      </c>
      <c r="T3259" s="11">
        <f t="shared" si="355"/>
        <v>42788.559629629628</v>
      </c>
      <c r="U3259">
        <f t="shared" si="356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7"/>
        <v>1.052142857142857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11">
        <f t="shared" si="354"/>
        <v>41982.887280092589</v>
      </c>
      <c r="T3260" s="11">
        <f t="shared" si="355"/>
        <v>42012.887280092589</v>
      </c>
      <c r="U3260">
        <f t="shared" si="356"/>
        <v>2015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7"/>
        <v>1.0616782608695652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1">
        <f t="shared" si="354"/>
        <v>42614.760937500003</v>
      </c>
      <c r="T3261" s="11">
        <f t="shared" si="355"/>
        <v>42644.165972222225</v>
      </c>
      <c r="U3261">
        <f t="shared" si="356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7"/>
        <v>1.0924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1">
        <f t="shared" si="354"/>
        <v>42303.672662037032</v>
      </c>
      <c r="T3262" s="11">
        <f t="shared" si="355"/>
        <v>42338.714328703703</v>
      </c>
      <c r="U3262">
        <f t="shared" si="356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7"/>
        <v>1.0045454545454546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1">
        <f t="shared" si="354"/>
        <v>42171.725416666668</v>
      </c>
      <c r="T3263" s="11">
        <f t="shared" si="355"/>
        <v>42201.725416666668</v>
      </c>
      <c r="U3263">
        <f t="shared" si="356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7"/>
        <v>1.0304098360655738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1">
        <f t="shared" si="354"/>
        <v>41964.315532407403</v>
      </c>
      <c r="T3264" s="11">
        <f t="shared" si="355"/>
        <v>41995.166666666672</v>
      </c>
      <c r="U3264">
        <f t="shared" si="356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7"/>
        <v>1.121664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1">
        <f t="shared" si="354"/>
        <v>42284.516064814816</v>
      </c>
      <c r="T3265" s="11">
        <f t="shared" si="355"/>
        <v>42307.875</v>
      </c>
      <c r="U3265">
        <f t="shared" si="356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7"/>
        <v>1.03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1">
        <f t="shared" si="354"/>
        <v>42016.800208333334</v>
      </c>
      <c r="T3266" s="11">
        <f t="shared" si="355"/>
        <v>42032.916666666672</v>
      </c>
      <c r="U3266">
        <f t="shared" si="356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57"/>
        <v>1.64</v>
      </c>
      <c r="P3267" s="6">
        <f t="shared" ref="P3267:P3330" si="358">IF(L3267&gt;0,E3267/L3267,0)</f>
        <v>70.285714285714292</v>
      </c>
      <c r="Q3267" t="str">
        <f t="shared" ref="Q3267:Q3330" si="359">LEFT($N3267,FIND("/",$N3267,1)-1)</f>
        <v>theater</v>
      </c>
      <c r="R3267" t="str">
        <f t="shared" ref="R3267:R3330" si="360">MID($N3267,FIND("/",$N3267,1)+1,32)</f>
        <v>plays</v>
      </c>
      <c r="S3267" s="11">
        <f t="shared" ref="S3267:S3330" si="361">(((J3267/60)/60)/24)+DATE(1970,1,1)</f>
        <v>42311.711979166663</v>
      </c>
      <c r="T3267" s="11">
        <f t="shared" ref="T3267:T3330" si="362">(((I3267/60)/60)/24)+DATE(1970,1,1)</f>
        <v>42341.708333333328</v>
      </c>
      <c r="U3267">
        <f t="shared" ref="U3267:U3330" si="363">YEAR(T3267)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1">
        <f t="shared" si="361"/>
        <v>42136.536134259266</v>
      </c>
      <c r="T3268" s="11">
        <f t="shared" si="362"/>
        <v>42167.875</v>
      </c>
      <c r="U3268">
        <f t="shared" si="363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1">
        <f t="shared" si="361"/>
        <v>42172.757638888885</v>
      </c>
      <c r="T3269" s="11">
        <f t="shared" si="362"/>
        <v>42202.757638888885</v>
      </c>
      <c r="U3269">
        <f t="shared" si="363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1">
        <f t="shared" si="361"/>
        <v>42590.90425925926</v>
      </c>
      <c r="T3270" s="11">
        <f t="shared" si="362"/>
        <v>42606.90425925926</v>
      </c>
      <c r="U3270">
        <f t="shared" si="363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11">
        <f t="shared" si="361"/>
        <v>42137.395798611105</v>
      </c>
      <c r="T3271" s="11">
        <f t="shared" si="362"/>
        <v>42171.458333333328</v>
      </c>
      <c r="U3271">
        <f t="shared" si="363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11">
        <f t="shared" si="361"/>
        <v>42167.533159722225</v>
      </c>
      <c r="T3272" s="11">
        <f t="shared" si="362"/>
        <v>42197.533159722225</v>
      </c>
      <c r="U3272">
        <f t="shared" si="363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1">
        <f t="shared" si="361"/>
        <v>41915.437210648146</v>
      </c>
      <c r="T3273" s="11">
        <f t="shared" si="362"/>
        <v>41945.478877314818</v>
      </c>
      <c r="U3273">
        <f t="shared" si="363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1">
        <f t="shared" si="361"/>
        <v>42284.500104166669</v>
      </c>
      <c r="T3274" s="11">
        <f t="shared" si="362"/>
        <v>42314.541770833333</v>
      </c>
      <c r="U3274">
        <f t="shared" si="363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1">
        <f t="shared" si="361"/>
        <v>42611.801412037035</v>
      </c>
      <c r="T3275" s="11">
        <f t="shared" si="362"/>
        <v>42627.791666666672</v>
      </c>
      <c r="U3275">
        <f t="shared" si="363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1">
        <f t="shared" si="361"/>
        <v>42400.704537037032</v>
      </c>
      <c r="T3276" s="11">
        <f t="shared" si="362"/>
        <v>42444.875</v>
      </c>
      <c r="U3276">
        <f t="shared" si="363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1">
        <f t="shared" si="361"/>
        <v>42017.88045138889</v>
      </c>
      <c r="T3277" s="11">
        <f t="shared" si="362"/>
        <v>42044.1875</v>
      </c>
      <c r="U3277">
        <f t="shared" si="363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11">
        <f t="shared" si="361"/>
        <v>42426.949988425928</v>
      </c>
      <c r="T3278" s="11">
        <f t="shared" si="362"/>
        <v>42461.165972222225</v>
      </c>
      <c r="U3278">
        <f t="shared" si="363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11">
        <f t="shared" si="361"/>
        <v>41931.682939814818</v>
      </c>
      <c r="T3279" s="11">
        <f t="shared" si="362"/>
        <v>41961.724606481483</v>
      </c>
      <c r="U3279">
        <f t="shared" si="363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1">
        <f t="shared" si="361"/>
        <v>42124.848414351851</v>
      </c>
      <c r="T3280" s="11">
        <f t="shared" si="362"/>
        <v>42154.848414351851</v>
      </c>
      <c r="U3280">
        <f t="shared" si="363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1">
        <f t="shared" si="361"/>
        <v>42431.102534722217</v>
      </c>
      <c r="T3281" s="11">
        <f t="shared" si="362"/>
        <v>42461.06086805556</v>
      </c>
      <c r="U3281">
        <f t="shared" si="363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1">
        <f t="shared" si="361"/>
        <v>42121.756921296299</v>
      </c>
      <c r="T3282" s="11">
        <f t="shared" si="362"/>
        <v>42156.208333333328</v>
      </c>
      <c r="U3282">
        <f t="shared" si="363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1">
        <f t="shared" si="361"/>
        <v>42219.019733796296</v>
      </c>
      <c r="T3283" s="11">
        <f t="shared" si="362"/>
        <v>42249.019733796296</v>
      </c>
      <c r="U3283">
        <f t="shared" si="363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ref="O3284:O3347" si="364">E3284/D3284</f>
        <v>1.026467741935484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1">
        <f t="shared" si="361"/>
        <v>42445.19430555556</v>
      </c>
      <c r="T3284" s="11">
        <f t="shared" si="362"/>
        <v>42489.19430555556</v>
      </c>
      <c r="U3284">
        <f t="shared" si="363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64"/>
        <v>1.0475000000000001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1">
        <f t="shared" si="361"/>
        <v>42379.74418981481</v>
      </c>
      <c r="T3285" s="11">
        <f t="shared" si="362"/>
        <v>42410.875</v>
      </c>
      <c r="U3285">
        <f t="shared" si="363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64"/>
        <v>1.016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1">
        <f t="shared" si="361"/>
        <v>42380.884872685187</v>
      </c>
      <c r="T3286" s="11">
        <f t="shared" si="362"/>
        <v>42398.249305555553</v>
      </c>
      <c r="U3286">
        <f t="shared" si="363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64"/>
        <v>1.1210242048409682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1">
        <f t="shared" si="361"/>
        <v>42762.942430555559</v>
      </c>
      <c r="T3287" s="11">
        <f t="shared" si="362"/>
        <v>42794.208333333328</v>
      </c>
      <c r="U3287">
        <f t="shared" si="363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64"/>
        <v>1.0176666666666667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1">
        <f t="shared" si="361"/>
        <v>42567.840069444443</v>
      </c>
      <c r="T3288" s="11">
        <f t="shared" si="362"/>
        <v>42597.840069444443</v>
      </c>
      <c r="U3288">
        <f t="shared" si="363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64"/>
        <v>1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1">
        <f t="shared" si="361"/>
        <v>42311.750324074077</v>
      </c>
      <c r="T3289" s="11">
        <f t="shared" si="362"/>
        <v>42336.750324074077</v>
      </c>
      <c r="U3289">
        <f t="shared" si="363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64"/>
        <v>1.0026489999999999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1">
        <f t="shared" si="361"/>
        <v>42505.774479166663</v>
      </c>
      <c r="T3290" s="11">
        <f t="shared" si="362"/>
        <v>42541.958333333328</v>
      </c>
      <c r="U3290">
        <f t="shared" si="363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64"/>
        <v>1.3304200000000002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1">
        <f t="shared" si="361"/>
        <v>42758.368078703701</v>
      </c>
      <c r="T3291" s="11">
        <f t="shared" si="362"/>
        <v>42786.368078703701</v>
      </c>
      <c r="U3291">
        <f t="shared" si="363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64"/>
        <v>1.212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1">
        <f t="shared" si="361"/>
        <v>42775.51494212963</v>
      </c>
      <c r="T3292" s="11">
        <f t="shared" si="362"/>
        <v>42805.51494212963</v>
      </c>
      <c r="U3292">
        <f t="shared" si="363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64"/>
        <v>1.1399999999999999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1">
        <f t="shared" si="361"/>
        <v>42232.702546296292</v>
      </c>
      <c r="T3293" s="11">
        <f t="shared" si="362"/>
        <v>42264.165972222225</v>
      </c>
      <c r="U3293">
        <f t="shared" si="363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64"/>
        <v>2.8613861386138613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1">
        <f t="shared" si="361"/>
        <v>42282.770231481481</v>
      </c>
      <c r="T3294" s="11">
        <f t="shared" si="362"/>
        <v>42342.811898148153</v>
      </c>
      <c r="U3294">
        <f t="shared" si="363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64"/>
        <v>1.7044444444444444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1">
        <f t="shared" si="361"/>
        <v>42768.425370370373</v>
      </c>
      <c r="T3295" s="11">
        <f t="shared" si="362"/>
        <v>42798.425370370373</v>
      </c>
      <c r="U3295">
        <f t="shared" si="363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64"/>
        <v>1.1833333333333333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1">
        <f t="shared" si="361"/>
        <v>42141.541134259256</v>
      </c>
      <c r="T3296" s="11">
        <f t="shared" si="362"/>
        <v>42171.541134259256</v>
      </c>
      <c r="U3296">
        <f t="shared" si="363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64"/>
        <v>1.0285857142857142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1">
        <f t="shared" si="361"/>
        <v>42609.442465277782</v>
      </c>
      <c r="T3297" s="11">
        <f t="shared" si="362"/>
        <v>42639.442465277782</v>
      </c>
      <c r="U3297">
        <f t="shared" si="363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64"/>
        <v>1.4406666666666668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1">
        <f t="shared" si="361"/>
        <v>42309.756620370375</v>
      </c>
      <c r="T3298" s="11">
        <f t="shared" si="362"/>
        <v>42330.916666666672</v>
      </c>
      <c r="U3298">
        <f t="shared" si="363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64"/>
        <v>1.0007272727272727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1">
        <f t="shared" si="361"/>
        <v>42193.771481481483</v>
      </c>
      <c r="T3299" s="11">
        <f t="shared" si="362"/>
        <v>42212.957638888889</v>
      </c>
      <c r="U3299">
        <f t="shared" si="363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64"/>
        <v>1.0173000000000001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1">
        <f t="shared" si="361"/>
        <v>42239.957962962959</v>
      </c>
      <c r="T3300" s="11">
        <f t="shared" si="362"/>
        <v>42260</v>
      </c>
      <c r="U3300">
        <f t="shared" si="363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64"/>
        <v>1.1619999999999999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1">
        <f t="shared" si="361"/>
        <v>42261.917395833334</v>
      </c>
      <c r="T3301" s="11">
        <f t="shared" si="362"/>
        <v>42291.917395833334</v>
      </c>
      <c r="U3301">
        <f t="shared" si="363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64"/>
        <v>1.3616666666666666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1">
        <f t="shared" si="361"/>
        <v>42102.743773148148</v>
      </c>
      <c r="T3302" s="11">
        <f t="shared" si="362"/>
        <v>42123.743773148148</v>
      </c>
      <c r="U3302">
        <f t="shared" si="363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64"/>
        <v>1.3346666666666667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11">
        <f t="shared" si="361"/>
        <v>42538.73583333334</v>
      </c>
      <c r="T3303" s="11">
        <f t="shared" si="362"/>
        <v>42583.290972222225</v>
      </c>
      <c r="U3303">
        <f t="shared" si="363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64"/>
        <v>1.0339285714285715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11">
        <f t="shared" si="361"/>
        <v>42681.35157407407</v>
      </c>
      <c r="T3304" s="11">
        <f t="shared" si="362"/>
        <v>42711.35157407407</v>
      </c>
      <c r="U3304">
        <f t="shared" si="363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64"/>
        <v>1.1588888888888889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11">
        <f t="shared" si="361"/>
        <v>42056.65143518518</v>
      </c>
      <c r="T3305" s="11">
        <f t="shared" si="362"/>
        <v>42091.609768518523</v>
      </c>
      <c r="U3305">
        <f t="shared" si="363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64"/>
        <v>1.0451666666666666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1">
        <f t="shared" si="361"/>
        <v>42696.624444444446</v>
      </c>
      <c r="T3306" s="11">
        <f t="shared" si="362"/>
        <v>42726.624444444446</v>
      </c>
      <c r="U3306">
        <f t="shared" si="363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64"/>
        <v>1.0202500000000001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1">
        <f t="shared" si="361"/>
        <v>42186.855879629627</v>
      </c>
      <c r="T3307" s="11">
        <f t="shared" si="362"/>
        <v>42216.855879629627</v>
      </c>
      <c r="U3307">
        <f t="shared" si="363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64"/>
        <v>1.7533333333333334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1">
        <f t="shared" si="361"/>
        <v>42493.219236111108</v>
      </c>
      <c r="T3308" s="11">
        <f t="shared" si="362"/>
        <v>42531.125</v>
      </c>
      <c r="U3308">
        <f t="shared" si="363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64"/>
        <v>1.0668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1">
        <f t="shared" si="361"/>
        <v>42475.057164351849</v>
      </c>
      <c r="T3309" s="11">
        <f t="shared" si="362"/>
        <v>42505.057164351849</v>
      </c>
      <c r="U3309">
        <f t="shared" si="363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64"/>
        <v>1.2228571428571429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1">
        <f t="shared" si="361"/>
        <v>42452.876909722225</v>
      </c>
      <c r="T3310" s="11">
        <f t="shared" si="362"/>
        <v>42473.876909722225</v>
      </c>
      <c r="U3310">
        <f t="shared" si="363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64"/>
        <v>1.5942857142857143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11">
        <f t="shared" si="361"/>
        <v>42628.650208333333</v>
      </c>
      <c r="T3311" s="11">
        <f t="shared" si="362"/>
        <v>42659.650208333333</v>
      </c>
      <c r="U3311">
        <f t="shared" si="363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64"/>
        <v>1.0007692307692309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1">
        <f t="shared" si="361"/>
        <v>42253.928530092591</v>
      </c>
      <c r="T3312" s="11">
        <f t="shared" si="362"/>
        <v>42283.928530092591</v>
      </c>
      <c r="U3312">
        <f t="shared" si="363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64"/>
        <v>1.0984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1">
        <f t="shared" si="361"/>
        <v>42264.29178240741</v>
      </c>
      <c r="T3313" s="11">
        <f t="shared" si="362"/>
        <v>42294.29178240741</v>
      </c>
      <c r="U3313">
        <f t="shared" si="363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64"/>
        <v>1.0004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11">
        <f t="shared" si="361"/>
        <v>42664.809560185182</v>
      </c>
      <c r="T3314" s="11">
        <f t="shared" si="362"/>
        <v>42685.916666666672</v>
      </c>
      <c r="U3314">
        <f t="shared" si="363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64"/>
        <v>1.1605000000000001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1">
        <f t="shared" si="361"/>
        <v>42382.244409722218</v>
      </c>
      <c r="T3315" s="11">
        <f t="shared" si="362"/>
        <v>42396.041666666672</v>
      </c>
      <c r="U3315">
        <f t="shared" si="363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64"/>
        <v>2.1074999999999999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1">
        <f t="shared" si="361"/>
        <v>42105.267488425925</v>
      </c>
      <c r="T3316" s="11">
        <f t="shared" si="362"/>
        <v>42132.836805555555</v>
      </c>
      <c r="U3316">
        <f t="shared" si="363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64"/>
        <v>1.1000000000000001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1">
        <f t="shared" si="361"/>
        <v>42466.303715277783</v>
      </c>
      <c r="T3317" s="11">
        <f t="shared" si="362"/>
        <v>42496.303715277783</v>
      </c>
      <c r="U3317">
        <f t="shared" si="363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64"/>
        <v>1.0008673425918038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1">
        <f t="shared" si="361"/>
        <v>41826.871238425927</v>
      </c>
      <c r="T3318" s="11">
        <f t="shared" si="362"/>
        <v>41859.57916666667</v>
      </c>
      <c r="U3318">
        <f t="shared" si="363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64"/>
        <v>1.0619047619047619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1">
        <f t="shared" si="361"/>
        <v>42499.039629629624</v>
      </c>
      <c r="T3319" s="11">
        <f t="shared" si="362"/>
        <v>42529.039629629624</v>
      </c>
      <c r="U3319">
        <f t="shared" si="363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64"/>
        <v>1.256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11">
        <f t="shared" si="361"/>
        <v>42431.302002314813</v>
      </c>
      <c r="T3320" s="11">
        <f t="shared" si="362"/>
        <v>42471.104166666672</v>
      </c>
      <c r="U3320">
        <f t="shared" si="363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64"/>
        <v>1.08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11">
        <f t="shared" si="361"/>
        <v>41990.585486111115</v>
      </c>
      <c r="T3321" s="11">
        <f t="shared" si="362"/>
        <v>42035.585486111115</v>
      </c>
      <c r="U3321">
        <f t="shared" si="363"/>
        <v>2015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64"/>
        <v>1.01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1">
        <f t="shared" si="361"/>
        <v>42513.045798611114</v>
      </c>
      <c r="T3322" s="11">
        <f t="shared" si="362"/>
        <v>42543.045798611114</v>
      </c>
      <c r="U3322">
        <f t="shared" si="363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64"/>
        <v>1.0740000000000001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1">
        <f t="shared" si="361"/>
        <v>41914.100289351853</v>
      </c>
      <c r="T3323" s="11">
        <f t="shared" si="362"/>
        <v>41928.165972222225</v>
      </c>
      <c r="U3323">
        <f t="shared" si="363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64"/>
        <v>1.0151515151515151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1">
        <f t="shared" si="361"/>
        <v>42521.010370370372</v>
      </c>
      <c r="T3324" s="11">
        <f t="shared" si="362"/>
        <v>42543.163194444445</v>
      </c>
      <c r="U3324">
        <f t="shared" si="363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64"/>
        <v>1.2589999999999999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1">
        <f t="shared" si="361"/>
        <v>42608.36583333333</v>
      </c>
      <c r="T3325" s="11">
        <f t="shared" si="362"/>
        <v>42638.36583333333</v>
      </c>
      <c r="U3325">
        <f t="shared" si="363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64"/>
        <v>1.0166666666666666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1">
        <f t="shared" si="361"/>
        <v>42512.58321759259</v>
      </c>
      <c r="T3326" s="11">
        <f t="shared" si="362"/>
        <v>42526.58321759259</v>
      </c>
      <c r="U3326">
        <f t="shared" si="363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64"/>
        <v>1.125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11">
        <f t="shared" si="361"/>
        <v>42064.785613425927</v>
      </c>
      <c r="T3327" s="11">
        <f t="shared" si="362"/>
        <v>42099.743946759263</v>
      </c>
      <c r="U3327">
        <f t="shared" si="363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64"/>
        <v>1.0137499999999999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1">
        <f t="shared" si="361"/>
        <v>42041.714178240742</v>
      </c>
      <c r="T3328" s="11">
        <f t="shared" si="362"/>
        <v>42071.67251157407</v>
      </c>
      <c r="U3328">
        <f t="shared" si="363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64"/>
        <v>1.0125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1">
        <f t="shared" si="361"/>
        <v>42468.374606481477</v>
      </c>
      <c r="T3329" s="11">
        <f t="shared" si="362"/>
        <v>42498.374606481477</v>
      </c>
      <c r="U3329">
        <f t="shared" si="363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64"/>
        <v>1.4638888888888888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1">
        <f t="shared" si="361"/>
        <v>41822.57503472222</v>
      </c>
      <c r="T3330" s="11">
        <f t="shared" si="362"/>
        <v>41825.041666666664</v>
      </c>
      <c r="U3330">
        <f t="shared" si="363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64"/>
        <v>1.1679999999999999</v>
      </c>
      <c r="P3331" s="6">
        <f t="shared" ref="P3331:P3394" si="365">IF(L3331&gt;0,E3331/L3331,0)</f>
        <v>44.92307692307692</v>
      </c>
      <c r="Q3331" t="str">
        <f t="shared" ref="Q3331:Q3394" si="366">LEFT($N3331,FIND("/",$N3331,1)-1)</f>
        <v>theater</v>
      </c>
      <c r="R3331" t="str">
        <f t="shared" ref="R3331:R3394" si="367">MID($N3331,FIND("/",$N3331,1)+1,32)</f>
        <v>plays</v>
      </c>
      <c r="S3331" s="11">
        <f t="shared" ref="S3331:S3394" si="368">(((J3331/60)/60)/24)+DATE(1970,1,1)</f>
        <v>41837.323009259257</v>
      </c>
      <c r="T3331" s="11">
        <f t="shared" ref="T3331:T3394" si="369">(((I3331/60)/60)/24)+DATE(1970,1,1)</f>
        <v>41847.958333333336</v>
      </c>
      <c r="U3331">
        <f t="shared" ref="U3331:U3394" si="370">YEAR(T3331)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1">
        <f t="shared" si="368"/>
        <v>42065.887361111112</v>
      </c>
      <c r="T3332" s="11">
        <f t="shared" si="369"/>
        <v>42095.845694444448</v>
      </c>
      <c r="U3332">
        <f t="shared" si="37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1">
        <f t="shared" si="368"/>
        <v>42248.697754629626</v>
      </c>
      <c r="T3333" s="11">
        <f t="shared" si="369"/>
        <v>42283.697754629626</v>
      </c>
      <c r="U3333">
        <f t="shared" si="37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1">
        <f t="shared" si="368"/>
        <v>41809.860300925924</v>
      </c>
      <c r="T3334" s="11">
        <f t="shared" si="369"/>
        <v>41839.860300925924</v>
      </c>
      <c r="U3334">
        <f t="shared" si="37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1">
        <f t="shared" si="368"/>
        <v>42148.676851851851</v>
      </c>
      <c r="T3335" s="11">
        <f t="shared" si="369"/>
        <v>42170.676851851851</v>
      </c>
      <c r="U3335">
        <f t="shared" si="37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1">
        <f t="shared" si="368"/>
        <v>42185.521087962959</v>
      </c>
      <c r="T3336" s="11">
        <f t="shared" si="369"/>
        <v>42215.521087962959</v>
      </c>
      <c r="U3336">
        <f t="shared" si="37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1">
        <f t="shared" si="368"/>
        <v>41827.674143518518</v>
      </c>
      <c r="T3337" s="11">
        <f t="shared" si="369"/>
        <v>41854.958333333336</v>
      </c>
      <c r="U3337">
        <f t="shared" si="37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1">
        <f t="shared" si="368"/>
        <v>42437.398680555561</v>
      </c>
      <c r="T3338" s="11">
        <f t="shared" si="369"/>
        <v>42465.35701388889</v>
      </c>
      <c r="U3338">
        <f t="shared" si="37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1">
        <f t="shared" si="368"/>
        <v>41901.282025462962</v>
      </c>
      <c r="T3339" s="11">
        <f t="shared" si="369"/>
        <v>41922.875</v>
      </c>
      <c r="U3339">
        <f t="shared" si="37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1">
        <f t="shared" si="368"/>
        <v>42769.574999999997</v>
      </c>
      <c r="T3340" s="11">
        <f t="shared" si="369"/>
        <v>42790.574999999997</v>
      </c>
      <c r="U3340">
        <f t="shared" si="37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1">
        <f t="shared" si="368"/>
        <v>42549.665717592594</v>
      </c>
      <c r="T3341" s="11">
        <f t="shared" si="369"/>
        <v>42579.665717592594</v>
      </c>
      <c r="U3341">
        <f t="shared" si="37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1">
        <f t="shared" si="368"/>
        <v>42685.974004629628</v>
      </c>
      <c r="T3342" s="11">
        <f t="shared" si="369"/>
        <v>42710.974004629628</v>
      </c>
      <c r="U3342">
        <f t="shared" si="37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1">
        <f t="shared" si="368"/>
        <v>42510.798854166671</v>
      </c>
      <c r="T3343" s="11">
        <f t="shared" si="369"/>
        <v>42533.708333333328</v>
      </c>
      <c r="U3343">
        <f t="shared" si="37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1">
        <f t="shared" si="368"/>
        <v>42062.296412037031</v>
      </c>
      <c r="T3344" s="11">
        <f t="shared" si="369"/>
        <v>42095.207638888889</v>
      </c>
      <c r="U3344">
        <f t="shared" si="37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1">
        <f t="shared" si="368"/>
        <v>42452.916481481487</v>
      </c>
      <c r="T3345" s="11">
        <f t="shared" si="369"/>
        <v>42473.554166666669</v>
      </c>
      <c r="U3345">
        <f t="shared" si="37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1">
        <f t="shared" si="368"/>
        <v>41851.200150462959</v>
      </c>
      <c r="T3346" s="11">
        <f t="shared" si="369"/>
        <v>41881.200150462959</v>
      </c>
      <c r="U3346">
        <f t="shared" si="37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11">
        <f t="shared" si="368"/>
        <v>42053.106111111112</v>
      </c>
      <c r="T3347" s="11">
        <f t="shared" si="369"/>
        <v>42112.025694444441</v>
      </c>
      <c r="U3347">
        <f t="shared" si="37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ref="O3348:O3411" si="371">E3348/D3348</f>
        <v>1.1000000000000001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1">
        <f t="shared" si="368"/>
        <v>42054.024421296301</v>
      </c>
      <c r="T3348" s="11">
        <f t="shared" si="369"/>
        <v>42061.024421296301</v>
      </c>
      <c r="U3348">
        <f t="shared" si="37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71"/>
        <v>1.1944999999999999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1">
        <f t="shared" si="368"/>
        <v>42484.551550925928</v>
      </c>
      <c r="T3349" s="11">
        <f t="shared" si="369"/>
        <v>42498.875</v>
      </c>
      <c r="U3349">
        <f t="shared" si="37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71"/>
        <v>1.002909090909091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1">
        <f t="shared" si="368"/>
        <v>42466.558796296296</v>
      </c>
      <c r="T3350" s="11">
        <f t="shared" si="369"/>
        <v>42490.165972222225</v>
      </c>
      <c r="U3350">
        <f t="shared" si="37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71"/>
        <v>1.534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1">
        <f t="shared" si="368"/>
        <v>42513.110787037032</v>
      </c>
      <c r="T3351" s="11">
        <f t="shared" si="369"/>
        <v>42534.708333333328</v>
      </c>
      <c r="U3351">
        <f t="shared" si="37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71"/>
        <v>1.0442857142857143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1">
        <f t="shared" si="368"/>
        <v>42302.701516203699</v>
      </c>
      <c r="T3352" s="11">
        <f t="shared" si="369"/>
        <v>42337.958333333328</v>
      </c>
      <c r="U3352">
        <f t="shared" si="37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71"/>
        <v>1.0109999999999999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1">
        <f t="shared" si="368"/>
        <v>41806.395428240743</v>
      </c>
      <c r="T3353" s="11">
        <f t="shared" si="369"/>
        <v>41843.458333333336</v>
      </c>
      <c r="U3353">
        <f t="shared" si="37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71"/>
        <v>1.0751999999999999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11">
        <f t="shared" si="368"/>
        <v>42495.992800925931</v>
      </c>
      <c r="T3354" s="11">
        <f t="shared" si="369"/>
        <v>42552.958333333328</v>
      </c>
      <c r="U3354">
        <f t="shared" si="37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71"/>
        <v>3.15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1">
        <f t="shared" si="368"/>
        <v>42479.432291666672</v>
      </c>
      <c r="T3355" s="11">
        <f t="shared" si="369"/>
        <v>42492.958333333328</v>
      </c>
      <c r="U3355">
        <f t="shared" si="37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71"/>
        <v>1.0193333333333334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11">
        <f t="shared" si="368"/>
        <v>42270.7269212963</v>
      </c>
      <c r="T3356" s="11">
        <f t="shared" si="369"/>
        <v>42306.167361111111</v>
      </c>
      <c r="U3356">
        <f t="shared" si="37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71"/>
        <v>1.2628571428571429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1">
        <f t="shared" si="368"/>
        <v>42489.619525462964</v>
      </c>
      <c r="T3357" s="11">
        <f t="shared" si="369"/>
        <v>42500.470138888893</v>
      </c>
      <c r="U3357">
        <f t="shared" si="37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71"/>
        <v>1.014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1">
        <f t="shared" si="368"/>
        <v>42536.815648148149</v>
      </c>
      <c r="T3358" s="11">
        <f t="shared" si="369"/>
        <v>42566.815648148149</v>
      </c>
      <c r="U3358">
        <f t="shared" si="37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71"/>
        <v>1.01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1">
        <f t="shared" si="368"/>
        <v>41822.417939814812</v>
      </c>
      <c r="T3359" s="11">
        <f t="shared" si="369"/>
        <v>41852.417939814812</v>
      </c>
      <c r="U3359">
        <f t="shared" si="37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71"/>
        <v>1.0299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1">
        <f t="shared" si="368"/>
        <v>41932.311099537037</v>
      </c>
      <c r="T3360" s="11">
        <f t="shared" si="369"/>
        <v>41962.352766203709</v>
      </c>
      <c r="U3360">
        <f t="shared" si="37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71"/>
        <v>1.0625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1">
        <f t="shared" si="368"/>
        <v>42746.057106481487</v>
      </c>
      <c r="T3361" s="11">
        <f t="shared" si="369"/>
        <v>42791.057106481487</v>
      </c>
      <c r="U3361">
        <f t="shared" si="37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71"/>
        <v>1.0137777777777779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1">
        <f t="shared" si="368"/>
        <v>42697.082673611112</v>
      </c>
      <c r="T3362" s="11">
        <f t="shared" si="369"/>
        <v>42718.665972222225</v>
      </c>
      <c r="U3362">
        <f t="shared" si="37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71"/>
        <v>1.1346000000000001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1">
        <f t="shared" si="368"/>
        <v>41866.025347222225</v>
      </c>
      <c r="T3363" s="11">
        <f t="shared" si="369"/>
        <v>41883.665972222225</v>
      </c>
      <c r="U3363">
        <f t="shared" si="37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71"/>
        <v>2.1800000000000002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11">
        <f t="shared" si="368"/>
        <v>42056.091631944444</v>
      </c>
      <c r="T3364" s="11">
        <f t="shared" si="369"/>
        <v>42070.204861111109</v>
      </c>
      <c r="U3364">
        <f t="shared" si="37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71"/>
        <v>1.0141935483870967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1">
        <f t="shared" si="368"/>
        <v>41851.771354166667</v>
      </c>
      <c r="T3365" s="11">
        <f t="shared" si="369"/>
        <v>41870.666666666664</v>
      </c>
      <c r="U3365">
        <f t="shared" si="37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71"/>
        <v>1.0593333333333332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1">
        <f t="shared" si="368"/>
        <v>42422.977418981478</v>
      </c>
      <c r="T3366" s="11">
        <f t="shared" si="369"/>
        <v>42444.875</v>
      </c>
      <c r="U3366">
        <f t="shared" si="37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71"/>
        <v>1.04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1">
        <f t="shared" si="368"/>
        <v>42321.101759259262</v>
      </c>
      <c r="T3367" s="11">
        <f t="shared" si="369"/>
        <v>42351.101759259262</v>
      </c>
      <c r="U3367">
        <f t="shared" si="37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71"/>
        <v>2.21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1">
        <f t="shared" si="368"/>
        <v>42107.067557870367</v>
      </c>
      <c r="T3368" s="11">
        <f t="shared" si="369"/>
        <v>42137.067557870367</v>
      </c>
      <c r="U3368">
        <f t="shared" si="37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71"/>
        <v>1.1866666666666668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1">
        <f t="shared" si="368"/>
        <v>42192.933958333335</v>
      </c>
      <c r="T3369" s="11">
        <f t="shared" si="369"/>
        <v>42217.933958333335</v>
      </c>
      <c r="U3369">
        <f t="shared" si="37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71"/>
        <v>1.046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1">
        <f t="shared" si="368"/>
        <v>41969.199756944443</v>
      </c>
      <c r="T3370" s="11">
        <f t="shared" si="369"/>
        <v>42005.208333333328</v>
      </c>
      <c r="U3370">
        <f t="shared" si="370"/>
        <v>2015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71"/>
        <v>1.0389999999999999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1">
        <f t="shared" si="368"/>
        <v>42690.041435185187</v>
      </c>
      <c r="T3371" s="11">
        <f t="shared" si="369"/>
        <v>42750.041435185187</v>
      </c>
      <c r="U3371">
        <f t="shared" si="370"/>
        <v>2017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71"/>
        <v>1.1773333333333333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1">
        <f t="shared" si="368"/>
        <v>42690.334317129629</v>
      </c>
      <c r="T3372" s="11">
        <f t="shared" si="369"/>
        <v>42721.333333333328</v>
      </c>
      <c r="U3372">
        <f t="shared" si="37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71"/>
        <v>1.385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1">
        <f t="shared" si="368"/>
        <v>42312.874594907407</v>
      </c>
      <c r="T3373" s="11">
        <f t="shared" si="369"/>
        <v>42340.874594907407</v>
      </c>
      <c r="U3373">
        <f t="shared" si="370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71"/>
        <v>1.0349999999999999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1">
        <f t="shared" si="368"/>
        <v>41855.548101851848</v>
      </c>
      <c r="T3374" s="11">
        <f t="shared" si="369"/>
        <v>41876.207638888889</v>
      </c>
      <c r="U3374">
        <f t="shared" si="370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71"/>
        <v>1.0024999999999999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1">
        <f t="shared" si="368"/>
        <v>42179.854629629626</v>
      </c>
      <c r="T3375" s="11">
        <f t="shared" si="369"/>
        <v>42203.666666666672</v>
      </c>
      <c r="U3375">
        <f t="shared" si="370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71"/>
        <v>1.0657142857142856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1">
        <f t="shared" si="368"/>
        <v>42275.731666666667</v>
      </c>
      <c r="T3376" s="11">
        <f t="shared" si="369"/>
        <v>42305.731666666667</v>
      </c>
      <c r="U3376">
        <f t="shared" si="370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71"/>
        <v>1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1">
        <f t="shared" si="368"/>
        <v>41765.610798611109</v>
      </c>
      <c r="T3377" s="11">
        <f t="shared" si="369"/>
        <v>41777.610798611109</v>
      </c>
      <c r="U3377">
        <f t="shared" si="370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71"/>
        <v>1.0001249999999999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1">
        <f t="shared" si="368"/>
        <v>42059.701319444444</v>
      </c>
      <c r="T3378" s="11">
        <f t="shared" si="369"/>
        <v>42119.659652777773</v>
      </c>
      <c r="U3378">
        <f t="shared" si="370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71"/>
        <v>1.0105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1">
        <f t="shared" si="368"/>
        <v>42053.732627314821</v>
      </c>
      <c r="T3379" s="11">
        <f t="shared" si="369"/>
        <v>42083.705555555556</v>
      </c>
      <c r="U3379">
        <f t="shared" si="370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71"/>
        <v>1.0763636363636364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1">
        <f t="shared" si="368"/>
        <v>41858.355393518519</v>
      </c>
      <c r="T3380" s="11">
        <f t="shared" si="369"/>
        <v>41882.547222222223</v>
      </c>
      <c r="U3380">
        <f t="shared" si="370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71"/>
        <v>1.0365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1">
        <f t="shared" si="368"/>
        <v>42225.513888888891</v>
      </c>
      <c r="T3381" s="11">
        <f t="shared" si="369"/>
        <v>42242.958333333328</v>
      </c>
      <c r="U3381">
        <f t="shared" si="370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71"/>
        <v>1.0443333333333333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1">
        <f t="shared" si="368"/>
        <v>41937.95344907407</v>
      </c>
      <c r="T3382" s="11">
        <f t="shared" si="369"/>
        <v>41972.995115740734</v>
      </c>
      <c r="U3382">
        <f t="shared" si="370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71"/>
        <v>1.0225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1">
        <f t="shared" si="368"/>
        <v>42044.184988425928</v>
      </c>
      <c r="T3383" s="11">
        <f t="shared" si="369"/>
        <v>42074.143321759257</v>
      </c>
      <c r="U3383">
        <f t="shared" si="370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71"/>
        <v>1.0074285714285713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1">
        <f t="shared" si="368"/>
        <v>42559.431203703702</v>
      </c>
      <c r="T3384" s="11">
        <f t="shared" si="369"/>
        <v>42583.957638888889</v>
      </c>
      <c r="U3384">
        <f t="shared" si="370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71"/>
        <v>1.1171428571428572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1">
        <f t="shared" si="368"/>
        <v>42524.782638888893</v>
      </c>
      <c r="T3385" s="11">
        <f t="shared" si="369"/>
        <v>42544.782638888893</v>
      </c>
      <c r="U3385">
        <f t="shared" si="370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71"/>
        <v>1.0001100000000001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1">
        <f t="shared" si="368"/>
        <v>42292.087592592594</v>
      </c>
      <c r="T3386" s="11">
        <f t="shared" si="369"/>
        <v>42329.125</v>
      </c>
      <c r="U3386">
        <f t="shared" si="370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71"/>
        <v>1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1">
        <f t="shared" si="368"/>
        <v>41953.8675</v>
      </c>
      <c r="T3387" s="11">
        <f t="shared" si="369"/>
        <v>41983.8675</v>
      </c>
      <c r="U3387">
        <f t="shared" si="370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71"/>
        <v>1.05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1">
        <f t="shared" si="368"/>
        <v>41946.644745370373</v>
      </c>
      <c r="T3388" s="11">
        <f t="shared" si="369"/>
        <v>41976.644745370373</v>
      </c>
      <c r="U3388">
        <f t="shared" si="370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71"/>
        <v>1.1686666666666667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1">
        <f t="shared" si="368"/>
        <v>41947.762592592589</v>
      </c>
      <c r="T3389" s="11">
        <f t="shared" si="369"/>
        <v>41987.762592592597</v>
      </c>
      <c r="U3389">
        <f t="shared" si="370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71"/>
        <v>1.038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11">
        <f t="shared" si="368"/>
        <v>42143.461122685185</v>
      </c>
      <c r="T3390" s="11">
        <f t="shared" si="369"/>
        <v>42173.461122685185</v>
      </c>
      <c r="U3390">
        <f t="shared" si="370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71"/>
        <v>1.145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1">
        <f t="shared" si="368"/>
        <v>42494.563449074078</v>
      </c>
      <c r="T3391" s="11">
        <f t="shared" si="369"/>
        <v>42524.563449074078</v>
      </c>
      <c r="U3391">
        <f t="shared" si="370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71"/>
        <v>1.024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1">
        <f t="shared" si="368"/>
        <v>41815.774826388886</v>
      </c>
      <c r="T3392" s="11">
        <f t="shared" si="369"/>
        <v>41830.774826388886</v>
      </c>
      <c r="U3392">
        <f t="shared" si="370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71"/>
        <v>2.23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1">
        <f t="shared" si="368"/>
        <v>41830.545694444445</v>
      </c>
      <c r="T3393" s="11">
        <f t="shared" si="369"/>
        <v>41859.936111111114</v>
      </c>
      <c r="U3393">
        <f t="shared" si="370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71"/>
        <v>1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1">
        <f t="shared" si="368"/>
        <v>42446.845543981486</v>
      </c>
      <c r="T3394" s="11">
        <f t="shared" si="369"/>
        <v>42496.845543981486</v>
      </c>
      <c r="U3394">
        <f t="shared" si="370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71"/>
        <v>1.0580000000000001</v>
      </c>
      <c r="P3395" s="6">
        <f t="shared" ref="P3395:P3458" si="372">IF(L3395&gt;0,E3395/L3395,0)</f>
        <v>36.06818181818182</v>
      </c>
      <c r="Q3395" t="str">
        <f t="shared" ref="Q3395:Q3458" si="373">LEFT($N3395,FIND("/",$N3395,1)-1)</f>
        <v>theater</v>
      </c>
      <c r="R3395" t="str">
        <f t="shared" ref="R3395:R3458" si="374">MID($N3395,FIND("/",$N3395,1)+1,32)</f>
        <v>plays</v>
      </c>
      <c r="S3395" s="11">
        <f t="shared" ref="S3395:S3458" si="375">(((J3395/60)/60)/24)+DATE(1970,1,1)</f>
        <v>41923.921643518523</v>
      </c>
      <c r="T3395" s="11">
        <f t="shared" ref="T3395:T3458" si="376">(((I3395/60)/60)/24)+DATE(1970,1,1)</f>
        <v>41949.031944444447</v>
      </c>
      <c r="U3395">
        <f t="shared" ref="U3395:U3458" si="377">YEAR(T3395)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11">
        <f t="shared" si="375"/>
        <v>41817.59542824074</v>
      </c>
      <c r="T3396" s="11">
        <f t="shared" si="376"/>
        <v>41847.59542824074</v>
      </c>
      <c r="U3396">
        <f t="shared" si="377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1">
        <f t="shared" si="375"/>
        <v>42140.712314814817</v>
      </c>
      <c r="T3397" s="11">
        <f t="shared" si="376"/>
        <v>42154.756944444445</v>
      </c>
      <c r="U3397">
        <f t="shared" si="377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1">
        <f t="shared" si="375"/>
        <v>41764.44663194444</v>
      </c>
      <c r="T3398" s="11">
        <f t="shared" si="376"/>
        <v>41791.165972222225</v>
      </c>
      <c r="U3398">
        <f t="shared" si="377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1">
        <f t="shared" si="375"/>
        <v>42378.478344907402</v>
      </c>
      <c r="T3399" s="11">
        <f t="shared" si="376"/>
        <v>42418.916666666672</v>
      </c>
      <c r="U3399">
        <f t="shared" si="377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1">
        <f t="shared" si="375"/>
        <v>41941.75203703704</v>
      </c>
      <c r="T3400" s="11">
        <f t="shared" si="376"/>
        <v>41964.708333333328</v>
      </c>
      <c r="U3400">
        <f t="shared" si="377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1">
        <f t="shared" si="375"/>
        <v>42026.920428240745</v>
      </c>
      <c r="T3401" s="11">
        <f t="shared" si="376"/>
        <v>42056.920428240745</v>
      </c>
      <c r="U3401">
        <f t="shared" si="377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1">
        <f t="shared" si="375"/>
        <v>41834.953865740739</v>
      </c>
      <c r="T3402" s="11">
        <f t="shared" si="376"/>
        <v>41879.953865740739</v>
      </c>
      <c r="U3402">
        <f t="shared" si="377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1">
        <f t="shared" si="375"/>
        <v>42193.723912037036</v>
      </c>
      <c r="T3403" s="11">
        <f t="shared" si="376"/>
        <v>42223.723912037036</v>
      </c>
      <c r="U3403">
        <f t="shared" si="377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1">
        <f t="shared" si="375"/>
        <v>42290.61855324074</v>
      </c>
      <c r="T3404" s="11">
        <f t="shared" si="376"/>
        <v>42320.104861111111</v>
      </c>
      <c r="U3404">
        <f t="shared" si="377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1">
        <f t="shared" si="375"/>
        <v>42150.462083333332</v>
      </c>
      <c r="T3405" s="11">
        <f t="shared" si="376"/>
        <v>42180.462083333332</v>
      </c>
      <c r="U3405">
        <f t="shared" si="377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1">
        <f t="shared" si="375"/>
        <v>42152.503495370373</v>
      </c>
      <c r="T3406" s="11">
        <f t="shared" si="376"/>
        <v>42172.503495370373</v>
      </c>
      <c r="U3406">
        <f t="shared" si="377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1">
        <f t="shared" si="375"/>
        <v>42410.017199074078</v>
      </c>
      <c r="T3407" s="11">
        <f t="shared" si="376"/>
        <v>42430.999305555553</v>
      </c>
      <c r="U3407">
        <f t="shared" si="377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1">
        <f t="shared" si="375"/>
        <v>41791.492777777778</v>
      </c>
      <c r="T3408" s="11">
        <f t="shared" si="376"/>
        <v>41836.492777777778</v>
      </c>
      <c r="U3408">
        <f t="shared" si="377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1">
        <f t="shared" si="375"/>
        <v>41796.422326388885</v>
      </c>
      <c r="T3409" s="11">
        <f t="shared" si="376"/>
        <v>41826.422326388885</v>
      </c>
      <c r="U3409">
        <f t="shared" si="377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1">
        <f t="shared" si="375"/>
        <v>41808.991944444446</v>
      </c>
      <c r="T3410" s="11">
        <f t="shared" si="376"/>
        <v>41838.991944444446</v>
      </c>
      <c r="U3410">
        <f t="shared" si="377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1">
        <f t="shared" si="375"/>
        <v>42544.814328703709</v>
      </c>
      <c r="T3411" s="11">
        <f t="shared" si="376"/>
        <v>42582.873611111107</v>
      </c>
      <c r="U3411">
        <f t="shared" si="377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ref="O3412:O3475" si="378">E3412/D3412</f>
        <v>1.085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1">
        <f t="shared" si="375"/>
        <v>42500.041550925926</v>
      </c>
      <c r="T3412" s="11">
        <f t="shared" si="376"/>
        <v>42527.291666666672</v>
      </c>
      <c r="U3412">
        <f t="shared" si="377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8"/>
        <v>1.0356666666666667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1">
        <f t="shared" si="375"/>
        <v>42265.022824074069</v>
      </c>
      <c r="T3413" s="11">
        <f t="shared" si="376"/>
        <v>42285.022824074069</v>
      </c>
      <c r="U3413">
        <f t="shared" si="377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8"/>
        <v>1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1">
        <f t="shared" si="375"/>
        <v>41879.959050925929</v>
      </c>
      <c r="T3414" s="11">
        <f t="shared" si="376"/>
        <v>41909.959050925929</v>
      </c>
      <c r="U3414">
        <f t="shared" si="377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8"/>
        <v>1.3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1">
        <f t="shared" si="375"/>
        <v>42053.733078703706</v>
      </c>
      <c r="T3415" s="11">
        <f t="shared" si="376"/>
        <v>42063.207638888889</v>
      </c>
      <c r="U3415">
        <f t="shared" si="377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8"/>
        <v>1.0349999999999999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1">
        <f t="shared" si="375"/>
        <v>42675.832465277781</v>
      </c>
      <c r="T3416" s="11">
        <f t="shared" si="376"/>
        <v>42705.332638888889</v>
      </c>
      <c r="U3416">
        <f t="shared" si="377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8"/>
        <v>1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1">
        <f t="shared" si="375"/>
        <v>42467.144166666665</v>
      </c>
      <c r="T3417" s="11">
        <f t="shared" si="376"/>
        <v>42477.979166666672</v>
      </c>
      <c r="U3417">
        <f t="shared" si="377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8"/>
        <v>1.196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1">
        <f t="shared" si="375"/>
        <v>42089.412557870368</v>
      </c>
      <c r="T3418" s="11">
        <f t="shared" si="376"/>
        <v>42117.770833333328</v>
      </c>
      <c r="U3418">
        <f t="shared" si="377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8"/>
        <v>1.0000058823529412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1">
        <f t="shared" si="375"/>
        <v>41894.91375</v>
      </c>
      <c r="T3419" s="11">
        <f t="shared" si="376"/>
        <v>41938.029861111114</v>
      </c>
      <c r="U3419">
        <f t="shared" si="377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8"/>
        <v>1.00875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1">
        <f t="shared" si="375"/>
        <v>41752.83457175926</v>
      </c>
      <c r="T3420" s="11">
        <f t="shared" si="376"/>
        <v>41782.83457175926</v>
      </c>
      <c r="U3420">
        <f t="shared" si="377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8"/>
        <v>1.0654545454545454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1">
        <f t="shared" si="375"/>
        <v>42448.821585648147</v>
      </c>
      <c r="T3421" s="11">
        <f t="shared" si="376"/>
        <v>42466.895833333328</v>
      </c>
      <c r="U3421">
        <f t="shared" si="377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8"/>
        <v>1.38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1">
        <f t="shared" si="375"/>
        <v>42405.090300925927</v>
      </c>
      <c r="T3422" s="11">
        <f t="shared" si="376"/>
        <v>42414</v>
      </c>
      <c r="U3422">
        <f t="shared" si="377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8"/>
        <v>1.0115000000000001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1">
        <f t="shared" si="375"/>
        <v>42037.791238425925</v>
      </c>
      <c r="T3423" s="11">
        <f t="shared" si="376"/>
        <v>42067.791238425925</v>
      </c>
      <c r="U3423">
        <f t="shared" si="377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8"/>
        <v>1.091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1">
        <f t="shared" si="375"/>
        <v>42323.562222222223</v>
      </c>
      <c r="T3424" s="11">
        <f t="shared" si="376"/>
        <v>42352</v>
      </c>
      <c r="U3424">
        <f t="shared" si="377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8"/>
        <v>1.4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11">
        <f t="shared" si="375"/>
        <v>42088.911354166667</v>
      </c>
      <c r="T3425" s="11">
        <f t="shared" si="376"/>
        <v>42118.911354166667</v>
      </c>
      <c r="U3425">
        <f t="shared" si="377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8"/>
        <v>1.0358333333333334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1">
        <f t="shared" si="375"/>
        <v>42018.676898148144</v>
      </c>
      <c r="T3426" s="11">
        <f t="shared" si="376"/>
        <v>42040.290972222225</v>
      </c>
      <c r="U3426">
        <f t="shared" si="377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8"/>
        <v>1.0297033333333332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1">
        <f t="shared" si="375"/>
        <v>41884.617314814815</v>
      </c>
      <c r="T3427" s="11">
        <f t="shared" si="376"/>
        <v>41916.617314814815</v>
      </c>
      <c r="U3427">
        <f t="shared" si="377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8"/>
        <v>1.0813333333333333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1">
        <f t="shared" si="375"/>
        <v>41884.056747685187</v>
      </c>
      <c r="T3428" s="11">
        <f t="shared" si="376"/>
        <v>41903.083333333336</v>
      </c>
      <c r="U3428">
        <f t="shared" si="377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8"/>
        <v>1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1">
        <f t="shared" si="375"/>
        <v>41792.645277777774</v>
      </c>
      <c r="T3429" s="11">
        <f t="shared" si="376"/>
        <v>41822.645277777774</v>
      </c>
      <c r="U3429">
        <f t="shared" si="377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8"/>
        <v>1.0275000000000001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1">
        <f t="shared" si="375"/>
        <v>42038.720451388886</v>
      </c>
      <c r="T3430" s="11">
        <f t="shared" si="376"/>
        <v>42063.708333333328</v>
      </c>
      <c r="U3430">
        <f t="shared" si="377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8"/>
        <v>1.3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11">
        <f t="shared" si="375"/>
        <v>42662.021539351852</v>
      </c>
      <c r="T3431" s="11">
        <f t="shared" si="376"/>
        <v>42676.021539351852</v>
      </c>
      <c r="U3431">
        <f t="shared" si="377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8"/>
        <v>1.0854949999999999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1">
        <f t="shared" si="375"/>
        <v>41820.945613425924</v>
      </c>
      <c r="T3432" s="11">
        <f t="shared" si="376"/>
        <v>41850.945613425924</v>
      </c>
      <c r="U3432">
        <f t="shared" si="377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8"/>
        <v>1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1">
        <f t="shared" si="375"/>
        <v>41839.730937500004</v>
      </c>
      <c r="T3433" s="11">
        <f t="shared" si="376"/>
        <v>41869.730937500004</v>
      </c>
      <c r="U3433">
        <f t="shared" si="377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8"/>
        <v>1.0965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1">
        <f t="shared" si="375"/>
        <v>42380.581180555557</v>
      </c>
      <c r="T3434" s="11">
        <f t="shared" si="376"/>
        <v>42405.916666666672</v>
      </c>
      <c r="U3434">
        <f t="shared" si="377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8"/>
        <v>1.0026315789473683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1">
        <f t="shared" si="375"/>
        <v>41776.063136574077</v>
      </c>
      <c r="T3435" s="11">
        <f t="shared" si="376"/>
        <v>41807.125</v>
      </c>
      <c r="U3435">
        <f t="shared" si="377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8"/>
        <v>1.0555000000000001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1">
        <f t="shared" si="375"/>
        <v>41800.380428240744</v>
      </c>
      <c r="T3436" s="11">
        <f t="shared" si="376"/>
        <v>41830.380428240744</v>
      </c>
      <c r="U3436">
        <f t="shared" si="377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8"/>
        <v>1.1200000000000001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1">
        <f t="shared" si="375"/>
        <v>42572.61681712963</v>
      </c>
      <c r="T3437" s="11">
        <f t="shared" si="376"/>
        <v>42589.125</v>
      </c>
      <c r="U3437">
        <f t="shared" si="377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8"/>
        <v>1.0589999999999999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1">
        <f t="shared" si="375"/>
        <v>41851.541585648149</v>
      </c>
      <c r="T3438" s="11">
        <f t="shared" si="376"/>
        <v>41872.686111111114</v>
      </c>
      <c r="U3438">
        <f t="shared" si="377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8"/>
        <v>1.01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1">
        <f t="shared" si="375"/>
        <v>42205.710879629631</v>
      </c>
      <c r="T3439" s="11">
        <f t="shared" si="376"/>
        <v>42235.710879629631</v>
      </c>
      <c r="U3439">
        <f t="shared" si="377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8"/>
        <v>1.042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1">
        <f t="shared" si="375"/>
        <v>42100.927858796291</v>
      </c>
      <c r="T3440" s="11">
        <f t="shared" si="376"/>
        <v>42126.875</v>
      </c>
      <c r="U3440">
        <f t="shared" si="377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8"/>
        <v>1.3467833333333334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1">
        <f t="shared" si="375"/>
        <v>42374.911226851851</v>
      </c>
      <c r="T3441" s="11">
        <f t="shared" si="376"/>
        <v>42388.207638888889</v>
      </c>
      <c r="U3441">
        <f t="shared" si="377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8"/>
        <v>1.052184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1">
        <f t="shared" si="375"/>
        <v>41809.12300925926</v>
      </c>
      <c r="T3442" s="11">
        <f t="shared" si="376"/>
        <v>41831.677083333336</v>
      </c>
      <c r="U3442">
        <f t="shared" si="377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8"/>
        <v>1.026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1">
        <f t="shared" si="375"/>
        <v>42294.429641203707</v>
      </c>
      <c r="T3443" s="11">
        <f t="shared" si="376"/>
        <v>42321.845138888893</v>
      </c>
      <c r="U3443">
        <f t="shared" si="377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8"/>
        <v>1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11">
        <f t="shared" si="375"/>
        <v>42124.841111111105</v>
      </c>
      <c r="T3444" s="11">
        <f t="shared" si="376"/>
        <v>42154.841111111105</v>
      </c>
      <c r="U3444">
        <f t="shared" si="377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8"/>
        <v>1.855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1">
        <f t="shared" si="375"/>
        <v>41861.524837962963</v>
      </c>
      <c r="T3445" s="11">
        <f t="shared" si="376"/>
        <v>41891.524837962963</v>
      </c>
      <c r="U3445">
        <f t="shared" si="377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8"/>
        <v>2.89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1">
        <f t="shared" si="375"/>
        <v>42521.291504629626</v>
      </c>
      <c r="T3446" s="11">
        <f t="shared" si="376"/>
        <v>42529.582638888889</v>
      </c>
      <c r="U3446">
        <f t="shared" si="377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8"/>
        <v>1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1">
        <f t="shared" si="375"/>
        <v>42272.530509259261</v>
      </c>
      <c r="T3447" s="11">
        <f t="shared" si="376"/>
        <v>42300.530509259261</v>
      </c>
      <c r="U3447">
        <f t="shared" si="377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8"/>
        <v>1.0820000000000001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11">
        <f t="shared" si="375"/>
        <v>42016.832465277781</v>
      </c>
      <c r="T3448" s="11">
        <f t="shared" si="376"/>
        <v>42040.513888888891</v>
      </c>
      <c r="U3448">
        <f t="shared" si="377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8"/>
        <v>1.0780000000000001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11">
        <f t="shared" si="375"/>
        <v>42402.889027777783</v>
      </c>
      <c r="T3449" s="11">
        <f t="shared" si="376"/>
        <v>42447.847361111111</v>
      </c>
      <c r="U3449">
        <f t="shared" si="377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8"/>
        <v>1.0976190476190477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1">
        <f t="shared" si="375"/>
        <v>41960.119085648148</v>
      </c>
      <c r="T3450" s="11">
        <f t="shared" si="376"/>
        <v>41990.119085648148</v>
      </c>
      <c r="U3450">
        <f t="shared" si="377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8"/>
        <v>1.70625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11">
        <f t="shared" si="375"/>
        <v>42532.052523148144</v>
      </c>
      <c r="T3451" s="11">
        <f t="shared" si="376"/>
        <v>42560.166666666672</v>
      </c>
      <c r="U3451">
        <f t="shared" si="377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8"/>
        <v>1.52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1">
        <f t="shared" si="375"/>
        <v>42036.704525462963</v>
      </c>
      <c r="T3452" s="11">
        <f t="shared" si="376"/>
        <v>42096.662858796291</v>
      </c>
      <c r="U3452">
        <f t="shared" si="377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8"/>
        <v>1.0123076923076924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1">
        <f t="shared" si="375"/>
        <v>42088.723692129628</v>
      </c>
      <c r="T3453" s="11">
        <f t="shared" si="376"/>
        <v>42115.723692129628</v>
      </c>
      <c r="U3453">
        <f t="shared" si="377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8"/>
        <v>1.532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1">
        <f t="shared" si="375"/>
        <v>41820.639189814814</v>
      </c>
      <c r="T3454" s="11">
        <f t="shared" si="376"/>
        <v>41843.165972222225</v>
      </c>
      <c r="U3454">
        <f t="shared" si="377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8"/>
        <v>1.2833333333333334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11">
        <f t="shared" si="375"/>
        <v>42535.97865740741</v>
      </c>
      <c r="T3455" s="11">
        <f t="shared" si="376"/>
        <v>42595.97865740741</v>
      </c>
      <c r="U3455">
        <f t="shared" si="377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8"/>
        <v>1.0071428571428571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1">
        <f t="shared" si="375"/>
        <v>41821.698599537034</v>
      </c>
      <c r="T3456" s="11">
        <f t="shared" si="376"/>
        <v>41851.698599537034</v>
      </c>
      <c r="U3456">
        <f t="shared" si="377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8"/>
        <v>1.0065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1">
        <f t="shared" si="375"/>
        <v>42626.7503125</v>
      </c>
      <c r="T3457" s="11">
        <f t="shared" si="376"/>
        <v>42656.7503125</v>
      </c>
      <c r="U3457">
        <f t="shared" si="377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8"/>
        <v>1.913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1">
        <f t="shared" si="375"/>
        <v>41821.205636574072</v>
      </c>
      <c r="T3458" s="11">
        <f t="shared" si="376"/>
        <v>41852.290972222225</v>
      </c>
      <c r="U3458">
        <f t="shared" si="377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78"/>
        <v>1.4019999999999999</v>
      </c>
      <c r="P3459" s="6">
        <f t="shared" ref="P3459:P3522" si="379">IF(L3459&gt;0,E3459/L3459,0)</f>
        <v>50.981818181818184</v>
      </c>
      <c r="Q3459" t="str">
        <f t="shared" ref="Q3459:Q3522" si="380">LEFT($N3459,FIND("/",$N3459,1)-1)</f>
        <v>theater</v>
      </c>
      <c r="R3459" t="str">
        <f t="shared" ref="R3459:R3522" si="381">MID($N3459,FIND("/",$N3459,1)+1,32)</f>
        <v>plays</v>
      </c>
      <c r="S3459" s="11">
        <f t="shared" ref="S3459:S3522" si="382">(((J3459/60)/60)/24)+DATE(1970,1,1)</f>
        <v>42016.706678240742</v>
      </c>
      <c r="T3459" s="11">
        <f t="shared" ref="T3459:T3522" si="383">(((I3459/60)/60)/24)+DATE(1970,1,1)</f>
        <v>42047.249305555553</v>
      </c>
      <c r="U3459">
        <f t="shared" ref="U3459:U3522" si="384">YEAR(T3459)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1">
        <f t="shared" si="382"/>
        <v>42011.202581018515</v>
      </c>
      <c r="T3460" s="11">
        <f t="shared" si="383"/>
        <v>42038.185416666667</v>
      </c>
      <c r="U3460">
        <f t="shared" si="38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1">
        <f t="shared" si="382"/>
        <v>42480.479861111111</v>
      </c>
      <c r="T3461" s="11">
        <f t="shared" si="383"/>
        <v>42510.479861111111</v>
      </c>
      <c r="U3461">
        <f t="shared" si="38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11">
        <f t="shared" si="382"/>
        <v>41852.527222222219</v>
      </c>
      <c r="T3462" s="11">
        <f t="shared" si="383"/>
        <v>41866.527222222219</v>
      </c>
      <c r="U3462">
        <f t="shared" si="38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1">
        <f t="shared" si="382"/>
        <v>42643.632858796293</v>
      </c>
      <c r="T3463" s="11">
        <f t="shared" si="383"/>
        <v>42672.125</v>
      </c>
      <c r="U3463">
        <f t="shared" si="38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1">
        <f t="shared" si="382"/>
        <v>42179.898472222223</v>
      </c>
      <c r="T3464" s="11">
        <f t="shared" si="383"/>
        <v>42195.75</v>
      </c>
      <c r="U3464">
        <f t="shared" si="38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1">
        <f t="shared" si="382"/>
        <v>42612.918807870374</v>
      </c>
      <c r="T3465" s="11">
        <f t="shared" si="383"/>
        <v>42654.165972222225</v>
      </c>
      <c r="U3465">
        <f t="shared" si="38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1">
        <f t="shared" si="382"/>
        <v>42575.130057870367</v>
      </c>
      <c r="T3466" s="11">
        <f t="shared" si="383"/>
        <v>42605.130057870367</v>
      </c>
      <c r="U3466">
        <f t="shared" si="38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1">
        <f t="shared" si="382"/>
        <v>42200.625833333332</v>
      </c>
      <c r="T3467" s="11">
        <f t="shared" si="383"/>
        <v>42225.666666666672</v>
      </c>
      <c r="U3467">
        <f t="shared" si="38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1">
        <f t="shared" si="382"/>
        <v>42420.019097222219</v>
      </c>
      <c r="T3468" s="11">
        <f t="shared" si="383"/>
        <v>42479.977430555555</v>
      </c>
      <c r="U3468">
        <f t="shared" si="38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1">
        <f t="shared" si="382"/>
        <v>42053.671666666662</v>
      </c>
      <c r="T3469" s="11">
        <f t="shared" si="383"/>
        <v>42083.630000000005</v>
      </c>
      <c r="U3469">
        <f t="shared" si="38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1">
        <f t="shared" si="382"/>
        <v>42605.765381944439</v>
      </c>
      <c r="T3470" s="11">
        <f t="shared" si="383"/>
        <v>42634.125</v>
      </c>
      <c r="U3470">
        <f t="shared" si="38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1">
        <f t="shared" si="382"/>
        <v>42458.641724537039</v>
      </c>
      <c r="T3471" s="11">
        <f t="shared" si="383"/>
        <v>42488.641724537039</v>
      </c>
      <c r="U3471">
        <f t="shared" si="38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1">
        <f t="shared" si="382"/>
        <v>42529.022013888884</v>
      </c>
      <c r="T3472" s="11">
        <f t="shared" si="383"/>
        <v>42566.901388888888</v>
      </c>
      <c r="U3472">
        <f t="shared" si="38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1">
        <f t="shared" si="382"/>
        <v>41841.820486111108</v>
      </c>
      <c r="T3473" s="11">
        <f t="shared" si="383"/>
        <v>41882.833333333336</v>
      </c>
      <c r="U3473">
        <f t="shared" si="38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1">
        <f t="shared" si="382"/>
        <v>41928.170497685183</v>
      </c>
      <c r="T3474" s="11">
        <f t="shared" si="383"/>
        <v>41949.249305555553</v>
      </c>
      <c r="U3474">
        <f t="shared" si="38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1">
        <f t="shared" si="382"/>
        <v>42062.834444444445</v>
      </c>
      <c r="T3475" s="11">
        <f t="shared" si="383"/>
        <v>42083.852083333331</v>
      </c>
      <c r="U3475">
        <f t="shared" si="38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ref="O3476:O3539" si="385">E3476/D3476</f>
        <v>1.01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1">
        <f t="shared" si="382"/>
        <v>42541.501516203702</v>
      </c>
      <c r="T3476" s="11">
        <f t="shared" si="383"/>
        <v>42571.501516203702</v>
      </c>
      <c r="U3476">
        <f t="shared" si="38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85"/>
        <v>1.1333333333333333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11">
        <f t="shared" si="382"/>
        <v>41918.880833333329</v>
      </c>
      <c r="T3477" s="11">
        <f t="shared" si="383"/>
        <v>41946</v>
      </c>
      <c r="U3477">
        <f t="shared" si="38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85"/>
        <v>1.04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11">
        <f t="shared" si="382"/>
        <v>41921.279976851853</v>
      </c>
      <c r="T3478" s="11">
        <f t="shared" si="383"/>
        <v>41939.125</v>
      </c>
      <c r="U3478">
        <f t="shared" si="38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85"/>
        <v>1.1533333333333333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1">
        <f t="shared" si="382"/>
        <v>42128.736608796295</v>
      </c>
      <c r="T3479" s="11">
        <f t="shared" si="383"/>
        <v>42141.125</v>
      </c>
      <c r="U3479">
        <f t="shared" si="38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85"/>
        <v>1.1285000000000001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1">
        <f t="shared" si="382"/>
        <v>42053.916921296302</v>
      </c>
      <c r="T3480" s="11">
        <f t="shared" si="383"/>
        <v>42079.875</v>
      </c>
      <c r="U3480">
        <f t="shared" si="38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85"/>
        <v>1.2786666666666666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11">
        <f t="shared" si="382"/>
        <v>41781.855092592588</v>
      </c>
      <c r="T3481" s="11">
        <f t="shared" si="383"/>
        <v>41811.855092592588</v>
      </c>
      <c r="U3481">
        <f t="shared" si="38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85"/>
        <v>1.4266666666666667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1">
        <f t="shared" si="382"/>
        <v>42171.317442129628</v>
      </c>
      <c r="T3482" s="11">
        <f t="shared" si="383"/>
        <v>42195.875</v>
      </c>
      <c r="U3482">
        <f t="shared" si="38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85"/>
        <v>1.1879999999999999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1">
        <f t="shared" si="382"/>
        <v>41989.24754629629</v>
      </c>
      <c r="T3483" s="11">
        <f t="shared" si="383"/>
        <v>42006.24754629629</v>
      </c>
      <c r="U3483">
        <f t="shared" si="384"/>
        <v>2015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85"/>
        <v>1.3833333333333333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1">
        <f t="shared" si="382"/>
        <v>41796.771597222221</v>
      </c>
      <c r="T3484" s="11">
        <f t="shared" si="383"/>
        <v>41826.771597222221</v>
      </c>
      <c r="U3484">
        <f t="shared" si="38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85"/>
        <v>1.599402985074627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1">
        <f t="shared" si="382"/>
        <v>41793.668761574074</v>
      </c>
      <c r="T3485" s="11">
        <f t="shared" si="383"/>
        <v>41823.668761574074</v>
      </c>
      <c r="U3485">
        <f t="shared" si="38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85"/>
        <v>1.1424000000000001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1">
        <f t="shared" si="382"/>
        <v>42506.760405092587</v>
      </c>
      <c r="T3486" s="11">
        <f t="shared" si="383"/>
        <v>42536.760405092587</v>
      </c>
      <c r="U3486">
        <f t="shared" si="38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85"/>
        <v>1.0060606060606061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1">
        <f t="shared" si="382"/>
        <v>42372.693055555559</v>
      </c>
      <c r="T3487" s="11">
        <f t="shared" si="383"/>
        <v>42402.693055555559</v>
      </c>
      <c r="U3487">
        <f t="shared" si="38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85"/>
        <v>1.552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1">
        <f t="shared" si="382"/>
        <v>42126.87501157407</v>
      </c>
      <c r="T3488" s="11">
        <f t="shared" si="383"/>
        <v>42158.290972222225</v>
      </c>
      <c r="U3488">
        <f t="shared" si="38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85"/>
        <v>1.2775000000000001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1">
        <f t="shared" si="382"/>
        <v>42149.940416666665</v>
      </c>
      <c r="T3489" s="11">
        <f t="shared" si="383"/>
        <v>42179.940416666665</v>
      </c>
      <c r="U3489">
        <f t="shared" si="38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85"/>
        <v>1.212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1">
        <f t="shared" si="382"/>
        <v>42087.768055555556</v>
      </c>
      <c r="T3490" s="11">
        <f t="shared" si="383"/>
        <v>42111.666666666672</v>
      </c>
      <c r="U3490">
        <f t="shared" si="38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85"/>
        <v>1.127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1">
        <f t="shared" si="382"/>
        <v>41753.635775462964</v>
      </c>
      <c r="T3491" s="11">
        <f t="shared" si="383"/>
        <v>41783.875</v>
      </c>
      <c r="U3491">
        <f t="shared" si="38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85"/>
        <v>1.2749999999999999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1">
        <f t="shared" si="382"/>
        <v>42443.802361111113</v>
      </c>
      <c r="T3492" s="11">
        <f t="shared" si="383"/>
        <v>42473.802361111113</v>
      </c>
      <c r="U3492">
        <f t="shared" si="38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85"/>
        <v>1.5820000000000001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1">
        <f t="shared" si="382"/>
        <v>42121.249814814815</v>
      </c>
      <c r="T3493" s="11">
        <f t="shared" si="383"/>
        <v>42142.249814814815</v>
      </c>
      <c r="U3493">
        <f t="shared" si="38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85"/>
        <v>1.0526894736842105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1">
        <f t="shared" si="382"/>
        <v>42268.009224537032</v>
      </c>
      <c r="T3494" s="11">
        <f t="shared" si="383"/>
        <v>42303.009224537032</v>
      </c>
      <c r="U3494">
        <f t="shared" si="38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85"/>
        <v>1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1">
        <f t="shared" si="382"/>
        <v>41848.866157407407</v>
      </c>
      <c r="T3495" s="11">
        <f t="shared" si="383"/>
        <v>41868.21597222222</v>
      </c>
      <c r="U3495">
        <f t="shared" si="38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85"/>
        <v>1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1">
        <f t="shared" si="382"/>
        <v>42689.214988425927</v>
      </c>
      <c r="T3496" s="11">
        <f t="shared" si="383"/>
        <v>42700.25</v>
      </c>
      <c r="U3496">
        <f t="shared" si="38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85"/>
        <v>1.0686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1">
        <f t="shared" si="382"/>
        <v>41915.762835648151</v>
      </c>
      <c r="T3497" s="11">
        <f t="shared" si="383"/>
        <v>41944.720833333333</v>
      </c>
      <c r="U3497">
        <f t="shared" si="38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85"/>
        <v>1.244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1">
        <f t="shared" si="382"/>
        <v>42584.846828703703</v>
      </c>
      <c r="T3498" s="11">
        <f t="shared" si="383"/>
        <v>42624.846828703703</v>
      </c>
      <c r="U3498">
        <f t="shared" si="38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85"/>
        <v>1.0870406189555126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1">
        <f t="shared" si="382"/>
        <v>42511.741944444439</v>
      </c>
      <c r="T3499" s="11">
        <f t="shared" si="383"/>
        <v>42523.916666666672</v>
      </c>
      <c r="U3499">
        <f t="shared" si="38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85"/>
        <v>1.0242424242424242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1">
        <f t="shared" si="382"/>
        <v>42459.15861111111</v>
      </c>
      <c r="T3500" s="11">
        <f t="shared" si="383"/>
        <v>42518.905555555553</v>
      </c>
      <c r="U3500">
        <f t="shared" si="38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85"/>
        <v>1.0549999999999999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1">
        <f t="shared" si="382"/>
        <v>42132.036168981482</v>
      </c>
      <c r="T3501" s="11">
        <f t="shared" si="383"/>
        <v>42186.290972222225</v>
      </c>
      <c r="U3501">
        <f t="shared" si="38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85"/>
        <v>1.0629999999999999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1">
        <f t="shared" si="382"/>
        <v>42419.91942129629</v>
      </c>
      <c r="T3502" s="11">
        <f t="shared" si="383"/>
        <v>42436.207638888889</v>
      </c>
      <c r="U3502">
        <f t="shared" si="38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85"/>
        <v>1.0066666666666666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1">
        <f t="shared" si="382"/>
        <v>42233.763831018514</v>
      </c>
      <c r="T3503" s="11">
        <f t="shared" si="383"/>
        <v>42258.763831018514</v>
      </c>
      <c r="U3503">
        <f t="shared" si="38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85"/>
        <v>1.054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11">
        <f t="shared" si="382"/>
        <v>42430.839398148149</v>
      </c>
      <c r="T3504" s="11">
        <f t="shared" si="383"/>
        <v>42445.165972222225</v>
      </c>
      <c r="U3504">
        <f t="shared" si="38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85"/>
        <v>1.0755999999999999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1">
        <f t="shared" si="382"/>
        <v>42545.478333333333</v>
      </c>
      <c r="T3505" s="11">
        <f t="shared" si="383"/>
        <v>42575.478333333333</v>
      </c>
      <c r="U3505">
        <f t="shared" si="38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85"/>
        <v>1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11">
        <f t="shared" si="382"/>
        <v>42297.748738425929</v>
      </c>
      <c r="T3506" s="11">
        <f t="shared" si="383"/>
        <v>42327.790405092594</v>
      </c>
      <c r="U3506">
        <f t="shared" si="38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85"/>
        <v>1.0376000000000001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1">
        <f t="shared" si="382"/>
        <v>41760.935706018521</v>
      </c>
      <c r="T3507" s="11">
        <f t="shared" si="383"/>
        <v>41772.166666666664</v>
      </c>
      <c r="U3507">
        <f t="shared" si="38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85"/>
        <v>1.0149999999999999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11">
        <f t="shared" si="382"/>
        <v>41829.734259259261</v>
      </c>
      <c r="T3508" s="11">
        <f t="shared" si="383"/>
        <v>41874.734259259261</v>
      </c>
      <c r="U3508">
        <f t="shared" si="38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85"/>
        <v>1.044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11">
        <f t="shared" si="382"/>
        <v>42491.92288194444</v>
      </c>
      <c r="T3509" s="11">
        <f t="shared" si="383"/>
        <v>42521.92288194444</v>
      </c>
      <c r="U3509">
        <f t="shared" si="38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85"/>
        <v>1.8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11">
        <f t="shared" si="382"/>
        <v>42477.729780092588</v>
      </c>
      <c r="T3510" s="11">
        <f t="shared" si="383"/>
        <v>42500.875</v>
      </c>
      <c r="U3510">
        <f t="shared" si="38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85"/>
        <v>1.0633333333333332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1">
        <f t="shared" si="382"/>
        <v>41950.859560185185</v>
      </c>
      <c r="T3511" s="11">
        <f t="shared" si="383"/>
        <v>41964.204861111109</v>
      </c>
      <c r="U3511">
        <f t="shared" si="38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85"/>
        <v>1.0055555555555555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1">
        <f t="shared" si="382"/>
        <v>41802.62090277778</v>
      </c>
      <c r="T3512" s="11">
        <f t="shared" si="383"/>
        <v>41822.62090277778</v>
      </c>
      <c r="U3512">
        <f t="shared" si="38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85"/>
        <v>1.012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1">
        <f t="shared" si="382"/>
        <v>41927.873784722222</v>
      </c>
      <c r="T3513" s="11">
        <f t="shared" si="383"/>
        <v>41950.770833333336</v>
      </c>
      <c r="U3513">
        <f t="shared" si="38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85"/>
        <v>1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1">
        <f t="shared" si="382"/>
        <v>42057.536944444444</v>
      </c>
      <c r="T3514" s="11">
        <f t="shared" si="383"/>
        <v>42117.49527777778</v>
      </c>
      <c r="U3514">
        <f t="shared" si="38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85"/>
        <v>1.1839285714285714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1">
        <f t="shared" si="382"/>
        <v>41781.096203703702</v>
      </c>
      <c r="T3515" s="11">
        <f t="shared" si="383"/>
        <v>41794.207638888889</v>
      </c>
      <c r="U3515">
        <f t="shared" si="38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85"/>
        <v>1.1000000000000001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11">
        <f t="shared" si="382"/>
        <v>42020.846666666665</v>
      </c>
      <c r="T3516" s="11">
        <f t="shared" si="383"/>
        <v>42037.207638888889</v>
      </c>
      <c r="U3516">
        <f t="shared" si="38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85"/>
        <v>1.0266666666666666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1">
        <f t="shared" si="382"/>
        <v>42125.772812499999</v>
      </c>
      <c r="T3517" s="11">
        <f t="shared" si="383"/>
        <v>42155.772812499999</v>
      </c>
      <c r="U3517">
        <f t="shared" si="38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85"/>
        <v>1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1">
        <f t="shared" si="382"/>
        <v>41856.010069444441</v>
      </c>
      <c r="T3518" s="11">
        <f t="shared" si="383"/>
        <v>41890.125</v>
      </c>
      <c r="U3518">
        <f t="shared" si="38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85"/>
        <v>1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1">
        <f t="shared" si="382"/>
        <v>41794.817523148151</v>
      </c>
      <c r="T3519" s="11">
        <f t="shared" si="383"/>
        <v>41824.458333333336</v>
      </c>
      <c r="U3519">
        <f t="shared" si="38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85"/>
        <v>1.10046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1">
        <f t="shared" si="382"/>
        <v>41893.783553240741</v>
      </c>
      <c r="T3520" s="11">
        <f t="shared" si="383"/>
        <v>41914.597916666666</v>
      </c>
      <c r="U3520">
        <f t="shared" si="38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85"/>
        <v>1.0135000000000001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1">
        <f t="shared" si="382"/>
        <v>42037.598958333328</v>
      </c>
      <c r="T3521" s="11">
        <f t="shared" si="383"/>
        <v>42067.598958333328</v>
      </c>
      <c r="U3521">
        <f t="shared" si="38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85"/>
        <v>1.0075000000000001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1">
        <f t="shared" si="382"/>
        <v>42227.824212962965</v>
      </c>
      <c r="T3522" s="11">
        <f t="shared" si="383"/>
        <v>42253.57430555555</v>
      </c>
      <c r="U3522">
        <f t="shared" si="38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85"/>
        <v>1.6942857142857144</v>
      </c>
      <c r="P3523" s="6">
        <f t="shared" ref="P3523:P3586" si="386">IF(L3523&gt;0,E3523/L3523,0)</f>
        <v>45.615384615384613</v>
      </c>
      <c r="Q3523" t="str">
        <f t="shared" ref="Q3523:Q3586" si="387">LEFT($N3523,FIND("/",$N3523,1)-1)</f>
        <v>theater</v>
      </c>
      <c r="R3523" t="str">
        <f t="shared" ref="R3523:R3586" si="388">MID($N3523,FIND("/",$N3523,1)+1,32)</f>
        <v>plays</v>
      </c>
      <c r="S3523" s="11">
        <f t="shared" ref="S3523:S3586" si="389">(((J3523/60)/60)/24)+DATE(1970,1,1)</f>
        <v>41881.361342592594</v>
      </c>
      <c r="T3523" s="11">
        <f t="shared" ref="T3523:T3586" si="390">(((I3523/60)/60)/24)+DATE(1970,1,1)</f>
        <v>41911.361342592594</v>
      </c>
      <c r="U3523">
        <f t="shared" ref="U3523:U3586" si="391">YEAR(T3523)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1">
        <f t="shared" si="389"/>
        <v>42234.789884259255</v>
      </c>
      <c r="T3524" s="11">
        <f t="shared" si="390"/>
        <v>42262.420833333337</v>
      </c>
      <c r="U3524">
        <f t="shared" si="391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1">
        <f t="shared" si="389"/>
        <v>42581.397546296299</v>
      </c>
      <c r="T3525" s="11">
        <f t="shared" si="390"/>
        <v>42638.958333333328</v>
      </c>
      <c r="U3525">
        <f t="shared" si="391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1">
        <f t="shared" si="389"/>
        <v>41880.76357638889</v>
      </c>
      <c r="T3526" s="11">
        <f t="shared" si="390"/>
        <v>41895.166666666664</v>
      </c>
      <c r="U3526">
        <f t="shared" si="391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1">
        <f t="shared" si="389"/>
        <v>42214.6956712963</v>
      </c>
      <c r="T3527" s="11">
        <f t="shared" si="390"/>
        <v>42225.666666666672</v>
      </c>
      <c r="U3527">
        <f t="shared" si="391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11">
        <f t="shared" si="389"/>
        <v>42460.335312499999</v>
      </c>
      <c r="T3528" s="11">
        <f t="shared" si="390"/>
        <v>42488.249305555553</v>
      </c>
      <c r="U3528">
        <f t="shared" si="391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1">
        <f t="shared" si="389"/>
        <v>42167.023206018523</v>
      </c>
      <c r="T3529" s="11">
        <f t="shared" si="390"/>
        <v>42196.165972222225</v>
      </c>
      <c r="U3529">
        <f t="shared" si="391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1">
        <f t="shared" si="389"/>
        <v>42733.50136574074</v>
      </c>
      <c r="T3530" s="11">
        <f t="shared" si="390"/>
        <v>42753.50136574074</v>
      </c>
      <c r="U3530">
        <f t="shared" si="391"/>
        <v>2017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1">
        <f t="shared" si="389"/>
        <v>42177.761782407411</v>
      </c>
      <c r="T3531" s="11">
        <f t="shared" si="390"/>
        <v>42198.041666666672</v>
      </c>
      <c r="U3531">
        <f t="shared" si="391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11">
        <f t="shared" si="389"/>
        <v>42442.623344907406</v>
      </c>
      <c r="T3532" s="11">
        <f t="shared" si="390"/>
        <v>42470.833333333328</v>
      </c>
      <c r="U3532">
        <f t="shared" si="391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1">
        <f t="shared" si="389"/>
        <v>42521.654328703706</v>
      </c>
      <c r="T3533" s="11">
        <f t="shared" si="390"/>
        <v>42551.654328703706</v>
      </c>
      <c r="U3533">
        <f t="shared" si="391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1">
        <f t="shared" si="389"/>
        <v>41884.599849537037</v>
      </c>
      <c r="T3534" s="11">
        <f t="shared" si="390"/>
        <v>41900.165972222225</v>
      </c>
      <c r="U3534">
        <f t="shared" si="391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1">
        <f t="shared" si="389"/>
        <v>42289.761192129634</v>
      </c>
      <c r="T3535" s="11">
        <f t="shared" si="390"/>
        <v>42319.802858796291</v>
      </c>
      <c r="U3535">
        <f t="shared" si="391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1">
        <f t="shared" si="389"/>
        <v>42243.6252662037</v>
      </c>
      <c r="T3536" s="11">
        <f t="shared" si="390"/>
        <v>42278.6252662037</v>
      </c>
      <c r="U3536">
        <f t="shared" si="391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1">
        <f t="shared" si="389"/>
        <v>42248.640162037031</v>
      </c>
      <c r="T3537" s="11">
        <f t="shared" si="390"/>
        <v>42279.75</v>
      </c>
      <c r="U3537">
        <f t="shared" si="391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1">
        <f t="shared" si="389"/>
        <v>42328.727141203708</v>
      </c>
      <c r="T3538" s="11">
        <f t="shared" si="390"/>
        <v>42358.499305555553</v>
      </c>
      <c r="U3538">
        <f t="shared" si="391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11">
        <f t="shared" si="389"/>
        <v>41923.354351851849</v>
      </c>
      <c r="T3539" s="11">
        <f t="shared" si="390"/>
        <v>41960.332638888889</v>
      </c>
      <c r="U3539">
        <f t="shared" si="391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ref="O3540:O3603" si="392">E3540/D3540</f>
        <v>1.2845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1">
        <f t="shared" si="389"/>
        <v>42571.420601851853</v>
      </c>
      <c r="T3540" s="11">
        <f t="shared" si="390"/>
        <v>42599.420601851853</v>
      </c>
      <c r="U3540">
        <f t="shared" si="391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92"/>
        <v>1.1966666666666668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1">
        <f t="shared" si="389"/>
        <v>42600.756041666667</v>
      </c>
      <c r="T3541" s="11">
        <f t="shared" si="390"/>
        <v>42621.756041666667</v>
      </c>
      <c r="U3541">
        <f t="shared" si="391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92"/>
        <v>1.23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1">
        <f t="shared" si="389"/>
        <v>42517.003368055557</v>
      </c>
      <c r="T3542" s="11">
        <f t="shared" si="390"/>
        <v>42547.003368055557</v>
      </c>
      <c r="U3542">
        <f t="shared" si="391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92"/>
        <v>1.05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1">
        <f t="shared" si="389"/>
        <v>42222.730034722219</v>
      </c>
      <c r="T3543" s="11">
        <f t="shared" si="390"/>
        <v>42247.730034722219</v>
      </c>
      <c r="U3543">
        <f t="shared" si="391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92"/>
        <v>1.0223636363636364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1">
        <f t="shared" si="389"/>
        <v>41829.599791666667</v>
      </c>
      <c r="T3544" s="11">
        <f t="shared" si="390"/>
        <v>41889.599791666667</v>
      </c>
      <c r="U3544">
        <f t="shared" si="391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92"/>
        <v>1.0466666666666666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1">
        <f t="shared" si="389"/>
        <v>42150.755312499998</v>
      </c>
      <c r="T3545" s="11">
        <f t="shared" si="390"/>
        <v>42180.755312499998</v>
      </c>
      <c r="U3545">
        <f t="shared" si="391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92"/>
        <v>1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1">
        <f t="shared" si="389"/>
        <v>42040.831678240742</v>
      </c>
      <c r="T3546" s="11">
        <f t="shared" si="390"/>
        <v>42070.831678240742</v>
      </c>
      <c r="U3546">
        <f t="shared" si="391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92"/>
        <v>1.004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1">
        <f t="shared" si="389"/>
        <v>42075.807395833333</v>
      </c>
      <c r="T3547" s="11">
        <f t="shared" si="390"/>
        <v>42105.807395833333</v>
      </c>
      <c r="U3547">
        <f t="shared" si="391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92"/>
        <v>1.0227272727272727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1">
        <f t="shared" si="389"/>
        <v>42073.660694444443</v>
      </c>
      <c r="T3548" s="11">
        <f t="shared" si="390"/>
        <v>42095.165972222225</v>
      </c>
      <c r="U3548">
        <f t="shared" si="391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92"/>
        <v>1.1440928571428572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1">
        <f t="shared" si="389"/>
        <v>42480.078715277778</v>
      </c>
      <c r="T3549" s="11">
        <f t="shared" si="390"/>
        <v>42504.165972222225</v>
      </c>
      <c r="U3549">
        <f t="shared" si="391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92"/>
        <v>1.019047619047619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1">
        <f t="shared" si="389"/>
        <v>42411.942291666666</v>
      </c>
      <c r="T3550" s="11">
        <f t="shared" si="390"/>
        <v>42434.041666666672</v>
      </c>
      <c r="U3550">
        <f t="shared" si="391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92"/>
        <v>1.02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1">
        <f t="shared" si="389"/>
        <v>42223.394363425927</v>
      </c>
      <c r="T3551" s="11">
        <f t="shared" si="390"/>
        <v>42251.394363425927</v>
      </c>
      <c r="U3551">
        <f t="shared" si="391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92"/>
        <v>1.048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1">
        <f t="shared" si="389"/>
        <v>42462.893495370372</v>
      </c>
      <c r="T3552" s="11">
        <f t="shared" si="390"/>
        <v>42492.893495370372</v>
      </c>
      <c r="U3552">
        <f t="shared" si="391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92"/>
        <v>1.0183333333333333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11">
        <f t="shared" si="389"/>
        <v>41753.515856481477</v>
      </c>
      <c r="T3553" s="11">
        <f t="shared" si="390"/>
        <v>41781.921527777777</v>
      </c>
      <c r="U3553">
        <f t="shared" si="391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92"/>
        <v>1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11">
        <f t="shared" si="389"/>
        <v>41788.587083333332</v>
      </c>
      <c r="T3554" s="11">
        <f t="shared" si="390"/>
        <v>41818.587083333332</v>
      </c>
      <c r="U3554">
        <f t="shared" si="391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92"/>
        <v>1.0627272727272727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1">
        <f t="shared" si="389"/>
        <v>42196.028703703705</v>
      </c>
      <c r="T3555" s="11">
        <f t="shared" si="390"/>
        <v>42228</v>
      </c>
      <c r="U3555">
        <f t="shared" si="391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92"/>
        <v>1.1342219999999998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1">
        <f t="shared" si="389"/>
        <v>42016.050451388888</v>
      </c>
      <c r="T3556" s="11">
        <f t="shared" si="390"/>
        <v>42046.708333333328</v>
      </c>
      <c r="U3556">
        <f t="shared" si="391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92"/>
        <v>1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1">
        <f t="shared" si="389"/>
        <v>42661.442060185189</v>
      </c>
      <c r="T3557" s="11">
        <f t="shared" si="390"/>
        <v>42691.483726851846</v>
      </c>
      <c r="U3557">
        <f t="shared" si="391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92"/>
        <v>1.0045454545454546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11">
        <f t="shared" si="389"/>
        <v>41808.649583333332</v>
      </c>
      <c r="T3558" s="11">
        <f t="shared" si="390"/>
        <v>41868.649583333332</v>
      </c>
      <c r="U3558">
        <f t="shared" si="391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92"/>
        <v>1.0003599999999999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1">
        <f t="shared" si="389"/>
        <v>41730.276747685188</v>
      </c>
      <c r="T3559" s="11">
        <f t="shared" si="390"/>
        <v>41764.276747685188</v>
      </c>
      <c r="U3559">
        <f t="shared" si="391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92"/>
        <v>1.44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1">
        <f t="shared" si="389"/>
        <v>42139.816840277781</v>
      </c>
      <c r="T3560" s="11">
        <f t="shared" si="390"/>
        <v>42181.875</v>
      </c>
      <c r="U3560">
        <f t="shared" si="391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92"/>
        <v>1.0349999999999999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1">
        <f t="shared" si="389"/>
        <v>42194.096157407403</v>
      </c>
      <c r="T3561" s="11">
        <f t="shared" si="390"/>
        <v>42216.373611111107</v>
      </c>
      <c r="U3561">
        <f t="shared" si="391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92"/>
        <v>1.0843750000000001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1">
        <f t="shared" si="389"/>
        <v>42115.889652777783</v>
      </c>
      <c r="T3562" s="11">
        <f t="shared" si="390"/>
        <v>42151.114583333328</v>
      </c>
      <c r="U3562">
        <f t="shared" si="391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92"/>
        <v>1.024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1">
        <f t="shared" si="389"/>
        <v>42203.680300925931</v>
      </c>
      <c r="T3563" s="11">
        <f t="shared" si="390"/>
        <v>42221.774999999994</v>
      </c>
      <c r="U3563">
        <f t="shared" si="391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92"/>
        <v>1.4888888888888889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1">
        <f t="shared" si="389"/>
        <v>42433.761886574073</v>
      </c>
      <c r="T3564" s="11">
        <f t="shared" si="390"/>
        <v>42442.916666666672</v>
      </c>
      <c r="U3564">
        <f t="shared" si="391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92"/>
        <v>1.0549000000000002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1">
        <f t="shared" si="389"/>
        <v>42555.671944444446</v>
      </c>
      <c r="T3565" s="11">
        <f t="shared" si="390"/>
        <v>42583.791666666672</v>
      </c>
      <c r="U3565">
        <f t="shared" si="391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92"/>
        <v>1.0049999999999999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1">
        <f t="shared" si="389"/>
        <v>42236.623252314821</v>
      </c>
      <c r="T3566" s="11">
        <f t="shared" si="390"/>
        <v>42282.666666666672</v>
      </c>
      <c r="U3566">
        <f t="shared" si="391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92"/>
        <v>1.3055555555555556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1">
        <f t="shared" si="389"/>
        <v>41974.743148148147</v>
      </c>
      <c r="T3567" s="11">
        <f t="shared" si="390"/>
        <v>42004.743148148147</v>
      </c>
      <c r="U3567">
        <f t="shared" si="391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92"/>
        <v>1.0475000000000001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1">
        <f t="shared" si="389"/>
        <v>41997.507905092592</v>
      </c>
      <c r="T3568" s="11">
        <f t="shared" si="390"/>
        <v>42027.507905092592</v>
      </c>
      <c r="U3568">
        <f t="shared" si="391"/>
        <v>2015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92"/>
        <v>1.0880000000000001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1">
        <f t="shared" si="389"/>
        <v>42135.810694444444</v>
      </c>
      <c r="T3569" s="11">
        <f t="shared" si="390"/>
        <v>42165.810694444444</v>
      </c>
      <c r="U3569">
        <f t="shared" si="391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92"/>
        <v>1.1100000000000001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1">
        <f t="shared" si="389"/>
        <v>41869.740671296298</v>
      </c>
      <c r="T3570" s="11">
        <f t="shared" si="390"/>
        <v>41899.740671296298</v>
      </c>
      <c r="U3570">
        <f t="shared" si="391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92"/>
        <v>1.0047999999999999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1">
        <f t="shared" si="389"/>
        <v>41982.688611111109</v>
      </c>
      <c r="T3571" s="11">
        <f t="shared" si="390"/>
        <v>42012.688611111109</v>
      </c>
      <c r="U3571">
        <f t="shared" si="391"/>
        <v>2015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92"/>
        <v>1.1435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1">
        <f t="shared" si="389"/>
        <v>41976.331979166673</v>
      </c>
      <c r="T3572" s="11">
        <f t="shared" si="390"/>
        <v>42004.291666666672</v>
      </c>
      <c r="U3572">
        <f t="shared" si="391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92"/>
        <v>1.2206666666666666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1">
        <f t="shared" si="389"/>
        <v>41912.858946759261</v>
      </c>
      <c r="T3573" s="11">
        <f t="shared" si="390"/>
        <v>41942.858946759261</v>
      </c>
      <c r="U3573">
        <f t="shared" si="391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92"/>
        <v>1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1">
        <f t="shared" si="389"/>
        <v>42146.570393518516</v>
      </c>
      <c r="T3574" s="11">
        <f t="shared" si="390"/>
        <v>42176.570393518516</v>
      </c>
      <c r="U3574">
        <f t="shared" si="391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92"/>
        <v>1.028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1">
        <f t="shared" si="389"/>
        <v>41921.375532407408</v>
      </c>
      <c r="T3575" s="11">
        <f t="shared" si="390"/>
        <v>41951.417199074072</v>
      </c>
      <c r="U3575">
        <f t="shared" si="391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92"/>
        <v>1.0612068965517241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1">
        <f t="shared" si="389"/>
        <v>41926.942685185182</v>
      </c>
      <c r="T3576" s="11">
        <f t="shared" si="390"/>
        <v>41956.984351851846</v>
      </c>
      <c r="U3576">
        <f t="shared" si="391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92"/>
        <v>1.0133000000000001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1">
        <f t="shared" si="389"/>
        <v>42561.783877314811</v>
      </c>
      <c r="T3577" s="11">
        <f t="shared" si="390"/>
        <v>42593.165972222225</v>
      </c>
      <c r="U3577">
        <f t="shared" si="391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92"/>
        <v>1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11">
        <f t="shared" si="389"/>
        <v>42649.54923611111</v>
      </c>
      <c r="T3578" s="11">
        <f t="shared" si="390"/>
        <v>42709.590902777782</v>
      </c>
      <c r="U3578">
        <f t="shared" si="391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92"/>
        <v>1.3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1">
        <f t="shared" si="389"/>
        <v>42093.786840277782</v>
      </c>
      <c r="T3579" s="11">
        <f t="shared" si="390"/>
        <v>42120.26944444445</v>
      </c>
      <c r="U3579">
        <f t="shared" si="391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92"/>
        <v>1.0001333333333333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1">
        <f t="shared" si="389"/>
        <v>42460.733530092592</v>
      </c>
      <c r="T3580" s="11">
        <f t="shared" si="390"/>
        <v>42490.733530092592</v>
      </c>
      <c r="U3580">
        <f t="shared" si="391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92"/>
        <v>1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1">
        <f t="shared" si="389"/>
        <v>42430.762222222227</v>
      </c>
      <c r="T3581" s="11">
        <f t="shared" si="390"/>
        <v>42460.720555555556</v>
      </c>
      <c r="U3581">
        <f t="shared" si="391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92"/>
        <v>1.1388888888888888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1">
        <f t="shared" si="389"/>
        <v>42026.176180555558</v>
      </c>
      <c r="T3582" s="11">
        <f t="shared" si="390"/>
        <v>42064.207638888889</v>
      </c>
      <c r="U3582">
        <f t="shared" si="391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92"/>
        <v>1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1">
        <f t="shared" si="389"/>
        <v>41836.471180555556</v>
      </c>
      <c r="T3583" s="11">
        <f t="shared" si="390"/>
        <v>41850.471180555556</v>
      </c>
      <c r="U3583">
        <f t="shared" si="391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92"/>
        <v>2.87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1">
        <f t="shared" si="389"/>
        <v>42451.095856481479</v>
      </c>
      <c r="T3584" s="11">
        <f t="shared" si="390"/>
        <v>42465.095856481479</v>
      </c>
      <c r="U3584">
        <f t="shared" si="391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92"/>
        <v>1.085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1">
        <f t="shared" si="389"/>
        <v>42418.425983796296</v>
      </c>
      <c r="T3585" s="11">
        <f t="shared" si="390"/>
        <v>42478.384317129632</v>
      </c>
      <c r="U3585">
        <f t="shared" si="391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92"/>
        <v>1.155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1">
        <f t="shared" si="389"/>
        <v>42168.316481481481</v>
      </c>
      <c r="T3586" s="11">
        <f t="shared" si="390"/>
        <v>42198.316481481481</v>
      </c>
      <c r="U3586">
        <f t="shared" si="391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92"/>
        <v>1.1911764705882353</v>
      </c>
      <c r="P3587" s="6">
        <f t="shared" ref="P3587:P3650" si="393">IF(L3587&gt;0,E3587/L3587,0)</f>
        <v>176.08695652173913</v>
      </c>
      <c r="Q3587" t="str">
        <f t="shared" ref="Q3587:Q3650" si="394">LEFT($N3587,FIND("/",$N3587,1)-1)</f>
        <v>theater</v>
      </c>
      <c r="R3587" t="str">
        <f t="shared" ref="R3587:R3650" si="395">MID($N3587,FIND("/",$N3587,1)+1,32)</f>
        <v>plays</v>
      </c>
      <c r="S3587" s="11">
        <f t="shared" ref="S3587:S3650" si="396">(((J3587/60)/60)/24)+DATE(1970,1,1)</f>
        <v>41964.716319444444</v>
      </c>
      <c r="T3587" s="11">
        <f t="shared" ref="T3587:T3650" si="397">(((I3587/60)/60)/24)+DATE(1970,1,1)</f>
        <v>41994.716319444444</v>
      </c>
      <c r="U3587">
        <f t="shared" ref="U3587:U3650" si="398">YEAR(T3587)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1">
        <f t="shared" si="396"/>
        <v>42576.697569444441</v>
      </c>
      <c r="T3588" s="11">
        <f t="shared" si="397"/>
        <v>42636.697569444441</v>
      </c>
      <c r="U3588">
        <f t="shared" si="398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1">
        <f t="shared" si="396"/>
        <v>42503.539976851855</v>
      </c>
      <c r="T3589" s="11">
        <f t="shared" si="397"/>
        <v>42548.791666666672</v>
      </c>
      <c r="U3589">
        <f t="shared" si="398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1">
        <f t="shared" si="396"/>
        <v>42101.828819444447</v>
      </c>
      <c r="T3590" s="11">
        <f t="shared" si="397"/>
        <v>42123.958333333328</v>
      </c>
      <c r="U3590">
        <f t="shared" si="398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1">
        <f t="shared" si="396"/>
        <v>42125.647534722222</v>
      </c>
      <c r="T3591" s="11">
        <f t="shared" si="397"/>
        <v>42150.647534722222</v>
      </c>
      <c r="U3591">
        <f t="shared" si="398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1">
        <f t="shared" si="396"/>
        <v>41902.333726851852</v>
      </c>
      <c r="T3592" s="11">
        <f t="shared" si="397"/>
        <v>41932.333726851852</v>
      </c>
      <c r="U3592">
        <f t="shared" si="398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1">
        <f t="shared" si="396"/>
        <v>42003.948425925926</v>
      </c>
      <c r="T3593" s="11">
        <f t="shared" si="397"/>
        <v>42028.207638888889</v>
      </c>
      <c r="U3593">
        <f t="shared" si="398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1">
        <f t="shared" si="396"/>
        <v>41988.829942129625</v>
      </c>
      <c r="T3594" s="11">
        <f t="shared" si="397"/>
        <v>42046.207638888889</v>
      </c>
      <c r="U3594">
        <f t="shared" si="398"/>
        <v>2015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1">
        <f t="shared" si="396"/>
        <v>41974.898599537039</v>
      </c>
      <c r="T3595" s="11">
        <f t="shared" si="397"/>
        <v>42009.851388888885</v>
      </c>
      <c r="U3595">
        <f t="shared" si="398"/>
        <v>2015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1">
        <f t="shared" si="396"/>
        <v>42592.066921296297</v>
      </c>
      <c r="T3596" s="11">
        <f t="shared" si="397"/>
        <v>42617.066921296297</v>
      </c>
      <c r="U3596">
        <f t="shared" si="398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1">
        <f t="shared" si="396"/>
        <v>42050.008368055554</v>
      </c>
      <c r="T3597" s="11">
        <f t="shared" si="397"/>
        <v>42076.290972222225</v>
      </c>
      <c r="U3597">
        <f t="shared" si="398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11">
        <f t="shared" si="396"/>
        <v>41856.715069444443</v>
      </c>
      <c r="T3598" s="11">
        <f t="shared" si="397"/>
        <v>41877.715069444443</v>
      </c>
      <c r="U3598">
        <f t="shared" si="398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1">
        <f t="shared" si="396"/>
        <v>42417.585532407407</v>
      </c>
      <c r="T3599" s="11">
        <f t="shared" si="397"/>
        <v>42432.249305555553</v>
      </c>
      <c r="U3599">
        <f t="shared" si="398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1">
        <f t="shared" si="396"/>
        <v>41866.79886574074</v>
      </c>
      <c r="T3600" s="11">
        <f t="shared" si="397"/>
        <v>41885.207638888889</v>
      </c>
      <c r="U3600">
        <f t="shared" si="398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1">
        <f t="shared" si="396"/>
        <v>42220.79487268519</v>
      </c>
      <c r="T3601" s="11">
        <f t="shared" si="397"/>
        <v>42246</v>
      </c>
      <c r="U3601">
        <f t="shared" si="398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11">
        <f t="shared" si="396"/>
        <v>42628.849120370374</v>
      </c>
      <c r="T3602" s="11">
        <f t="shared" si="397"/>
        <v>42656.849120370374</v>
      </c>
      <c r="U3602">
        <f t="shared" si="398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1">
        <f t="shared" si="396"/>
        <v>41990.99863425926</v>
      </c>
      <c r="T3603" s="11">
        <f t="shared" si="397"/>
        <v>42020.99863425926</v>
      </c>
      <c r="U3603">
        <f t="shared" si="398"/>
        <v>2015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ref="O3604:O3667" si="399">E3604/D3604</f>
        <v>1.0004999999999999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1">
        <f t="shared" si="396"/>
        <v>42447.894432870366</v>
      </c>
      <c r="T3604" s="11">
        <f t="shared" si="397"/>
        <v>42507.894432870366</v>
      </c>
      <c r="U3604">
        <f t="shared" si="398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9"/>
        <v>1.7066666666666668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1">
        <f t="shared" si="396"/>
        <v>42283.864351851851</v>
      </c>
      <c r="T3605" s="11">
        <f t="shared" si="397"/>
        <v>42313.906018518523</v>
      </c>
      <c r="U3605">
        <f t="shared" si="398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9"/>
        <v>1.1283333333333334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1">
        <f t="shared" si="396"/>
        <v>42483.015694444446</v>
      </c>
      <c r="T3606" s="11">
        <f t="shared" si="397"/>
        <v>42489.290972222225</v>
      </c>
      <c r="U3606">
        <f t="shared" si="398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9"/>
        <v>1.84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1">
        <f t="shared" si="396"/>
        <v>42383.793124999997</v>
      </c>
      <c r="T3607" s="11">
        <f t="shared" si="397"/>
        <v>42413.793124999997</v>
      </c>
      <c r="U3607">
        <f t="shared" si="398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9"/>
        <v>1.3026666666666666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1">
        <f t="shared" si="396"/>
        <v>42566.604826388888</v>
      </c>
      <c r="T3608" s="11">
        <f t="shared" si="397"/>
        <v>42596.604826388888</v>
      </c>
      <c r="U3608">
        <f t="shared" si="398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9"/>
        <v>1.0545454545454545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11">
        <f t="shared" si="396"/>
        <v>42338.963912037041</v>
      </c>
      <c r="T3609" s="11">
        <f t="shared" si="397"/>
        <v>42353</v>
      </c>
      <c r="U3609">
        <f t="shared" si="398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9"/>
        <v>1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1">
        <f t="shared" si="396"/>
        <v>42506.709375000006</v>
      </c>
      <c r="T3610" s="11">
        <f t="shared" si="397"/>
        <v>42538.583333333328</v>
      </c>
      <c r="U3610">
        <f t="shared" si="398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9"/>
        <v>1.5331632653061225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1">
        <f t="shared" si="396"/>
        <v>42429.991724537031</v>
      </c>
      <c r="T3611" s="11">
        <f t="shared" si="397"/>
        <v>42459.950057870374</v>
      </c>
      <c r="U3611">
        <f t="shared" si="398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9"/>
        <v>1.623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1">
        <f t="shared" si="396"/>
        <v>42203.432129629626</v>
      </c>
      <c r="T3612" s="11">
        <f t="shared" si="397"/>
        <v>42233.432129629626</v>
      </c>
      <c r="U3612">
        <f t="shared" si="398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9"/>
        <v>1.36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1">
        <f t="shared" si="396"/>
        <v>42072.370381944449</v>
      </c>
      <c r="T3613" s="11">
        <f t="shared" si="397"/>
        <v>42102.370381944449</v>
      </c>
      <c r="U3613">
        <f t="shared" si="398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9"/>
        <v>1.444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1">
        <f t="shared" si="396"/>
        <v>41789.726979166669</v>
      </c>
      <c r="T3614" s="11">
        <f t="shared" si="397"/>
        <v>41799.726979166669</v>
      </c>
      <c r="U3614">
        <f t="shared" si="398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9"/>
        <v>1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11">
        <f t="shared" si="396"/>
        <v>41788.58997685185</v>
      </c>
      <c r="T3615" s="11">
        <f t="shared" si="397"/>
        <v>41818.58997685185</v>
      </c>
      <c r="U3615">
        <f t="shared" si="398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9"/>
        <v>1.008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1">
        <f t="shared" si="396"/>
        <v>42144.041851851856</v>
      </c>
      <c r="T3616" s="11">
        <f t="shared" si="397"/>
        <v>42174.041851851856</v>
      </c>
      <c r="U3616">
        <f t="shared" si="398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9"/>
        <v>1.0680000000000001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1">
        <f t="shared" si="396"/>
        <v>42318.593703703707</v>
      </c>
      <c r="T3617" s="11">
        <f t="shared" si="397"/>
        <v>42348.593703703707</v>
      </c>
      <c r="U3617">
        <f t="shared" si="398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9"/>
        <v>1.248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1">
        <f t="shared" si="396"/>
        <v>42052.949814814812</v>
      </c>
      <c r="T3618" s="11">
        <f t="shared" si="397"/>
        <v>42082.908148148148</v>
      </c>
      <c r="U3618">
        <f t="shared" si="398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9"/>
        <v>1.1891891891891893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1">
        <f t="shared" si="396"/>
        <v>42779.610289351855</v>
      </c>
      <c r="T3619" s="11">
        <f t="shared" si="397"/>
        <v>42794</v>
      </c>
      <c r="U3619">
        <f t="shared" si="398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9"/>
        <v>1.01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1">
        <f t="shared" si="396"/>
        <v>42128.627893518518</v>
      </c>
      <c r="T3620" s="11">
        <f t="shared" si="397"/>
        <v>42158.627893518518</v>
      </c>
      <c r="U3620">
        <f t="shared" si="398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9"/>
        <v>1.1299999999999999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1">
        <f t="shared" si="396"/>
        <v>42661.132245370376</v>
      </c>
      <c r="T3621" s="11">
        <f t="shared" si="397"/>
        <v>42693.916666666672</v>
      </c>
      <c r="U3621">
        <f t="shared" si="398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9"/>
        <v>1.0519047619047619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1">
        <f t="shared" si="396"/>
        <v>42037.938206018516</v>
      </c>
      <c r="T3622" s="11">
        <f t="shared" si="397"/>
        <v>42068.166666666672</v>
      </c>
      <c r="U3622">
        <f t="shared" si="398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9"/>
        <v>1.0973333333333333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1">
        <f t="shared" si="396"/>
        <v>42619.935694444444</v>
      </c>
      <c r="T3623" s="11">
        <f t="shared" si="397"/>
        <v>42643.875</v>
      </c>
      <c r="U3623">
        <f t="shared" si="398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9"/>
        <v>1.00099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1">
        <f t="shared" si="396"/>
        <v>41877.221886574072</v>
      </c>
      <c r="T3624" s="11">
        <f t="shared" si="397"/>
        <v>41910.140972222223</v>
      </c>
      <c r="U3624">
        <f t="shared" si="398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9"/>
        <v>1.2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1">
        <f t="shared" si="396"/>
        <v>41828.736921296295</v>
      </c>
      <c r="T3625" s="11">
        <f t="shared" si="397"/>
        <v>41846.291666666664</v>
      </c>
      <c r="U3625">
        <f t="shared" si="398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9"/>
        <v>1.0493333333333332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1">
        <f t="shared" si="396"/>
        <v>42545.774189814809</v>
      </c>
      <c r="T3626" s="11">
        <f t="shared" si="397"/>
        <v>42605.774189814809</v>
      </c>
      <c r="U3626">
        <f t="shared" si="398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9"/>
        <v>1.0266666666666666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1">
        <f t="shared" si="396"/>
        <v>42157.652511574073</v>
      </c>
      <c r="T3627" s="11">
        <f t="shared" si="397"/>
        <v>42187.652511574073</v>
      </c>
      <c r="U3627">
        <f t="shared" si="398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9"/>
        <v>1.0182500000000001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1">
        <f t="shared" si="396"/>
        <v>41846.667326388888</v>
      </c>
      <c r="T3628" s="11">
        <f t="shared" si="397"/>
        <v>41867.667326388888</v>
      </c>
      <c r="U3628">
        <f t="shared" si="398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9"/>
        <v>1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1">
        <f t="shared" si="396"/>
        <v>42460.741747685184</v>
      </c>
      <c r="T3629" s="11">
        <f t="shared" si="397"/>
        <v>42511.165972222225</v>
      </c>
      <c r="U3629">
        <f t="shared" si="398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9"/>
        <v>0</v>
      </c>
      <c r="P3630" s="6">
        <f t="shared" si="393"/>
        <v>0</v>
      </c>
      <c r="Q3630" t="str">
        <f t="shared" si="394"/>
        <v>theater</v>
      </c>
      <c r="R3630" t="str">
        <f t="shared" si="395"/>
        <v>musical</v>
      </c>
      <c r="S3630" s="11">
        <f t="shared" si="396"/>
        <v>42291.833287037036</v>
      </c>
      <c r="T3630" s="11">
        <f t="shared" si="397"/>
        <v>42351.874953703707</v>
      </c>
      <c r="U3630">
        <f t="shared" si="398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9"/>
        <v>1.9999999999999999E-6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11">
        <f t="shared" si="396"/>
        <v>42437.094490740739</v>
      </c>
      <c r="T3631" s="11">
        <f t="shared" si="397"/>
        <v>42495.708333333328</v>
      </c>
      <c r="U3631">
        <f t="shared" si="398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9"/>
        <v>3.3333333333333332E-4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11">
        <f t="shared" si="396"/>
        <v>41942.84710648148</v>
      </c>
      <c r="T3632" s="11">
        <f t="shared" si="397"/>
        <v>41972.888773148152</v>
      </c>
      <c r="U3632">
        <f t="shared" si="398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9"/>
        <v>0.51023391812865493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1">
        <f t="shared" si="396"/>
        <v>41880.753437499996</v>
      </c>
      <c r="T3633" s="11">
        <f t="shared" si="397"/>
        <v>41905.165972222225</v>
      </c>
      <c r="U3633">
        <f t="shared" si="398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9"/>
        <v>0.2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11">
        <f t="shared" si="396"/>
        <v>41946.936909722222</v>
      </c>
      <c r="T3634" s="11">
        <f t="shared" si="397"/>
        <v>41966.936909722222</v>
      </c>
      <c r="U3634">
        <f t="shared" si="398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9"/>
        <v>0.35239999999999999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1">
        <f t="shared" si="396"/>
        <v>42649.623460648145</v>
      </c>
      <c r="T3635" s="11">
        <f t="shared" si="397"/>
        <v>42693.041666666672</v>
      </c>
      <c r="U3635">
        <f t="shared" si="398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9"/>
        <v>4.2466666666666666E-2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1">
        <f t="shared" si="396"/>
        <v>42701.166365740741</v>
      </c>
      <c r="T3636" s="11">
        <f t="shared" si="397"/>
        <v>42749.165972222225</v>
      </c>
      <c r="U3636">
        <f t="shared" si="398"/>
        <v>2017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9"/>
        <v>0.36457142857142855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1">
        <f t="shared" si="396"/>
        <v>42450.88282407407</v>
      </c>
      <c r="T3637" s="11">
        <f t="shared" si="397"/>
        <v>42480.88282407407</v>
      </c>
      <c r="U3637">
        <f t="shared" si="398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9"/>
        <v>0</v>
      </c>
      <c r="P3638" s="6">
        <f t="shared" si="393"/>
        <v>0</v>
      </c>
      <c r="Q3638" t="str">
        <f t="shared" si="394"/>
        <v>theater</v>
      </c>
      <c r="R3638" t="str">
        <f t="shared" si="395"/>
        <v>musical</v>
      </c>
      <c r="S3638" s="11">
        <f t="shared" si="396"/>
        <v>42226.694780092599</v>
      </c>
      <c r="T3638" s="11">
        <f t="shared" si="397"/>
        <v>42261.694780092599</v>
      </c>
      <c r="U3638">
        <f t="shared" si="398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9"/>
        <v>0.30866666666666664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1">
        <f t="shared" si="396"/>
        <v>41975.700636574074</v>
      </c>
      <c r="T3639" s="11">
        <f t="shared" si="397"/>
        <v>42005.700636574074</v>
      </c>
      <c r="U3639">
        <f t="shared" si="398"/>
        <v>2015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9"/>
        <v>6.545454545454546E-2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11">
        <f t="shared" si="396"/>
        <v>42053.672824074078</v>
      </c>
      <c r="T3640" s="11">
        <f t="shared" si="397"/>
        <v>42113.631157407406</v>
      </c>
      <c r="U3640">
        <f t="shared" si="398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9"/>
        <v>4.0000000000000003E-5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11">
        <f t="shared" si="396"/>
        <v>42590.677152777775</v>
      </c>
      <c r="T3641" s="11">
        <f t="shared" si="397"/>
        <v>42650.632638888885</v>
      </c>
      <c r="U3641">
        <f t="shared" si="398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9"/>
        <v>5.5E-2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1">
        <f t="shared" si="396"/>
        <v>42104.781597222223</v>
      </c>
      <c r="T3642" s="11">
        <f t="shared" si="397"/>
        <v>42134.781597222223</v>
      </c>
      <c r="U3642">
        <f t="shared" si="398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9"/>
        <v>0</v>
      </c>
      <c r="P3643" s="6">
        <f t="shared" si="393"/>
        <v>0</v>
      </c>
      <c r="Q3643" t="str">
        <f t="shared" si="394"/>
        <v>theater</v>
      </c>
      <c r="R3643" t="str">
        <f t="shared" si="395"/>
        <v>musical</v>
      </c>
      <c r="S3643" s="11">
        <f t="shared" si="396"/>
        <v>41899.627071759263</v>
      </c>
      <c r="T3643" s="11">
        <f t="shared" si="397"/>
        <v>41917.208333333336</v>
      </c>
      <c r="U3643">
        <f t="shared" si="398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9"/>
        <v>2.1428571428571429E-2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11">
        <f t="shared" si="396"/>
        <v>42297.816284722227</v>
      </c>
      <c r="T3644" s="11">
        <f t="shared" si="397"/>
        <v>42338.708333333328</v>
      </c>
      <c r="U3644">
        <f t="shared" si="398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9"/>
        <v>0</v>
      </c>
      <c r="P3645" s="6">
        <f t="shared" si="393"/>
        <v>0</v>
      </c>
      <c r="Q3645" t="str">
        <f t="shared" si="394"/>
        <v>theater</v>
      </c>
      <c r="R3645" t="str">
        <f t="shared" si="395"/>
        <v>musical</v>
      </c>
      <c r="S3645" s="11">
        <f t="shared" si="396"/>
        <v>42285.143969907411</v>
      </c>
      <c r="T3645" s="11">
        <f t="shared" si="397"/>
        <v>42325.185636574075</v>
      </c>
      <c r="U3645">
        <f t="shared" si="398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9"/>
        <v>0.16420000000000001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1">
        <f t="shared" si="396"/>
        <v>42409.241747685184</v>
      </c>
      <c r="T3646" s="11">
        <f t="shared" si="397"/>
        <v>42437.207638888889</v>
      </c>
      <c r="U3646">
        <f t="shared" si="398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9"/>
        <v>1E-3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11">
        <f t="shared" si="396"/>
        <v>42665.970347222217</v>
      </c>
      <c r="T3647" s="11">
        <f t="shared" si="397"/>
        <v>42696.012013888889</v>
      </c>
      <c r="U3647">
        <f t="shared" si="398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9"/>
        <v>4.8099999999999997E-2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1">
        <f t="shared" si="396"/>
        <v>42140.421319444446</v>
      </c>
      <c r="T3648" s="11">
        <f t="shared" si="397"/>
        <v>42171.979166666672</v>
      </c>
      <c r="U3648">
        <f t="shared" si="398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9"/>
        <v>0.06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11">
        <f t="shared" si="396"/>
        <v>42598.749155092592</v>
      </c>
      <c r="T3649" s="11">
        <f t="shared" si="397"/>
        <v>42643.749155092592</v>
      </c>
      <c r="U3649">
        <f t="shared" si="398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9"/>
        <v>1.003825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1">
        <f t="shared" si="396"/>
        <v>41887.292187500003</v>
      </c>
      <c r="T3650" s="11">
        <f t="shared" si="397"/>
        <v>41917.292187500003</v>
      </c>
      <c r="U3650">
        <f t="shared" si="398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99"/>
        <v>1.04</v>
      </c>
      <c r="P3651" s="6">
        <f t="shared" ref="P3651:P3714" si="400">IF(L3651&gt;0,E3651/L3651,0)</f>
        <v>97.5</v>
      </c>
      <c r="Q3651" t="str">
        <f t="shared" ref="Q3651:Q3714" si="401">LEFT($N3651,FIND("/",$N3651,1)-1)</f>
        <v>theater</v>
      </c>
      <c r="R3651" t="str">
        <f t="shared" ref="R3651:R3714" si="402">MID($N3651,FIND("/",$N3651,1)+1,32)</f>
        <v>plays</v>
      </c>
      <c r="S3651" s="11">
        <f t="shared" ref="S3651:S3714" si="403">(((J3651/60)/60)/24)+DATE(1970,1,1)</f>
        <v>41780.712893518517</v>
      </c>
      <c r="T3651" s="11">
        <f t="shared" ref="T3651:T3714" si="404">(((I3651/60)/60)/24)+DATE(1970,1,1)</f>
        <v>41806.712893518517</v>
      </c>
      <c r="U3651">
        <f t="shared" ref="U3651:U3714" si="405">YEAR(T3651)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1">
        <f t="shared" si="403"/>
        <v>42381.478981481487</v>
      </c>
      <c r="T3652" s="11">
        <f t="shared" si="404"/>
        <v>42402.478981481487</v>
      </c>
      <c r="U3652">
        <f t="shared" si="40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1">
        <f t="shared" si="403"/>
        <v>41828.646319444444</v>
      </c>
      <c r="T3653" s="11">
        <f t="shared" si="404"/>
        <v>41861.665972222225</v>
      </c>
      <c r="U3653">
        <f t="shared" si="40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1">
        <f t="shared" si="403"/>
        <v>42596.644699074073</v>
      </c>
      <c r="T3654" s="11">
        <f t="shared" si="404"/>
        <v>42607.165972222225</v>
      </c>
      <c r="U3654">
        <f t="shared" si="40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1">
        <f t="shared" si="403"/>
        <v>42191.363506944443</v>
      </c>
      <c r="T3655" s="11">
        <f t="shared" si="404"/>
        <v>42221.363506944443</v>
      </c>
      <c r="U3655">
        <f t="shared" si="40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1">
        <f t="shared" si="403"/>
        <v>42440.416504629626</v>
      </c>
      <c r="T3656" s="11">
        <f t="shared" si="404"/>
        <v>42463.708333333328</v>
      </c>
      <c r="U3656">
        <f t="shared" si="40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1">
        <f t="shared" si="403"/>
        <v>42173.803217592591</v>
      </c>
      <c r="T3657" s="11">
        <f t="shared" si="404"/>
        <v>42203.290972222225</v>
      </c>
      <c r="U3657">
        <f t="shared" si="40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1">
        <f t="shared" si="403"/>
        <v>42737.910138888896</v>
      </c>
      <c r="T3658" s="11">
        <f t="shared" si="404"/>
        <v>42767.957638888889</v>
      </c>
      <c r="U3658">
        <f t="shared" si="40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1">
        <f t="shared" si="403"/>
        <v>42499.629849537043</v>
      </c>
      <c r="T3659" s="11">
        <f t="shared" si="404"/>
        <v>42522.904166666667</v>
      </c>
      <c r="U3659">
        <f t="shared" si="40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11">
        <f t="shared" si="403"/>
        <v>41775.858564814815</v>
      </c>
      <c r="T3660" s="11">
        <f t="shared" si="404"/>
        <v>41822.165972222225</v>
      </c>
      <c r="U3660">
        <f t="shared" si="40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1">
        <f t="shared" si="403"/>
        <v>42055.277199074073</v>
      </c>
      <c r="T3661" s="11">
        <f t="shared" si="404"/>
        <v>42082.610416666663</v>
      </c>
      <c r="U3661">
        <f t="shared" si="40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1">
        <f t="shared" si="403"/>
        <v>41971.881076388891</v>
      </c>
      <c r="T3662" s="11">
        <f t="shared" si="404"/>
        <v>41996.881076388891</v>
      </c>
      <c r="U3662">
        <f t="shared" si="40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11">
        <f t="shared" si="403"/>
        <v>42447.896666666667</v>
      </c>
      <c r="T3663" s="11">
        <f t="shared" si="404"/>
        <v>42470.166666666672</v>
      </c>
      <c r="U3663">
        <f t="shared" si="40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1">
        <f t="shared" si="403"/>
        <v>42064.220069444447</v>
      </c>
      <c r="T3664" s="11">
        <f t="shared" si="404"/>
        <v>42094.178402777776</v>
      </c>
      <c r="U3664">
        <f t="shared" si="40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11">
        <f t="shared" si="403"/>
        <v>42665.451736111107</v>
      </c>
      <c r="T3665" s="11">
        <f t="shared" si="404"/>
        <v>42725.493402777778</v>
      </c>
      <c r="U3665">
        <f t="shared" si="40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1">
        <f t="shared" si="403"/>
        <v>42523.248715277776</v>
      </c>
      <c r="T3666" s="11">
        <f t="shared" si="404"/>
        <v>42537.248715277776</v>
      </c>
      <c r="U3666">
        <f t="shared" si="40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11">
        <f t="shared" si="403"/>
        <v>42294.808124999996</v>
      </c>
      <c r="T3667" s="11">
        <f t="shared" si="404"/>
        <v>42305.829166666663</v>
      </c>
      <c r="U3667">
        <f t="shared" si="40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ref="O3668:O3731" si="406">E3668/D3668</f>
        <v>1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1">
        <f t="shared" si="403"/>
        <v>41822.90488425926</v>
      </c>
      <c r="T3668" s="11">
        <f t="shared" si="404"/>
        <v>41844.291666666664</v>
      </c>
      <c r="U3668">
        <f t="shared" si="40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6"/>
        <v>1.0317033333333334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1">
        <f t="shared" si="403"/>
        <v>42173.970127314817</v>
      </c>
      <c r="T3669" s="11">
        <f t="shared" si="404"/>
        <v>42203.970127314817</v>
      </c>
      <c r="U3669">
        <f t="shared" si="40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6"/>
        <v>1.0349999999999999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1">
        <f t="shared" si="403"/>
        <v>42185.556157407409</v>
      </c>
      <c r="T3670" s="11">
        <f t="shared" si="404"/>
        <v>42208.772916666669</v>
      </c>
      <c r="U3670">
        <f t="shared" si="40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6"/>
        <v>1.3819999999999999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1">
        <f t="shared" si="403"/>
        <v>42136.675196759257</v>
      </c>
      <c r="T3671" s="11">
        <f t="shared" si="404"/>
        <v>42166.675196759257</v>
      </c>
      <c r="U3671">
        <f t="shared" si="40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6"/>
        <v>1.0954545454545455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1">
        <f t="shared" si="403"/>
        <v>42142.514016203699</v>
      </c>
      <c r="T3672" s="11">
        <f t="shared" si="404"/>
        <v>42155.958333333328</v>
      </c>
      <c r="U3672">
        <f t="shared" si="40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6"/>
        <v>1.0085714285714287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11">
        <f t="shared" si="403"/>
        <v>41820.62809027778</v>
      </c>
      <c r="T3673" s="11">
        <f t="shared" si="404"/>
        <v>41841.165972222225</v>
      </c>
      <c r="U3673">
        <f t="shared" si="40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6"/>
        <v>1.0153333333333334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1">
        <f t="shared" si="403"/>
        <v>41878.946574074071</v>
      </c>
      <c r="T3674" s="11">
        <f t="shared" si="404"/>
        <v>41908.946574074071</v>
      </c>
      <c r="U3674">
        <f t="shared" si="40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6"/>
        <v>1.13625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1">
        <f t="shared" si="403"/>
        <v>41914.295104166667</v>
      </c>
      <c r="T3675" s="11">
        <f t="shared" si="404"/>
        <v>41948.536111111112</v>
      </c>
      <c r="U3675">
        <f t="shared" si="40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6"/>
        <v>1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1">
        <f t="shared" si="403"/>
        <v>42556.873020833329</v>
      </c>
      <c r="T3676" s="11">
        <f t="shared" si="404"/>
        <v>42616.873020833329</v>
      </c>
      <c r="U3676">
        <f t="shared" si="40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6"/>
        <v>1.4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1">
        <f t="shared" si="403"/>
        <v>42493.597013888888</v>
      </c>
      <c r="T3677" s="11">
        <f t="shared" si="404"/>
        <v>42505.958333333328</v>
      </c>
      <c r="U3677">
        <f t="shared" si="40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6"/>
        <v>1.2875000000000001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1">
        <f t="shared" si="403"/>
        <v>41876.815787037034</v>
      </c>
      <c r="T3678" s="11">
        <f t="shared" si="404"/>
        <v>41894.815787037034</v>
      </c>
      <c r="U3678">
        <f t="shared" si="40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6"/>
        <v>1.0290416666666666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1">
        <f t="shared" si="403"/>
        <v>41802.574282407404</v>
      </c>
      <c r="T3679" s="11">
        <f t="shared" si="404"/>
        <v>41823.165972222225</v>
      </c>
      <c r="U3679">
        <f t="shared" si="40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6"/>
        <v>1.0249999999999999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1">
        <f t="shared" si="403"/>
        <v>42120.531226851846</v>
      </c>
      <c r="T3680" s="11">
        <f t="shared" si="404"/>
        <v>42155.531226851846</v>
      </c>
      <c r="U3680">
        <f t="shared" si="40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6"/>
        <v>1.101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1">
        <f t="shared" si="403"/>
        <v>41786.761354166665</v>
      </c>
      <c r="T3681" s="11">
        <f t="shared" si="404"/>
        <v>41821.207638888889</v>
      </c>
      <c r="U3681">
        <f t="shared" si="40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6"/>
        <v>1.1276666666666666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11">
        <f t="shared" si="403"/>
        <v>42627.454097222217</v>
      </c>
      <c r="T3682" s="11">
        <f t="shared" si="404"/>
        <v>42648.454097222217</v>
      </c>
      <c r="U3682">
        <f t="shared" si="40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6"/>
        <v>1.119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1">
        <f t="shared" si="403"/>
        <v>42374.651504629626</v>
      </c>
      <c r="T3683" s="11">
        <f t="shared" si="404"/>
        <v>42384.651504629626</v>
      </c>
      <c r="U3683">
        <f t="shared" si="40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6"/>
        <v>1.3919999999999999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1">
        <f t="shared" si="403"/>
        <v>41772.685393518521</v>
      </c>
      <c r="T3684" s="11">
        <f t="shared" si="404"/>
        <v>41806.290972222225</v>
      </c>
      <c r="U3684">
        <f t="shared" si="40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6"/>
        <v>1.1085714285714285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1">
        <f t="shared" si="403"/>
        <v>42633.116851851853</v>
      </c>
      <c r="T3685" s="11">
        <f t="shared" si="404"/>
        <v>42663.116851851853</v>
      </c>
      <c r="U3685">
        <f t="shared" si="40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6"/>
        <v>1.3906666666666667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1">
        <f t="shared" si="403"/>
        <v>42219.180393518516</v>
      </c>
      <c r="T3686" s="11">
        <f t="shared" si="404"/>
        <v>42249.180393518516</v>
      </c>
      <c r="U3686">
        <f t="shared" si="40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6"/>
        <v>1.0569999999999999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1">
        <f t="shared" si="403"/>
        <v>41753.593275462961</v>
      </c>
      <c r="T3687" s="11">
        <f t="shared" si="404"/>
        <v>41778.875</v>
      </c>
      <c r="U3687">
        <f t="shared" si="40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6"/>
        <v>1.0142857142857142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1">
        <f t="shared" si="403"/>
        <v>42230.662731481483</v>
      </c>
      <c r="T3688" s="11">
        <f t="shared" si="404"/>
        <v>42245.165972222225</v>
      </c>
      <c r="U3688">
        <f t="shared" si="40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6"/>
        <v>1.0024500000000001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1">
        <f t="shared" si="403"/>
        <v>41787.218229166669</v>
      </c>
      <c r="T3689" s="11">
        <f t="shared" si="404"/>
        <v>41817.218229166669</v>
      </c>
      <c r="U3689">
        <f t="shared" si="40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6"/>
        <v>1.0916666666666666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1">
        <f t="shared" si="403"/>
        <v>41829.787083333329</v>
      </c>
      <c r="T3690" s="11">
        <f t="shared" si="404"/>
        <v>41859.787083333329</v>
      </c>
      <c r="U3690">
        <f t="shared" si="40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6"/>
        <v>1.1833333333333333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1">
        <f t="shared" si="403"/>
        <v>42147.826840277776</v>
      </c>
      <c r="T3691" s="11">
        <f t="shared" si="404"/>
        <v>42176.934027777781</v>
      </c>
      <c r="U3691">
        <f t="shared" si="405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6"/>
        <v>1.2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1">
        <f t="shared" si="403"/>
        <v>41940.598182870373</v>
      </c>
      <c r="T3692" s="11">
        <f t="shared" si="404"/>
        <v>41970.639849537038</v>
      </c>
      <c r="U3692">
        <f t="shared" si="405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6"/>
        <v>1.2796000000000001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1">
        <f t="shared" si="403"/>
        <v>42020.700567129628</v>
      </c>
      <c r="T3693" s="11">
        <f t="shared" si="404"/>
        <v>42065.207638888889</v>
      </c>
      <c r="U3693">
        <f t="shared" si="405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6"/>
        <v>1.26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1">
        <f t="shared" si="403"/>
        <v>41891.96503472222</v>
      </c>
      <c r="T3694" s="11">
        <f t="shared" si="404"/>
        <v>41901</v>
      </c>
      <c r="U3694">
        <f t="shared" si="405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6"/>
        <v>1.2912912912912913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1">
        <f t="shared" si="403"/>
        <v>42309.191307870366</v>
      </c>
      <c r="T3695" s="11">
        <f t="shared" si="404"/>
        <v>42338.9375</v>
      </c>
      <c r="U3695">
        <f t="shared" si="405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6"/>
        <v>1.0742857142857143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1">
        <f t="shared" si="403"/>
        <v>42490.133877314816</v>
      </c>
      <c r="T3696" s="11">
        <f t="shared" si="404"/>
        <v>42527.083333333328</v>
      </c>
      <c r="U3696">
        <f t="shared" si="405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6"/>
        <v>1.00125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1">
        <f t="shared" si="403"/>
        <v>41995.870486111111</v>
      </c>
      <c r="T3697" s="11">
        <f t="shared" si="404"/>
        <v>42015.870486111111</v>
      </c>
      <c r="U3697">
        <f t="shared" si="405"/>
        <v>2015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6"/>
        <v>1.55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1">
        <f t="shared" si="403"/>
        <v>41988.617083333331</v>
      </c>
      <c r="T3698" s="11">
        <f t="shared" si="404"/>
        <v>42048.617083333331</v>
      </c>
      <c r="U3698">
        <f t="shared" si="405"/>
        <v>2015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6"/>
        <v>1.08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11">
        <f t="shared" si="403"/>
        <v>42479.465833333335</v>
      </c>
      <c r="T3699" s="11">
        <f t="shared" si="404"/>
        <v>42500.465833333335</v>
      </c>
      <c r="U3699">
        <f t="shared" si="405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6"/>
        <v>1.1052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1">
        <f t="shared" si="403"/>
        <v>42401.806562500002</v>
      </c>
      <c r="T3700" s="11">
        <f t="shared" si="404"/>
        <v>42431.806562500002</v>
      </c>
      <c r="U3700">
        <f t="shared" si="405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6"/>
        <v>1.008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11">
        <f t="shared" si="403"/>
        <v>41897.602037037039</v>
      </c>
      <c r="T3701" s="11">
        <f t="shared" si="404"/>
        <v>41927.602037037039</v>
      </c>
      <c r="U3701">
        <f t="shared" si="405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6"/>
        <v>1.212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1">
        <f t="shared" si="403"/>
        <v>41882.585648148146</v>
      </c>
      <c r="T3702" s="11">
        <f t="shared" si="404"/>
        <v>41912.666666666664</v>
      </c>
      <c r="U3702">
        <f t="shared" si="405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6"/>
        <v>1.0033333333333334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1">
        <f t="shared" si="403"/>
        <v>42129.541585648149</v>
      </c>
      <c r="T3703" s="11">
        <f t="shared" si="404"/>
        <v>42159.541585648149</v>
      </c>
      <c r="U3703">
        <f t="shared" si="405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6"/>
        <v>1.0916666666666666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1">
        <f t="shared" si="403"/>
        <v>42524.53800925926</v>
      </c>
      <c r="T3704" s="11">
        <f t="shared" si="404"/>
        <v>42561.957638888889</v>
      </c>
      <c r="U3704">
        <f t="shared" si="405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6"/>
        <v>1.2342857142857142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11">
        <f t="shared" si="403"/>
        <v>42556.504490740743</v>
      </c>
      <c r="T3705" s="11">
        <f t="shared" si="404"/>
        <v>42595.290972222225</v>
      </c>
      <c r="U3705">
        <f t="shared" si="405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6"/>
        <v>1.3633666666666666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1">
        <f t="shared" si="403"/>
        <v>42461.689745370371</v>
      </c>
      <c r="T3706" s="11">
        <f t="shared" si="404"/>
        <v>42521.689745370371</v>
      </c>
      <c r="U3706">
        <f t="shared" si="405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6"/>
        <v>1.0346657233816767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1">
        <f t="shared" si="403"/>
        <v>41792.542986111112</v>
      </c>
      <c r="T3707" s="11">
        <f t="shared" si="404"/>
        <v>41813.75</v>
      </c>
      <c r="U3707">
        <f t="shared" si="405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6"/>
        <v>1.2133333333333334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11">
        <f t="shared" si="403"/>
        <v>41879.913761574076</v>
      </c>
      <c r="T3708" s="11">
        <f t="shared" si="404"/>
        <v>41894.913761574076</v>
      </c>
      <c r="U3708">
        <f t="shared" si="405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6"/>
        <v>1.86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1">
        <f t="shared" si="403"/>
        <v>42552.048356481479</v>
      </c>
      <c r="T3709" s="11">
        <f t="shared" si="404"/>
        <v>42573.226388888885</v>
      </c>
      <c r="U3709">
        <f t="shared" si="405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6"/>
        <v>3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1">
        <f t="shared" si="403"/>
        <v>41810.142199074071</v>
      </c>
      <c r="T3710" s="11">
        <f t="shared" si="404"/>
        <v>41824.142199074071</v>
      </c>
      <c r="U3710">
        <f t="shared" si="405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6"/>
        <v>1.0825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1">
        <f t="shared" si="403"/>
        <v>41785.707708333335</v>
      </c>
      <c r="T3711" s="11">
        <f t="shared" si="404"/>
        <v>41815.707708333335</v>
      </c>
      <c r="U3711">
        <f t="shared" si="405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6"/>
        <v>1.4115384615384616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1">
        <f t="shared" si="403"/>
        <v>42072.576249999998</v>
      </c>
      <c r="T3712" s="11">
        <f t="shared" si="404"/>
        <v>42097.576249999998</v>
      </c>
      <c r="U3712">
        <f t="shared" si="405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6"/>
        <v>1.1399999999999999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1">
        <f t="shared" si="403"/>
        <v>41779.724224537036</v>
      </c>
      <c r="T3713" s="11">
        <f t="shared" si="404"/>
        <v>41805.666666666664</v>
      </c>
      <c r="U3713">
        <f t="shared" si="405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06"/>
        <v>1.5373333333333334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1">
        <f t="shared" si="403"/>
        <v>42134.172071759262</v>
      </c>
      <c r="T3714" s="11">
        <f t="shared" si="404"/>
        <v>42155.290972222225</v>
      </c>
      <c r="U3714">
        <f t="shared" si="405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406"/>
        <v>1.0149999999999999</v>
      </c>
      <c r="P3715" s="6">
        <f t="shared" ref="P3715:P3778" si="407">IF(L3715&gt;0,E3715/L3715,0)</f>
        <v>106.84210526315789</v>
      </c>
      <c r="Q3715" t="str">
        <f t="shared" ref="Q3715:Q3778" si="408">LEFT($N3715,FIND("/",$N3715,1)-1)</f>
        <v>theater</v>
      </c>
      <c r="R3715" t="str">
        <f t="shared" ref="R3715:R3778" si="409">MID($N3715,FIND("/",$N3715,1)+1,32)</f>
        <v>plays</v>
      </c>
      <c r="S3715" s="11">
        <f t="shared" ref="S3715:S3778" si="410">(((J3715/60)/60)/24)+DATE(1970,1,1)</f>
        <v>42505.738032407404</v>
      </c>
      <c r="T3715" s="11">
        <f t="shared" ref="T3715:T3778" si="411">(((I3715/60)/60)/24)+DATE(1970,1,1)</f>
        <v>42525.738032407404</v>
      </c>
      <c r="U3715">
        <f t="shared" ref="U3715:U3778" si="412">YEAR(T3715)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1">
        <f t="shared" si="410"/>
        <v>42118.556331018524</v>
      </c>
      <c r="T3716" s="11">
        <f t="shared" si="411"/>
        <v>42150.165972222225</v>
      </c>
      <c r="U3716">
        <f t="shared" si="412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1">
        <f t="shared" si="410"/>
        <v>42036.995590277773</v>
      </c>
      <c r="T3717" s="11">
        <f t="shared" si="411"/>
        <v>42094.536111111112</v>
      </c>
      <c r="U3717">
        <f t="shared" si="412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1">
        <f t="shared" si="410"/>
        <v>42360.887835648144</v>
      </c>
      <c r="T3718" s="11">
        <f t="shared" si="411"/>
        <v>42390.887835648144</v>
      </c>
      <c r="U3718">
        <f t="shared" si="412"/>
        <v>2016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11">
        <f t="shared" si="410"/>
        <v>42102.866307870368</v>
      </c>
      <c r="T3719" s="11">
        <f t="shared" si="411"/>
        <v>42133.866307870368</v>
      </c>
      <c r="U3719">
        <f t="shared" si="412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1">
        <f t="shared" si="410"/>
        <v>42032.716145833328</v>
      </c>
      <c r="T3720" s="11">
        <f t="shared" si="411"/>
        <v>42062.716145833328</v>
      </c>
      <c r="U3720">
        <f t="shared" si="412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11">
        <f t="shared" si="410"/>
        <v>42147.729930555557</v>
      </c>
      <c r="T3721" s="11">
        <f t="shared" si="411"/>
        <v>42177.729930555557</v>
      </c>
      <c r="U3721">
        <f t="shared" si="412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1">
        <f t="shared" si="410"/>
        <v>42165.993125000001</v>
      </c>
      <c r="T3722" s="11">
        <f t="shared" si="411"/>
        <v>42187.993125000001</v>
      </c>
      <c r="U3722">
        <f t="shared" si="412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1">
        <f t="shared" si="410"/>
        <v>41927.936157407406</v>
      </c>
      <c r="T3723" s="11">
        <f t="shared" si="411"/>
        <v>41948.977824074071</v>
      </c>
      <c r="U3723">
        <f t="shared" si="412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1">
        <f t="shared" si="410"/>
        <v>42381.671840277777</v>
      </c>
      <c r="T3724" s="11">
        <f t="shared" si="411"/>
        <v>42411.957638888889</v>
      </c>
      <c r="U3724">
        <f t="shared" si="412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1">
        <f t="shared" si="410"/>
        <v>41943.753032407411</v>
      </c>
      <c r="T3725" s="11">
        <f t="shared" si="411"/>
        <v>41973.794699074075</v>
      </c>
      <c r="U3725">
        <f t="shared" si="412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1">
        <f t="shared" si="410"/>
        <v>42465.491435185191</v>
      </c>
      <c r="T3726" s="11">
        <f t="shared" si="411"/>
        <v>42494.958333333328</v>
      </c>
      <c r="U3726">
        <f t="shared" si="412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11">
        <f t="shared" si="410"/>
        <v>42401.945219907408</v>
      </c>
      <c r="T3727" s="11">
        <f t="shared" si="411"/>
        <v>42418.895833333328</v>
      </c>
      <c r="U3727">
        <f t="shared" si="412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1">
        <f t="shared" si="410"/>
        <v>42462.140868055561</v>
      </c>
      <c r="T3728" s="11">
        <f t="shared" si="411"/>
        <v>42489.875</v>
      </c>
      <c r="U3728">
        <f t="shared" si="412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1">
        <f t="shared" si="410"/>
        <v>42632.348310185189</v>
      </c>
      <c r="T3729" s="11">
        <f t="shared" si="411"/>
        <v>42663.204861111109</v>
      </c>
      <c r="U3729">
        <f t="shared" si="412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1">
        <f t="shared" si="410"/>
        <v>42205.171018518522</v>
      </c>
      <c r="T3730" s="11">
        <f t="shared" si="411"/>
        <v>42235.171018518522</v>
      </c>
      <c r="U3730">
        <f t="shared" si="412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1">
        <f t="shared" si="410"/>
        <v>42041.205000000002</v>
      </c>
      <c r="T3731" s="11">
        <f t="shared" si="411"/>
        <v>42086.16333333333</v>
      </c>
      <c r="U3731">
        <f t="shared" si="412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ref="O3732:O3795" si="413">E3732/D3732</f>
        <v>0.1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11">
        <f t="shared" si="410"/>
        <v>42203.677766203706</v>
      </c>
      <c r="T3732" s="11">
        <f t="shared" si="411"/>
        <v>42233.677766203706</v>
      </c>
      <c r="U3732">
        <f t="shared" si="412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13"/>
        <v>0.11272727272727273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1">
        <f t="shared" si="410"/>
        <v>41983.752847222218</v>
      </c>
      <c r="T3733" s="11">
        <f t="shared" si="411"/>
        <v>42014.140972222223</v>
      </c>
      <c r="U3733">
        <f t="shared" si="412"/>
        <v>2015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13"/>
        <v>0.15411764705882353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11">
        <f t="shared" si="410"/>
        <v>41968.677465277782</v>
      </c>
      <c r="T3734" s="11">
        <f t="shared" si="411"/>
        <v>42028.5</v>
      </c>
      <c r="U3734">
        <f t="shared" si="412"/>
        <v>2015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13"/>
        <v>0</v>
      </c>
      <c r="P3735" s="6">
        <f t="shared" si="407"/>
        <v>0</v>
      </c>
      <c r="Q3735" t="str">
        <f t="shared" si="408"/>
        <v>theater</v>
      </c>
      <c r="R3735" t="str">
        <f t="shared" si="409"/>
        <v>plays</v>
      </c>
      <c r="S3735" s="11">
        <f t="shared" si="410"/>
        <v>42103.024398148147</v>
      </c>
      <c r="T3735" s="11">
        <f t="shared" si="411"/>
        <v>42112.9375</v>
      </c>
      <c r="U3735">
        <f t="shared" si="412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13"/>
        <v>0.28466666666666668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11">
        <f t="shared" si="410"/>
        <v>42089.901574074072</v>
      </c>
      <c r="T3736" s="11">
        <f t="shared" si="411"/>
        <v>42149.901574074072</v>
      </c>
      <c r="U3736">
        <f t="shared" si="412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13"/>
        <v>0.13333333333333333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11">
        <f t="shared" si="410"/>
        <v>42122.693159722221</v>
      </c>
      <c r="T3737" s="11">
        <f t="shared" si="411"/>
        <v>42152.693159722221</v>
      </c>
      <c r="U3737">
        <f t="shared" si="412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13"/>
        <v>6.6666666666666671E-3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11">
        <f t="shared" si="410"/>
        <v>42048.711724537032</v>
      </c>
      <c r="T3738" s="11">
        <f t="shared" si="411"/>
        <v>42086.75</v>
      </c>
      <c r="U3738">
        <f t="shared" si="412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13"/>
        <v>0.21428571428571427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11">
        <f t="shared" si="410"/>
        <v>42297.691006944442</v>
      </c>
      <c r="T3739" s="11">
        <f t="shared" si="411"/>
        <v>42320.290972222225</v>
      </c>
      <c r="U3739">
        <f t="shared" si="412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13"/>
        <v>0.18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11">
        <f t="shared" si="410"/>
        <v>41813.938715277778</v>
      </c>
      <c r="T3740" s="11">
        <f t="shared" si="411"/>
        <v>41835.916666666664</v>
      </c>
      <c r="U3740">
        <f t="shared" si="412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13"/>
        <v>0.20125000000000001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1">
        <f t="shared" si="410"/>
        <v>42548.449861111112</v>
      </c>
      <c r="T3741" s="11">
        <f t="shared" si="411"/>
        <v>42568.449861111112</v>
      </c>
      <c r="U3741">
        <f t="shared" si="412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13"/>
        <v>0.17899999999999999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1">
        <f t="shared" si="410"/>
        <v>41833.089756944442</v>
      </c>
      <c r="T3742" s="11">
        <f t="shared" si="411"/>
        <v>41863.079143518517</v>
      </c>
      <c r="U3742">
        <f t="shared" si="412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13"/>
        <v>0</v>
      </c>
      <c r="P3743" s="6">
        <f t="shared" si="407"/>
        <v>0</v>
      </c>
      <c r="Q3743" t="str">
        <f t="shared" si="408"/>
        <v>theater</v>
      </c>
      <c r="R3743" t="str">
        <f t="shared" si="409"/>
        <v>plays</v>
      </c>
      <c r="S3743" s="11">
        <f t="shared" si="410"/>
        <v>42325.920717592591</v>
      </c>
      <c r="T3743" s="11">
        <f t="shared" si="411"/>
        <v>42355.920717592591</v>
      </c>
      <c r="U3743">
        <f t="shared" si="412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13"/>
        <v>0.02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11">
        <f t="shared" si="410"/>
        <v>41858.214629629627</v>
      </c>
      <c r="T3744" s="11">
        <f t="shared" si="411"/>
        <v>41888.214629629627</v>
      </c>
      <c r="U3744">
        <f t="shared" si="412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13"/>
        <v>0</v>
      </c>
      <c r="P3745" s="6">
        <f t="shared" si="407"/>
        <v>0</v>
      </c>
      <c r="Q3745" t="str">
        <f t="shared" si="408"/>
        <v>theater</v>
      </c>
      <c r="R3745" t="str">
        <f t="shared" si="409"/>
        <v>plays</v>
      </c>
      <c r="S3745" s="11">
        <f t="shared" si="410"/>
        <v>41793.710231481484</v>
      </c>
      <c r="T3745" s="11">
        <f t="shared" si="411"/>
        <v>41823.710231481484</v>
      </c>
      <c r="U3745">
        <f t="shared" si="412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13"/>
        <v>0</v>
      </c>
      <c r="P3746" s="6">
        <f t="shared" si="407"/>
        <v>0</v>
      </c>
      <c r="Q3746" t="str">
        <f t="shared" si="408"/>
        <v>theater</v>
      </c>
      <c r="R3746" t="str">
        <f t="shared" si="409"/>
        <v>plays</v>
      </c>
      <c r="S3746" s="11">
        <f t="shared" si="410"/>
        <v>41793.814259259263</v>
      </c>
      <c r="T3746" s="11">
        <f t="shared" si="411"/>
        <v>41825.165972222225</v>
      </c>
      <c r="U3746">
        <f t="shared" si="412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13"/>
        <v>0.1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11">
        <f t="shared" si="410"/>
        <v>41831.697939814818</v>
      </c>
      <c r="T3747" s="11">
        <f t="shared" si="411"/>
        <v>41861.697939814818</v>
      </c>
      <c r="U3747">
        <f t="shared" si="412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13"/>
        <v>2.3764705882352941E-2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11">
        <f t="shared" si="410"/>
        <v>42621.389340277776</v>
      </c>
      <c r="T3748" s="11">
        <f t="shared" si="411"/>
        <v>42651.389340277776</v>
      </c>
      <c r="U3748">
        <f t="shared" si="412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13"/>
        <v>0.01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11">
        <f t="shared" si="410"/>
        <v>42164.299722222218</v>
      </c>
      <c r="T3749" s="11">
        <f t="shared" si="411"/>
        <v>42190.957638888889</v>
      </c>
      <c r="U3749">
        <f t="shared" si="412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13"/>
        <v>1.0351999999999999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1">
        <f t="shared" si="410"/>
        <v>42395.706435185188</v>
      </c>
      <c r="T3750" s="11">
        <f t="shared" si="411"/>
        <v>42416.249305555553</v>
      </c>
      <c r="U3750">
        <f t="shared" si="412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13"/>
        <v>1.05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11">
        <f t="shared" si="410"/>
        <v>42458.127175925925</v>
      </c>
      <c r="T3751" s="11">
        <f t="shared" si="411"/>
        <v>42489.165972222225</v>
      </c>
      <c r="U3751">
        <f t="shared" si="412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13"/>
        <v>1.0044999999999999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1">
        <f t="shared" si="410"/>
        <v>42016.981574074074</v>
      </c>
      <c r="T3752" s="11">
        <f t="shared" si="411"/>
        <v>42045.332638888889</v>
      </c>
      <c r="U3752">
        <f t="shared" si="412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13"/>
        <v>1.3260000000000001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1">
        <f t="shared" si="410"/>
        <v>42403.035567129627</v>
      </c>
      <c r="T3753" s="11">
        <f t="shared" si="411"/>
        <v>42462.993900462956</v>
      </c>
      <c r="U3753">
        <f t="shared" si="412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13"/>
        <v>1.1299999999999999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1">
        <f t="shared" si="410"/>
        <v>42619.802488425921</v>
      </c>
      <c r="T3754" s="11">
        <f t="shared" si="411"/>
        <v>42659.875</v>
      </c>
      <c r="U3754">
        <f t="shared" si="412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13"/>
        <v>1.0334000000000001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1">
        <f t="shared" si="410"/>
        <v>42128.824074074073</v>
      </c>
      <c r="T3755" s="11">
        <f t="shared" si="411"/>
        <v>42158</v>
      </c>
      <c r="U3755">
        <f t="shared" si="412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13"/>
        <v>1.2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1">
        <f t="shared" si="410"/>
        <v>41808.881215277775</v>
      </c>
      <c r="T3756" s="11">
        <f t="shared" si="411"/>
        <v>41846.207638888889</v>
      </c>
      <c r="U3756">
        <f t="shared" si="412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13"/>
        <v>1.2963636363636364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1">
        <f t="shared" si="410"/>
        <v>42445.866979166662</v>
      </c>
      <c r="T3757" s="11">
        <f t="shared" si="411"/>
        <v>42475.866979166662</v>
      </c>
      <c r="U3757">
        <f t="shared" si="412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13"/>
        <v>1.0111111111111111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1">
        <f t="shared" si="410"/>
        <v>41771.814791666664</v>
      </c>
      <c r="T3758" s="11">
        <f t="shared" si="411"/>
        <v>41801.814791666664</v>
      </c>
      <c r="U3758">
        <f t="shared" si="412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13"/>
        <v>1.0851428571428572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1">
        <f t="shared" si="410"/>
        <v>41954.850868055553</v>
      </c>
      <c r="T3759" s="11">
        <f t="shared" si="411"/>
        <v>41974.850868055553</v>
      </c>
      <c r="U3759">
        <f t="shared" si="412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13"/>
        <v>1.0233333333333334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1">
        <f t="shared" si="410"/>
        <v>41747.471504629626</v>
      </c>
      <c r="T3760" s="11">
        <f t="shared" si="411"/>
        <v>41778.208333333336</v>
      </c>
      <c r="U3760">
        <f t="shared" si="412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13"/>
        <v>1.1024425000000002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1">
        <f t="shared" si="410"/>
        <v>42182.108252314814</v>
      </c>
      <c r="T3761" s="11">
        <f t="shared" si="411"/>
        <v>42242.108252314814</v>
      </c>
      <c r="U3761">
        <f t="shared" si="412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13"/>
        <v>1.010154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1">
        <f t="shared" si="410"/>
        <v>41739.525300925925</v>
      </c>
      <c r="T3762" s="11">
        <f t="shared" si="411"/>
        <v>41764.525300925925</v>
      </c>
      <c r="U3762">
        <f t="shared" si="412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13"/>
        <v>1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1">
        <f t="shared" si="410"/>
        <v>42173.466863425929</v>
      </c>
      <c r="T3763" s="11">
        <f t="shared" si="411"/>
        <v>42226.958333333328</v>
      </c>
      <c r="U3763">
        <f t="shared" si="412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13"/>
        <v>1.0624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1">
        <f t="shared" si="410"/>
        <v>42193.813530092593</v>
      </c>
      <c r="T3764" s="11">
        <f t="shared" si="411"/>
        <v>42218.813530092593</v>
      </c>
      <c r="U3764">
        <f t="shared" si="412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13"/>
        <v>1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1">
        <f t="shared" si="410"/>
        <v>42065.750300925924</v>
      </c>
      <c r="T3765" s="11">
        <f t="shared" si="411"/>
        <v>42095.708634259259</v>
      </c>
      <c r="U3765">
        <f t="shared" si="412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13"/>
        <v>1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1">
        <f t="shared" si="410"/>
        <v>42499.842962962968</v>
      </c>
      <c r="T3766" s="11">
        <f t="shared" si="411"/>
        <v>42519.024999999994</v>
      </c>
      <c r="U3766">
        <f t="shared" si="412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13"/>
        <v>1.1345714285714286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1">
        <f t="shared" si="410"/>
        <v>41820.776412037041</v>
      </c>
      <c r="T3767" s="11">
        <f t="shared" si="411"/>
        <v>41850.776412037041</v>
      </c>
      <c r="U3767">
        <f t="shared" si="412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13"/>
        <v>1.0265010000000001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1">
        <f t="shared" si="410"/>
        <v>41788.167187500003</v>
      </c>
      <c r="T3768" s="11">
        <f t="shared" si="411"/>
        <v>41823.167187500003</v>
      </c>
      <c r="U3768">
        <f t="shared" si="412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13"/>
        <v>1.1675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1">
        <f t="shared" si="410"/>
        <v>42050.019641203704</v>
      </c>
      <c r="T3769" s="11">
        <f t="shared" si="411"/>
        <v>42064.207638888889</v>
      </c>
      <c r="U3769">
        <f t="shared" si="412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13"/>
        <v>1.0765274999999999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1">
        <f t="shared" si="410"/>
        <v>41772.727893518517</v>
      </c>
      <c r="T3770" s="11">
        <f t="shared" si="411"/>
        <v>41802.727893518517</v>
      </c>
      <c r="U3770">
        <f t="shared" si="412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13"/>
        <v>1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1">
        <f t="shared" si="410"/>
        <v>42445.598136574074</v>
      </c>
      <c r="T3771" s="11">
        <f t="shared" si="411"/>
        <v>42475.598136574074</v>
      </c>
      <c r="U3771">
        <f t="shared" si="412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13"/>
        <v>1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11">
        <f t="shared" si="410"/>
        <v>42138.930671296301</v>
      </c>
      <c r="T3772" s="11">
        <f t="shared" si="411"/>
        <v>42168.930671296301</v>
      </c>
      <c r="U3772">
        <f t="shared" si="412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13"/>
        <v>1.46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1">
        <f t="shared" si="410"/>
        <v>42493.857083333336</v>
      </c>
      <c r="T3773" s="11">
        <f t="shared" si="411"/>
        <v>42508</v>
      </c>
      <c r="U3773">
        <f t="shared" si="412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13"/>
        <v>1.1020000000000001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1">
        <f t="shared" si="410"/>
        <v>42682.616967592592</v>
      </c>
      <c r="T3774" s="11">
        <f t="shared" si="411"/>
        <v>42703.25</v>
      </c>
      <c r="U3774">
        <f t="shared" si="412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13"/>
        <v>1.0820000000000001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1">
        <f t="shared" si="410"/>
        <v>42656.005173611105</v>
      </c>
      <c r="T3775" s="11">
        <f t="shared" si="411"/>
        <v>42689.088888888888</v>
      </c>
      <c r="U3775">
        <f t="shared" si="412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13"/>
        <v>1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1">
        <f t="shared" si="410"/>
        <v>42087.792303240742</v>
      </c>
      <c r="T3776" s="11">
        <f t="shared" si="411"/>
        <v>42103.792303240742</v>
      </c>
      <c r="U3776">
        <f t="shared" si="412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13"/>
        <v>1.0024999999999999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1">
        <f t="shared" si="410"/>
        <v>42075.942627314813</v>
      </c>
      <c r="T3777" s="11">
        <f t="shared" si="411"/>
        <v>42103.166666666672</v>
      </c>
      <c r="U3777">
        <f t="shared" si="412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13"/>
        <v>1.0671250000000001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1">
        <f t="shared" si="410"/>
        <v>41814.367800925924</v>
      </c>
      <c r="T3778" s="11">
        <f t="shared" si="411"/>
        <v>41852.041666666664</v>
      </c>
      <c r="U3778">
        <f t="shared" si="412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413"/>
        <v>1.4319999999999999</v>
      </c>
      <c r="P3779" s="6">
        <f t="shared" ref="P3779:P3842" si="414">IF(L3779&gt;0,E3779/L3779,0)</f>
        <v>48.542372881355931</v>
      </c>
      <c r="Q3779" t="str">
        <f t="shared" ref="Q3779:Q3842" si="415">LEFT($N3779,FIND("/",$N3779,1)-1)</f>
        <v>theater</v>
      </c>
      <c r="R3779" t="str">
        <f t="shared" ref="R3779:R3842" si="416">MID($N3779,FIND("/",$N3779,1)+1,32)</f>
        <v>musical</v>
      </c>
      <c r="S3779" s="11">
        <f t="shared" ref="S3779:S3842" si="417">(((J3779/60)/60)/24)+DATE(1970,1,1)</f>
        <v>41887.111354166671</v>
      </c>
      <c r="T3779" s="11">
        <f t="shared" ref="T3779:T3842" si="418">(((I3779/60)/60)/24)+DATE(1970,1,1)</f>
        <v>41909.166666666664</v>
      </c>
      <c r="U3779">
        <f t="shared" ref="U3779:U3842" si="419">YEAR(T3779)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1">
        <f t="shared" si="417"/>
        <v>41989.819212962961</v>
      </c>
      <c r="T3780" s="11">
        <f t="shared" si="418"/>
        <v>42049.819212962961</v>
      </c>
      <c r="U3780">
        <f t="shared" si="419"/>
        <v>2015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1">
        <f t="shared" si="417"/>
        <v>42425.735416666663</v>
      </c>
      <c r="T3781" s="11">
        <f t="shared" si="418"/>
        <v>42455.693750000006</v>
      </c>
      <c r="U3781">
        <f t="shared" si="41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11">
        <f t="shared" si="417"/>
        <v>42166.219733796301</v>
      </c>
      <c r="T3782" s="11">
        <f t="shared" si="418"/>
        <v>42198.837499999994</v>
      </c>
      <c r="U3782">
        <f t="shared" si="41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1">
        <f t="shared" si="417"/>
        <v>41865.882928240739</v>
      </c>
      <c r="T3783" s="11">
        <f t="shared" si="418"/>
        <v>41890.882928240739</v>
      </c>
      <c r="U3783">
        <f t="shared" si="41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1">
        <f t="shared" si="417"/>
        <v>42546.862233796302</v>
      </c>
      <c r="T3784" s="11">
        <f t="shared" si="418"/>
        <v>42575.958333333328</v>
      </c>
      <c r="U3784">
        <f t="shared" si="41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1">
        <f t="shared" si="417"/>
        <v>42420.140277777777</v>
      </c>
      <c r="T3785" s="11">
        <f t="shared" si="418"/>
        <v>42444.666666666672</v>
      </c>
      <c r="U3785">
        <f t="shared" si="41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1">
        <f t="shared" si="417"/>
        <v>42531.980694444443</v>
      </c>
      <c r="T3786" s="11">
        <f t="shared" si="418"/>
        <v>42561.980694444443</v>
      </c>
      <c r="U3786">
        <f t="shared" si="41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1">
        <f t="shared" si="417"/>
        <v>42548.63853009259</v>
      </c>
      <c r="T3787" s="11">
        <f t="shared" si="418"/>
        <v>42584.418749999997</v>
      </c>
      <c r="U3787">
        <f t="shared" si="41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1">
        <f t="shared" si="417"/>
        <v>42487.037905092591</v>
      </c>
      <c r="T3788" s="11">
        <f t="shared" si="418"/>
        <v>42517.037905092591</v>
      </c>
      <c r="U3788">
        <f t="shared" si="41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1">
        <f t="shared" si="417"/>
        <v>42167.534791666665</v>
      </c>
      <c r="T3789" s="11">
        <f t="shared" si="418"/>
        <v>42196.165972222225</v>
      </c>
      <c r="U3789">
        <f t="shared" si="41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11">
        <f t="shared" si="417"/>
        <v>42333.695821759262</v>
      </c>
      <c r="T3790" s="11">
        <f t="shared" si="418"/>
        <v>42361.679166666669</v>
      </c>
      <c r="U3790">
        <f t="shared" si="41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11">
        <f t="shared" si="417"/>
        <v>42138.798819444448</v>
      </c>
      <c r="T3791" s="11">
        <f t="shared" si="418"/>
        <v>42170.798819444448</v>
      </c>
      <c r="U3791">
        <f t="shared" si="41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6">
        <f t="shared" si="414"/>
        <v>0</v>
      </c>
      <c r="Q3792" t="str">
        <f t="shared" si="415"/>
        <v>theater</v>
      </c>
      <c r="R3792" t="str">
        <f t="shared" si="416"/>
        <v>musical</v>
      </c>
      <c r="S3792" s="11">
        <f t="shared" si="417"/>
        <v>42666.666932870372</v>
      </c>
      <c r="T3792" s="11">
        <f t="shared" si="418"/>
        <v>42696.708599537036</v>
      </c>
      <c r="U3792">
        <f t="shared" si="41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6">
        <f t="shared" si="414"/>
        <v>0</v>
      </c>
      <c r="Q3793" t="str">
        <f t="shared" si="415"/>
        <v>theater</v>
      </c>
      <c r="R3793" t="str">
        <f t="shared" si="416"/>
        <v>musical</v>
      </c>
      <c r="S3793" s="11">
        <f t="shared" si="417"/>
        <v>41766.692037037035</v>
      </c>
      <c r="T3793" s="11">
        <f t="shared" si="418"/>
        <v>41826.692037037035</v>
      </c>
      <c r="U3793">
        <f t="shared" si="41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1">
        <f t="shared" si="417"/>
        <v>42170.447013888886</v>
      </c>
      <c r="T3794" s="11">
        <f t="shared" si="418"/>
        <v>42200.447013888886</v>
      </c>
      <c r="U3794">
        <f t="shared" si="41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11">
        <f t="shared" si="417"/>
        <v>41968.938993055555</v>
      </c>
      <c r="T3795" s="11">
        <f t="shared" si="418"/>
        <v>41989.938993055555</v>
      </c>
      <c r="U3795">
        <f t="shared" si="41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ref="O3796:O3859" si="420">E3796/D3796</f>
        <v>0.01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11">
        <f t="shared" si="417"/>
        <v>42132.58048611111</v>
      </c>
      <c r="T3796" s="11">
        <f t="shared" si="418"/>
        <v>42162.58048611111</v>
      </c>
      <c r="U3796">
        <f t="shared" si="41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20"/>
        <v>1.6666666666666666E-2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11">
        <f t="shared" si="417"/>
        <v>42201.436226851853</v>
      </c>
      <c r="T3797" s="11">
        <f t="shared" si="418"/>
        <v>42244.9375</v>
      </c>
      <c r="U3797">
        <f t="shared" si="41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20"/>
        <v>4.4444444444444447E-5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11">
        <f t="shared" si="417"/>
        <v>42689.029583333337</v>
      </c>
      <c r="T3798" s="11">
        <f t="shared" si="418"/>
        <v>42749.029583333337</v>
      </c>
      <c r="U3798">
        <f t="shared" si="419"/>
        <v>2017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20"/>
        <v>0.89666666666666661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1">
        <f t="shared" si="417"/>
        <v>42084.881539351853</v>
      </c>
      <c r="T3799" s="11">
        <f t="shared" si="418"/>
        <v>42114.881539351853</v>
      </c>
      <c r="U3799">
        <f t="shared" si="41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20"/>
        <v>1.4642857142857143E-2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11">
        <f t="shared" si="417"/>
        <v>41831.722777777781</v>
      </c>
      <c r="T3800" s="11">
        <f t="shared" si="418"/>
        <v>41861.722777777781</v>
      </c>
      <c r="U3800">
        <f t="shared" si="41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20"/>
        <v>4.02E-2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1">
        <f t="shared" si="417"/>
        <v>42410.93105324074</v>
      </c>
      <c r="T3801" s="11">
        <f t="shared" si="418"/>
        <v>42440.93105324074</v>
      </c>
      <c r="U3801">
        <f t="shared" si="41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20"/>
        <v>4.0045454545454544E-2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1">
        <f t="shared" si="417"/>
        <v>41982.737071759257</v>
      </c>
      <c r="T3802" s="11">
        <f t="shared" si="418"/>
        <v>42015.207638888889</v>
      </c>
      <c r="U3802">
        <f t="shared" si="419"/>
        <v>2015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20"/>
        <v>8.5199999999999998E-2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1">
        <f t="shared" si="417"/>
        <v>41975.676111111112</v>
      </c>
      <c r="T3803" s="11">
        <f t="shared" si="418"/>
        <v>42006.676111111112</v>
      </c>
      <c r="U3803">
        <f t="shared" si="419"/>
        <v>2015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20"/>
        <v>0</v>
      </c>
      <c r="P3804" s="6">
        <f t="shared" si="414"/>
        <v>0</v>
      </c>
      <c r="Q3804" t="str">
        <f t="shared" si="415"/>
        <v>theater</v>
      </c>
      <c r="R3804" t="str">
        <f t="shared" si="416"/>
        <v>musical</v>
      </c>
      <c r="S3804" s="11">
        <f t="shared" si="417"/>
        <v>42269.126226851848</v>
      </c>
      <c r="T3804" s="11">
        <f t="shared" si="418"/>
        <v>42299.126226851848</v>
      </c>
      <c r="U3804">
        <f t="shared" si="41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20"/>
        <v>0.19650000000000001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1">
        <f t="shared" si="417"/>
        <v>42403.971851851849</v>
      </c>
      <c r="T3805" s="11">
        <f t="shared" si="418"/>
        <v>42433.971851851849</v>
      </c>
      <c r="U3805">
        <f t="shared" si="41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20"/>
        <v>0</v>
      </c>
      <c r="P3806" s="6">
        <f t="shared" si="414"/>
        <v>0</v>
      </c>
      <c r="Q3806" t="str">
        <f t="shared" si="415"/>
        <v>theater</v>
      </c>
      <c r="R3806" t="str">
        <f t="shared" si="416"/>
        <v>musical</v>
      </c>
      <c r="S3806" s="11">
        <f t="shared" si="417"/>
        <v>42527.00953703704</v>
      </c>
      <c r="T3806" s="11">
        <f t="shared" si="418"/>
        <v>42582.291666666672</v>
      </c>
      <c r="U3806">
        <f t="shared" si="41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20"/>
        <v>2.0000000000000002E-5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11">
        <f t="shared" si="417"/>
        <v>41849.887037037035</v>
      </c>
      <c r="T3807" s="11">
        <f t="shared" si="418"/>
        <v>41909.887037037035</v>
      </c>
      <c r="U3807">
        <f t="shared" si="41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20"/>
        <v>6.6666666666666664E-4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11">
        <f t="shared" si="417"/>
        <v>41799.259039351848</v>
      </c>
      <c r="T3808" s="11">
        <f t="shared" si="418"/>
        <v>41819.259039351848</v>
      </c>
      <c r="U3808">
        <f t="shared" si="41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20"/>
        <v>0.30333333333333334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1">
        <f t="shared" si="417"/>
        <v>42090.909016203703</v>
      </c>
      <c r="T3809" s="11">
        <f t="shared" si="418"/>
        <v>42097.909016203703</v>
      </c>
      <c r="U3809">
        <f t="shared" si="41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20"/>
        <v>1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1">
        <f t="shared" si="417"/>
        <v>42059.453923611116</v>
      </c>
      <c r="T3810" s="11">
        <f t="shared" si="418"/>
        <v>42119.412256944444</v>
      </c>
      <c r="U3810">
        <f t="shared" si="41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20"/>
        <v>1.0125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1">
        <f t="shared" si="417"/>
        <v>41800.526701388888</v>
      </c>
      <c r="T3811" s="11">
        <f t="shared" si="418"/>
        <v>41850.958333333336</v>
      </c>
      <c r="U3811">
        <f t="shared" si="41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20"/>
        <v>1.2173333333333334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1">
        <f t="shared" si="417"/>
        <v>42054.849050925928</v>
      </c>
      <c r="T3812" s="11">
        <f t="shared" si="418"/>
        <v>42084.807384259257</v>
      </c>
      <c r="U3812">
        <f t="shared" si="41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20"/>
        <v>3.3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1">
        <f t="shared" si="417"/>
        <v>42487.62700231481</v>
      </c>
      <c r="T3813" s="11">
        <f t="shared" si="418"/>
        <v>42521.458333333328</v>
      </c>
      <c r="U3813">
        <f t="shared" si="41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20"/>
        <v>1.0954999999999999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1">
        <f t="shared" si="417"/>
        <v>42109.751250000001</v>
      </c>
      <c r="T3814" s="11">
        <f t="shared" si="418"/>
        <v>42156.165972222225</v>
      </c>
      <c r="U3814">
        <f t="shared" si="41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20"/>
        <v>1.0095190476190474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1">
        <f t="shared" si="417"/>
        <v>42497.275706018518</v>
      </c>
      <c r="T3815" s="11">
        <f t="shared" si="418"/>
        <v>42535.904861111107</v>
      </c>
      <c r="U3815">
        <f t="shared" si="41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20"/>
        <v>1.4013333333333333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1">
        <f t="shared" si="417"/>
        <v>42058.904074074075</v>
      </c>
      <c r="T3816" s="11">
        <f t="shared" si="418"/>
        <v>42095.165972222225</v>
      </c>
      <c r="U3816">
        <f t="shared" si="41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20"/>
        <v>1.0000100000000001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1">
        <f t="shared" si="417"/>
        <v>42207.259918981479</v>
      </c>
      <c r="T3817" s="11">
        <f t="shared" si="418"/>
        <v>42236.958333333328</v>
      </c>
      <c r="U3817">
        <f t="shared" si="41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20"/>
        <v>1.19238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1">
        <f t="shared" si="417"/>
        <v>41807.690081018518</v>
      </c>
      <c r="T3818" s="11">
        <f t="shared" si="418"/>
        <v>41837.690081018518</v>
      </c>
      <c r="U3818">
        <f t="shared" si="41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20"/>
        <v>1.0725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1">
        <f t="shared" si="417"/>
        <v>42284.69694444444</v>
      </c>
      <c r="T3819" s="11">
        <f t="shared" si="418"/>
        <v>42301.165972222225</v>
      </c>
      <c r="U3819">
        <f t="shared" si="41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20"/>
        <v>2.2799999999999998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11">
        <f t="shared" si="417"/>
        <v>42045.84238425926</v>
      </c>
      <c r="T3820" s="11">
        <f t="shared" si="418"/>
        <v>42075.800717592589</v>
      </c>
      <c r="U3820">
        <f t="shared" si="41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20"/>
        <v>1.0640000000000001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1">
        <f t="shared" si="417"/>
        <v>42184.209537037037</v>
      </c>
      <c r="T3821" s="11">
        <f t="shared" si="418"/>
        <v>42202.876388888893</v>
      </c>
      <c r="U3821">
        <f t="shared" si="41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20"/>
        <v>1.4333333333333333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11">
        <f t="shared" si="417"/>
        <v>42160.651817129634</v>
      </c>
      <c r="T3822" s="11">
        <f t="shared" si="418"/>
        <v>42190.651817129634</v>
      </c>
      <c r="U3822">
        <f t="shared" si="41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20"/>
        <v>1.0454285714285714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1">
        <f t="shared" si="417"/>
        <v>42341.180636574078</v>
      </c>
      <c r="T3823" s="11">
        <f t="shared" si="418"/>
        <v>42373.180636574078</v>
      </c>
      <c r="U3823">
        <f t="shared" si="419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20"/>
        <v>1.1002000000000001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1">
        <f t="shared" si="417"/>
        <v>42329.838159722218</v>
      </c>
      <c r="T3824" s="11">
        <f t="shared" si="418"/>
        <v>42388.957638888889</v>
      </c>
      <c r="U3824">
        <f t="shared" si="419"/>
        <v>2016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20"/>
        <v>1.06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1">
        <f t="shared" si="417"/>
        <v>42170.910231481481</v>
      </c>
      <c r="T3825" s="11">
        <f t="shared" si="418"/>
        <v>42205.165972222225</v>
      </c>
      <c r="U3825">
        <f t="shared" si="41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20"/>
        <v>1.08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1">
        <f t="shared" si="417"/>
        <v>42571.626192129625</v>
      </c>
      <c r="T3826" s="11">
        <f t="shared" si="418"/>
        <v>42583.570138888885</v>
      </c>
      <c r="U3826">
        <f t="shared" si="41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20"/>
        <v>1.0542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1">
        <f t="shared" si="417"/>
        <v>42151.069606481484</v>
      </c>
      <c r="T3827" s="11">
        <f t="shared" si="418"/>
        <v>42172.069606481484</v>
      </c>
      <c r="U3827">
        <f t="shared" si="41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20"/>
        <v>1.1916666666666667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11">
        <f t="shared" si="417"/>
        <v>42101.423541666663</v>
      </c>
      <c r="T3828" s="11">
        <f t="shared" si="418"/>
        <v>42131.423541666663</v>
      </c>
      <c r="U3828">
        <f t="shared" si="41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20"/>
        <v>1.5266666666666666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1">
        <f t="shared" si="417"/>
        <v>42034.928252314814</v>
      </c>
      <c r="T3829" s="11">
        <f t="shared" si="418"/>
        <v>42090</v>
      </c>
      <c r="U3829">
        <f t="shared" si="41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20"/>
        <v>1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1">
        <f t="shared" si="417"/>
        <v>41944.527627314819</v>
      </c>
      <c r="T3830" s="11">
        <f t="shared" si="418"/>
        <v>42004.569293981483</v>
      </c>
      <c r="U3830">
        <f t="shared" si="41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20"/>
        <v>1.002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1">
        <f t="shared" si="417"/>
        <v>42593.865405092598</v>
      </c>
      <c r="T3831" s="11">
        <f t="shared" si="418"/>
        <v>42613.865405092598</v>
      </c>
      <c r="U3831">
        <f t="shared" si="41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20"/>
        <v>2.25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11">
        <f t="shared" si="417"/>
        <v>42503.740868055553</v>
      </c>
      <c r="T3832" s="11">
        <f t="shared" si="418"/>
        <v>42517.740868055553</v>
      </c>
      <c r="U3832">
        <f t="shared" si="41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20"/>
        <v>1.0602199999999999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1">
        <f t="shared" si="417"/>
        <v>41927.848900462966</v>
      </c>
      <c r="T3833" s="11">
        <f t="shared" si="418"/>
        <v>41948.890567129631</v>
      </c>
      <c r="U3833">
        <f t="shared" si="41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20"/>
        <v>1.0466666666666666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1">
        <f t="shared" si="417"/>
        <v>42375.114988425921</v>
      </c>
      <c r="T3834" s="11">
        <f t="shared" si="418"/>
        <v>42420.114988425921</v>
      </c>
      <c r="U3834">
        <f t="shared" si="41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20"/>
        <v>1.1666666666666667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11">
        <f t="shared" si="417"/>
        <v>41963.872361111105</v>
      </c>
      <c r="T3835" s="11">
        <f t="shared" si="418"/>
        <v>41974.797916666663</v>
      </c>
      <c r="U3835">
        <f t="shared" si="41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20"/>
        <v>1.0903333333333334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1">
        <f t="shared" si="417"/>
        <v>42143.445219907408</v>
      </c>
      <c r="T3836" s="11">
        <f t="shared" si="418"/>
        <v>42173.445219907408</v>
      </c>
      <c r="U3836">
        <f t="shared" si="41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20"/>
        <v>1.6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11">
        <f t="shared" si="417"/>
        <v>42460.94222222222</v>
      </c>
      <c r="T3837" s="11">
        <f t="shared" si="418"/>
        <v>42481.94222222222</v>
      </c>
      <c r="U3837">
        <f t="shared" si="41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20"/>
        <v>1.125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1">
        <f t="shared" si="417"/>
        <v>42553.926527777774</v>
      </c>
      <c r="T3838" s="11">
        <f t="shared" si="418"/>
        <v>42585.172916666663</v>
      </c>
      <c r="U3838">
        <f t="shared" si="41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20"/>
        <v>1.0209999999999999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1">
        <f t="shared" si="417"/>
        <v>42152.765717592592</v>
      </c>
      <c r="T3839" s="11">
        <f t="shared" si="418"/>
        <v>42188.765717592592</v>
      </c>
      <c r="U3839">
        <f t="shared" si="41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20"/>
        <v>1.00824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1">
        <f t="shared" si="417"/>
        <v>42116.710752314815</v>
      </c>
      <c r="T3840" s="11">
        <f t="shared" si="418"/>
        <v>42146.710752314815</v>
      </c>
      <c r="U3840">
        <f t="shared" si="41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20"/>
        <v>1.0125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1">
        <f t="shared" si="417"/>
        <v>42155.142638888887</v>
      </c>
      <c r="T3841" s="11">
        <f t="shared" si="418"/>
        <v>42215.142638888887</v>
      </c>
      <c r="U3841">
        <f t="shared" si="41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20"/>
        <v>65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1">
        <f t="shared" si="417"/>
        <v>42432.701724537037</v>
      </c>
      <c r="T3842" s="11">
        <f t="shared" si="418"/>
        <v>42457.660057870366</v>
      </c>
      <c r="U3842">
        <f t="shared" si="41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420"/>
        <v>8.72E-2</v>
      </c>
      <c r="P3843" s="6">
        <f t="shared" ref="P3843:P3906" si="421">IF(L3843&gt;0,E3843/L3843,0)</f>
        <v>25.647058823529413</v>
      </c>
      <c r="Q3843" t="str">
        <f t="shared" ref="Q3843:Q3906" si="422">LEFT($N3843,FIND("/",$N3843,1)-1)</f>
        <v>theater</v>
      </c>
      <c r="R3843" t="str">
        <f t="shared" ref="R3843:R3906" si="423">MID($N3843,FIND("/",$N3843,1)+1,32)</f>
        <v>plays</v>
      </c>
      <c r="S3843" s="11">
        <f t="shared" ref="S3843:S3906" si="424">(((J3843/60)/60)/24)+DATE(1970,1,1)</f>
        <v>41780.785729166666</v>
      </c>
      <c r="T3843" s="11">
        <f t="shared" ref="T3843:T3906" si="425">(((I3843/60)/60)/24)+DATE(1970,1,1)</f>
        <v>41840.785729166666</v>
      </c>
      <c r="U3843">
        <f t="shared" ref="U3843:U3906" si="426">YEAR(T3843)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1">
        <f t="shared" si="424"/>
        <v>41740.493657407409</v>
      </c>
      <c r="T3844" s="11">
        <f t="shared" si="425"/>
        <v>41770.493657407409</v>
      </c>
      <c r="U3844">
        <f t="shared" si="426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1">
        <f t="shared" si="424"/>
        <v>41766.072500000002</v>
      </c>
      <c r="T3845" s="11">
        <f t="shared" si="425"/>
        <v>41791.072500000002</v>
      </c>
      <c r="U3845">
        <f t="shared" si="426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1">
        <f t="shared" si="424"/>
        <v>41766.617291666669</v>
      </c>
      <c r="T3846" s="11">
        <f t="shared" si="425"/>
        <v>41793.290972222225</v>
      </c>
      <c r="U3846">
        <f t="shared" si="426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1">
        <f t="shared" si="424"/>
        <v>42248.627013888887</v>
      </c>
      <c r="T3847" s="11">
        <f t="shared" si="425"/>
        <v>42278.627013888887</v>
      </c>
      <c r="U3847">
        <f t="shared" si="426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1">
        <f t="shared" si="424"/>
        <v>41885.221550925926</v>
      </c>
      <c r="T3848" s="11">
        <f t="shared" si="425"/>
        <v>41916.290972222225</v>
      </c>
      <c r="U3848">
        <f t="shared" si="426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1">
        <f t="shared" si="424"/>
        <v>42159.224432870367</v>
      </c>
      <c r="T3849" s="11">
        <f t="shared" si="425"/>
        <v>42204.224432870367</v>
      </c>
      <c r="U3849">
        <f t="shared" si="426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1">
        <f t="shared" si="424"/>
        <v>42265.817002314812</v>
      </c>
      <c r="T3850" s="11">
        <f t="shared" si="425"/>
        <v>42295.817002314812</v>
      </c>
      <c r="U3850">
        <f t="shared" si="426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1">
        <f t="shared" si="424"/>
        <v>42136.767175925925</v>
      </c>
      <c r="T3851" s="11">
        <f t="shared" si="425"/>
        <v>42166.767175925925</v>
      </c>
      <c r="U3851">
        <f t="shared" si="426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11">
        <f t="shared" si="424"/>
        <v>41975.124340277776</v>
      </c>
      <c r="T3852" s="11">
        <f t="shared" si="425"/>
        <v>42005.124340277776</v>
      </c>
      <c r="U3852">
        <f t="shared" si="426"/>
        <v>2015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11">
        <f t="shared" si="424"/>
        <v>42172.439571759256</v>
      </c>
      <c r="T3853" s="11">
        <f t="shared" si="425"/>
        <v>42202.439571759256</v>
      </c>
      <c r="U3853">
        <f t="shared" si="426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11">
        <f t="shared" si="424"/>
        <v>42065.190694444449</v>
      </c>
      <c r="T3854" s="11">
        <f t="shared" si="425"/>
        <v>42090.149027777778</v>
      </c>
      <c r="U3854">
        <f t="shared" si="426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11">
        <f t="shared" si="424"/>
        <v>41848.84002314815</v>
      </c>
      <c r="T3855" s="11">
        <f t="shared" si="425"/>
        <v>41883.84002314815</v>
      </c>
      <c r="U3855">
        <f t="shared" si="426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11">
        <f t="shared" si="424"/>
        <v>42103.884930555556</v>
      </c>
      <c r="T3856" s="11">
        <f t="shared" si="425"/>
        <v>42133.884930555556</v>
      </c>
      <c r="U3856">
        <f t="shared" si="426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11">
        <f t="shared" si="424"/>
        <v>42059.970729166671</v>
      </c>
      <c r="T3857" s="11">
        <f t="shared" si="425"/>
        <v>42089.929062499999</v>
      </c>
      <c r="U3857">
        <f t="shared" si="426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11">
        <f t="shared" si="424"/>
        <v>42041.743090277778</v>
      </c>
      <c r="T3858" s="11">
        <f t="shared" si="425"/>
        <v>42071.701423611114</v>
      </c>
      <c r="U3858">
        <f t="shared" si="426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11">
        <f t="shared" si="424"/>
        <v>41829.73715277778</v>
      </c>
      <c r="T3859" s="11">
        <f t="shared" si="425"/>
        <v>41852.716666666667</v>
      </c>
      <c r="U3859">
        <f t="shared" si="426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ref="O3860:O3923" si="427">E3860/D3860</f>
        <v>0.02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11">
        <f t="shared" si="424"/>
        <v>42128.431064814817</v>
      </c>
      <c r="T3860" s="11">
        <f t="shared" si="425"/>
        <v>42146.875</v>
      </c>
      <c r="U3860">
        <f t="shared" si="426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7"/>
        <v>4.0000000000000002E-4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11">
        <f t="shared" si="424"/>
        <v>41789.893599537041</v>
      </c>
      <c r="T3861" s="11">
        <f t="shared" si="425"/>
        <v>41815.875</v>
      </c>
      <c r="U3861">
        <f t="shared" si="426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7"/>
        <v>0.17666666666666667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1">
        <f t="shared" si="424"/>
        <v>41833.660995370366</v>
      </c>
      <c r="T3862" s="11">
        <f t="shared" si="425"/>
        <v>41863.660995370366</v>
      </c>
      <c r="U3862">
        <f t="shared" si="426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7"/>
        <v>0.05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11">
        <f t="shared" si="424"/>
        <v>41914.590011574073</v>
      </c>
      <c r="T3863" s="11">
        <f t="shared" si="425"/>
        <v>41955.907638888893</v>
      </c>
      <c r="U3863">
        <f t="shared" si="426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7"/>
        <v>1.3333333333333334E-4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11">
        <f t="shared" si="424"/>
        <v>42611.261064814811</v>
      </c>
      <c r="T3864" s="11">
        <f t="shared" si="425"/>
        <v>42625.707638888889</v>
      </c>
      <c r="U3864">
        <f t="shared" si="426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7"/>
        <v>0</v>
      </c>
      <c r="P3865" s="6">
        <f t="shared" si="421"/>
        <v>0</v>
      </c>
      <c r="Q3865" t="str">
        <f t="shared" si="422"/>
        <v>theater</v>
      </c>
      <c r="R3865" t="str">
        <f t="shared" si="423"/>
        <v>plays</v>
      </c>
      <c r="S3865" s="11">
        <f t="shared" si="424"/>
        <v>42253.633159722223</v>
      </c>
      <c r="T3865" s="11">
        <f t="shared" si="425"/>
        <v>42313.674826388888</v>
      </c>
      <c r="U3865">
        <f t="shared" si="426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7"/>
        <v>1.2E-2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11">
        <f t="shared" si="424"/>
        <v>42295.891828703709</v>
      </c>
      <c r="T3866" s="11">
        <f t="shared" si="425"/>
        <v>42325.933495370366</v>
      </c>
      <c r="U3866">
        <f t="shared" si="426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7"/>
        <v>0.26937422295897223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1">
        <f t="shared" si="424"/>
        <v>41841.651597222226</v>
      </c>
      <c r="T3867" s="11">
        <f t="shared" si="425"/>
        <v>41881.229166666664</v>
      </c>
      <c r="U3867">
        <f t="shared" si="426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7"/>
        <v>5.4999999999999997E-3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11">
        <f t="shared" si="424"/>
        <v>42402.947002314817</v>
      </c>
      <c r="T3868" s="11">
        <f t="shared" si="425"/>
        <v>42452.145138888889</v>
      </c>
      <c r="U3868">
        <f t="shared" si="426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7"/>
        <v>0.1255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11">
        <f t="shared" si="424"/>
        <v>42509.814108796301</v>
      </c>
      <c r="T3869" s="11">
        <f t="shared" si="425"/>
        <v>42539.814108796301</v>
      </c>
      <c r="U3869">
        <f t="shared" si="426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7"/>
        <v>2E-3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11">
        <f t="shared" si="424"/>
        <v>41865.659780092588</v>
      </c>
      <c r="T3870" s="11">
        <f t="shared" si="425"/>
        <v>41890.659780092588</v>
      </c>
      <c r="U3870">
        <f t="shared" si="426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7"/>
        <v>3.44748684310884E-2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1">
        <f t="shared" si="424"/>
        <v>42047.724444444444</v>
      </c>
      <c r="T3871" s="11">
        <f t="shared" si="425"/>
        <v>42077.132638888885</v>
      </c>
      <c r="U3871">
        <f t="shared" si="426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7"/>
        <v>0.15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11">
        <f t="shared" si="424"/>
        <v>41793.17219907407</v>
      </c>
      <c r="T3872" s="11">
        <f t="shared" si="425"/>
        <v>41823.17219907407</v>
      </c>
      <c r="U3872">
        <f t="shared" si="426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7"/>
        <v>2.6666666666666668E-2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1">
        <f t="shared" si="424"/>
        <v>42763.780671296292</v>
      </c>
      <c r="T3873" s="11">
        <f t="shared" si="425"/>
        <v>42823.739004629635</v>
      </c>
      <c r="U3873">
        <f t="shared" si="426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7"/>
        <v>0</v>
      </c>
      <c r="P3874" s="6">
        <f t="shared" si="421"/>
        <v>0</v>
      </c>
      <c r="Q3874" t="str">
        <f t="shared" si="422"/>
        <v>theater</v>
      </c>
      <c r="R3874" t="str">
        <f t="shared" si="423"/>
        <v>musical</v>
      </c>
      <c r="S3874" s="11">
        <f t="shared" si="424"/>
        <v>42180.145787037036</v>
      </c>
      <c r="T3874" s="11">
        <f t="shared" si="425"/>
        <v>42230.145787037036</v>
      </c>
      <c r="U3874">
        <f t="shared" si="426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7"/>
        <v>0</v>
      </c>
      <c r="P3875" s="6">
        <f t="shared" si="421"/>
        <v>0</v>
      </c>
      <c r="Q3875" t="str">
        <f t="shared" si="422"/>
        <v>theater</v>
      </c>
      <c r="R3875" t="str">
        <f t="shared" si="423"/>
        <v>musical</v>
      </c>
      <c r="S3875" s="11">
        <f t="shared" si="424"/>
        <v>42255.696006944447</v>
      </c>
      <c r="T3875" s="11">
        <f t="shared" si="425"/>
        <v>42285.696006944447</v>
      </c>
      <c r="U3875">
        <f t="shared" si="426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7"/>
        <v>0</v>
      </c>
      <c r="P3876" s="6">
        <f t="shared" si="421"/>
        <v>0</v>
      </c>
      <c r="Q3876" t="str">
        <f t="shared" si="422"/>
        <v>theater</v>
      </c>
      <c r="R3876" t="str">
        <f t="shared" si="423"/>
        <v>musical</v>
      </c>
      <c r="S3876" s="11">
        <f t="shared" si="424"/>
        <v>42007.016458333332</v>
      </c>
      <c r="T3876" s="11">
        <f t="shared" si="425"/>
        <v>42028.041666666672</v>
      </c>
      <c r="U3876">
        <f t="shared" si="426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7"/>
        <v>0</v>
      </c>
      <c r="P3877" s="6">
        <f t="shared" si="421"/>
        <v>0</v>
      </c>
      <c r="Q3877" t="str">
        <f t="shared" si="422"/>
        <v>theater</v>
      </c>
      <c r="R3877" t="str">
        <f t="shared" si="423"/>
        <v>musical</v>
      </c>
      <c r="S3877" s="11">
        <f t="shared" si="424"/>
        <v>42615.346817129626</v>
      </c>
      <c r="T3877" s="11">
        <f t="shared" si="425"/>
        <v>42616.416666666672</v>
      </c>
      <c r="U3877">
        <f t="shared" si="426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7"/>
        <v>0.52794871794871789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1">
        <f t="shared" si="424"/>
        <v>42372.624166666668</v>
      </c>
      <c r="T3878" s="11">
        <f t="shared" si="425"/>
        <v>42402.624166666668</v>
      </c>
      <c r="U3878">
        <f t="shared" si="426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7"/>
        <v>4.9639999999999997E-2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1">
        <f t="shared" si="424"/>
        <v>42682.67768518519</v>
      </c>
      <c r="T3879" s="11">
        <f t="shared" si="425"/>
        <v>42712.67768518519</v>
      </c>
      <c r="U3879">
        <f t="shared" si="426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7"/>
        <v>5.5555555555555556E-4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11">
        <f t="shared" si="424"/>
        <v>42154.818819444445</v>
      </c>
      <c r="T3880" s="11">
        <f t="shared" si="425"/>
        <v>42185.165972222225</v>
      </c>
      <c r="U3880">
        <f t="shared" si="426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7"/>
        <v>0</v>
      </c>
      <c r="P3881" s="6">
        <f t="shared" si="421"/>
        <v>0</v>
      </c>
      <c r="Q3881" t="str">
        <f t="shared" si="422"/>
        <v>theater</v>
      </c>
      <c r="R3881" t="str">
        <f t="shared" si="423"/>
        <v>musical</v>
      </c>
      <c r="S3881" s="11">
        <f t="shared" si="424"/>
        <v>41999.861064814817</v>
      </c>
      <c r="T3881" s="11">
        <f t="shared" si="425"/>
        <v>42029.861064814817</v>
      </c>
      <c r="U3881">
        <f t="shared" si="426"/>
        <v>2015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7"/>
        <v>0.13066666666666665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1">
        <f t="shared" si="424"/>
        <v>41815.815046296295</v>
      </c>
      <c r="T3882" s="11">
        <f t="shared" si="425"/>
        <v>41850.958333333336</v>
      </c>
      <c r="U3882">
        <f t="shared" si="426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7"/>
        <v>0.05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11">
        <f t="shared" si="424"/>
        <v>42756.018506944441</v>
      </c>
      <c r="T3883" s="11">
        <f t="shared" si="425"/>
        <v>42786.018506944441</v>
      </c>
      <c r="U3883">
        <f t="shared" si="426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7"/>
        <v>0</v>
      </c>
      <c r="P3884" s="6">
        <f t="shared" si="421"/>
        <v>0</v>
      </c>
      <c r="Q3884" t="str">
        <f t="shared" si="422"/>
        <v>theater</v>
      </c>
      <c r="R3884" t="str">
        <f t="shared" si="423"/>
        <v>musical</v>
      </c>
      <c r="S3884" s="11">
        <f t="shared" si="424"/>
        <v>42373.983449074076</v>
      </c>
      <c r="T3884" s="11">
        <f t="shared" si="425"/>
        <v>42400.960416666669</v>
      </c>
      <c r="U3884">
        <f t="shared" si="426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7"/>
        <v>0</v>
      </c>
      <c r="P3885" s="6">
        <f t="shared" si="421"/>
        <v>0</v>
      </c>
      <c r="Q3885" t="str">
        <f t="shared" si="422"/>
        <v>theater</v>
      </c>
      <c r="R3885" t="str">
        <f t="shared" si="423"/>
        <v>musical</v>
      </c>
      <c r="S3885" s="11">
        <f t="shared" si="424"/>
        <v>41854.602650462963</v>
      </c>
      <c r="T3885" s="11">
        <f t="shared" si="425"/>
        <v>41884.602650462963</v>
      </c>
      <c r="U3885">
        <f t="shared" si="426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7"/>
        <v>0</v>
      </c>
      <c r="P3886" s="6">
        <f t="shared" si="421"/>
        <v>0</v>
      </c>
      <c r="Q3886" t="str">
        <f t="shared" si="422"/>
        <v>theater</v>
      </c>
      <c r="R3886" t="str">
        <f t="shared" si="423"/>
        <v>musical</v>
      </c>
      <c r="S3886" s="11">
        <f t="shared" si="424"/>
        <v>42065.791574074072</v>
      </c>
      <c r="T3886" s="11">
        <f t="shared" si="425"/>
        <v>42090.749907407408</v>
      </c>
      <c r="U3886">
        <f t="shared" si="426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7"/>
        <v>0</v>
      </c>
      <c r="P3887" s="6">
        <f t="shared" si="421"/>
        <v>0</v>
      </c>
      <c r="Q3887" t="str">
        <f t="shared" si="422"/>
        <v>theater</v>
      </c>
      <c r="R3887" t="str">
        <f t="shared" si="423"/>
        <v>musical</v>
      </c>
      <c r="S3887" s="11">
        <f t="shared" si="424"/>
        <v>42469.951284722221</v>
      </c>
      <c r="T3887" s="11">
        <f t="shared" si="425"/>
        <v>42499.951284722221</v>
      </c>
      <c r="U3887">
        <f t="shared" si="426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7"/>
        <v>0</v>
      </c>
      <c r="P3888" s="6">
        <f t="shared" si="421"/>
        <v>0</v>
      </c>
      <c r="Q3888" t="str">
        <f t="shared" si="422"/>
        <v>theater</v>
      </c>
      <c r="R3888" t="str">
        <f t="shared" si="423"/>
        <v>musical</v>
      </c>
      <c r="S3888" s="11">
        <f t="shared" si="424"/>
        <v>41954.228032407409</v>
      </c>
      <c r="T3888" s="11">
        <f t="shared" si="425"/>
        <v>41984.228032407409</v>
      </c>
      <c r="U3888">
        <f t="shared" si="426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7"/>
        <v>1.7500000000000002E-2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1">
        <f t="shared" si="424"/>
        <v>42079.857974537037</v>
      </c>
      <c r="T3889" s="11">
        <f t="shared" si="425"/>
        <v>42125.916666666672</v>
      </c>
      <c r="U3889">
        <f t="shared" si="426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7"/>
        <v>0.27100000000000002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1">
        <f t="shared" si="424"/>
        <v>42762.545810185184</v>
      </c>
      <c r="T3890" s="11">
        <f t="shared" si="425"/>
        <v>42792.545810185184</v>
      </c>
      <c r="U3890">
        <f t="shared" si="426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7"/>
        <v>1.4749999999999999E-2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1">
        <f t="shared" si="424"/>
        <v>41977.004976851851</v>
      </c>
      <c r="T3891" s="11">
        <f t="shared" si="425"/>
        <v>42008.976388888885</v>
      </c>
      <c r="U3891">
        <f t="shared" si="426"/>
        <v>2015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7"/>
        <v>0.16826666666666668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11">
        <f t="shared" si="424"/>
        <v>42171.758611111116</v>
      </c>
      <c r="T3892" s="11">
        <f t="shared" si="425"/>
        <v>42231.758611111116</v>
      </c>
      <c r="U3892">
        <f t="shared" si="426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7"/>
        <v>0.32500000000000001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1">
        <f t="shared" si="424"/>
        <v>42056.1324537037</v>
      </c>
      <c r="T3893" s="11">
        <f t="shared" si="425"/>
        <v>42086.207638888889</v>
      </c>
      <c r="U3893">
        <f t="shared" si="426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7"/>
        <v>0</v>
      </c>
      <c r="P3894" s="6">
        <f t="shared" si="421"/>
        <v>0</v>
      </c>
      <c r="Q3894" t="str">
        <f t="shared" si="422"/>
        <v>theater</v>
      </c>
      <c r="R3894" t="str">
        <f t="shared" si="423"/>
        <v>plays</v>
      </c>
      <c r="S3894" s="11">
        <f t="shared" si="424"/>
        <v>41867.652280092596</v>
      </c>
      <c r="T3894" s="11">
        <f t="shared" si="425"/>
        <v>41875.291666666664</v>
      </c>
      <c r="U3894">
        <f t="shared" si="426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7"/>
        <v>0.2155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1">
        <f t="shared" si="424"/>
        <v>41779.657870370371</v>
      </c>
      <c r="T3895" s="11">
        <f t="shared" si="425"/>
        <v>41821.25</v>
      </c>
      <c r="U3895">
        <f t="shared" si="426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7"/>
        <v>3.4666666666666665E-2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1">
        <f t="shared" si="424"/>
        <v>42679.958472222221</v>
      </c>
      <c r="T3896" s="11">
        <f t="shared" si="425"/>
        <v>42710.207638888889</v>
      </c>
      <c r="U3896">
        <f t="shared" si="426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7"/>
        <v>0.05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11">
        <f t="shared" si="424"/>
        <v>42032.250208333338</v>
      </c>
      <c r="T3897" s="11">
        <f t="shared" si="425"/>
        <v>42063.250208333338</v>
      </c>
      <c r="U3897">
        <f t="shared" si="426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7"/>
        <v>0.10625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11">
        <f t="shared" si="424"/>
        <v>41793.191875000004</v>
      </c>
      <c r="T3898" s="11">
        <f t="shared" si="425"/>
        <v>41807.191875000004</v>
      </c>
      <c r="U3898">
        <f t="shared" si="426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7"/>
        <v>0.17599999999999999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11">
        <f t="shared" si="424"/>
        <v>41982.87364583333</v>
      </c>
      <c r="T3899" s="11">
        <f t="shared" si="425"/>
        <v>42012.87364583333</v>
      </c>
      <c r="U3899">
        <f t="shared" si="426"/>
        <v>2015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7"/>
        <v>0.3256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1">
        <f t="shared" si="424"/>
        <v>42193.482291666667</v>
      </c>
      <c r="T3900" s="11">
        <f t="shared" si="425"/>
        <v>42233.666666666672</v>
      </c>
      <c r="U3900">
        <f t="shared" si="426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7"/>
        <v>1.2500000000000001E-2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11">
        <f t="shared" si="424"/>
        <v>41843.775011574071</v>
      </c>
      <c r="T3901" s="11">
        <f t="shared" si="425"/>
        <v>41863.775011574071</v>
      </c>
      <c r="U3901">
        <f t="shared" si="426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7"/>
        <v>5.3999999999999999E-2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11">
        <f t="shared" si="424"/>
        <v>42136.092488425929</v>
      </c>
      <c r="T3902" s="11">
        <f t="shared" si="425"/>
        <v>42166.092488425929</v>
      </c>
      <c r="U3902">
        <f t="shared" si="426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7"/>
        <v>8.3333333333333332E-3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11">
        <f t="shared" si="424"/>
        <v>42317.826377314821</v>
      </c>
      <c r="T3903" s="11">
        <f t="shared" si="425"/>
        <v>42357.826377314821</v>
      </c>
      <c r="U3903">
        <f t="shared" si="426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7"/>
        <v>0.48833333333333334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1">
        <f t="shared" si="424"/>
        <v>42663.468078703707</v>
      </c>
      <c r="T3904" s="11">
        <f t="shared" si="425"/>
        <v>42688.509745370371</v>
      </c>
      <c r="U3904">
        <f t="shared" si="426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7"/>
        <v>0</v>
      </c>
      <c r="P3905" s="6">
        <f t="shared" si="421"/>
        <v>0</v>
      </c>
      <c r="Q3905" t="str">
        <f t="shared" si="422"/>
        <v>theater</v>
      </c>
      <c r="R3905" t="str">
        <f t="shared" si="423"/>
        <v>plays</v>
      </c>
      <c r="S3905" s="11">
        <f t="shared" si="424"/>
        <v>42186.01116898148</v>
      </c>
      <c r="T3905" s="11">
        <f t="shared" si="425"/>
        <v>42230.818055555559</v>
      </c>
      <c r="U3905">
        <f t="shared" si="426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7"/>
        <v>2.9999999999999997E-4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11">
        <f t="shared" si="424"/>
        <v>42095.229166666672</v>
      </c>
      <c r="T3906" s="11">
        <f t="shared" si="425"/>
        <v>42109.211111111115</v>
      </c>
      <c r="U3906">
        <f t="shared" si="426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427"/>
        <v>0.11533333333333333</v>
      </c>
      <c r="P3907" s="6">
        <f t="shared" ref="P3907:P3970" si="428">IF(L3907&gt;0,E3907/L3907,0)</f>
        <v>24.714285714285715</v>
      </c>
      <c r="Q3907" t="str">
        <f t="shared" ref="Q3907:Q3970" si="429">LEFT($N3907,FIND("/",$N3907,1)-1)</f>
        <v>theater</v>
      </c>
      <c r="R3907" t="str">
        <f t="shared" ref="R3907:R3970" si="430">MID($N3907,FIND("/",$N3907,1)+1,32)</f>
        <v>plays</v>
      </c>
      <c r="S3907" s="11">
        <f t="shared" ref="S3907:S3970" si="431">(((J3907/60)/60)/24)+DATE(1970,1,1)</f>
        <v>42124.623877314814</v>
      </c>
      <c r="T3907" s="11">
        <f t="shared" ref="T3907:T3970" si="432">(((I3907/60)/60)/24)+DATE(1970,1,1)</f>
        <v>42166.958333333328</v>
      </c>
      <c r="U3907">
        <f t="shared" ref="U3907:U3970" si="433">YEAR(T3907)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1">
        <f t="shared" si="431"/>
        <v>42143.917743055557</v>
      </c>
      <c r="T3908" s="11">
        <f t="shared" si="432"/>
        <v>42181.559027777781</v>
      </c>
      <c r="U3908">
        <f t="shared" si="433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11">
        <f t="shared" si="431"/>
        <v>41906.819513888891</v>
      </c>
      <c r="T3909" s="11">
        <f t="shared" si="432"/>
        <v>41938.838888888888</v>
      </c>
      <c r="U3909">
        <f t="shared" si="433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11">
        <f t="shared" si="431"/>
        <v>41834.135370370372</v>
      </c>
      <c r="T3910" s="11">
        <f t="shared" si="432"/>
        <v>41849.135370370372</v>
      </c>
      <c r="U3910">
        <f t="shared" si="433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11">
        <f t="shared" si="431"/>
        <v>41863.359282407408</v>
      </c>
      <c r="T3911" s="11">
        <f t="shared" si="432"/>
        <v>41893.359282407408</v>
      </c>
      <c r="U3911">
        <f t="shared" si="433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1">
        <f t="shared" si="431"/>
        <v>42224.756909722222</v>
      </c>
      <c r="T3912" s="11">
        <f t="shared" si="432"/>
        <v>42254.756909722222</v>
      </c>
      <c r="U3912">
        <f t="shared" si="433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1">
        <f t="shared" si="431"/>
        <v>41939.8122337963</v>
      </c>
      <c r="T3913" s="11">
        <f t="shared" si="432"/>
        <v>41969.853900462964</v>
      </c>
      <c r="U3913">
        <f t="shared" si="433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11">
        <f t="shared" si="431"/>
        <v>42059.270023148143</v>
      </c>
      <c r="T3914" s="11">
        <f t="shared" si="432"/>
        <v>42119.190972222219</v>
      </c>
      <c r="U3914">
        <f t="shared" si="433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1">
        <f t="shared" si="431"/>
        <v>42308.211215277777</v>
      </c>
      <c r="T3915" s="11">
        <f t="shared" si="432"/>
        <v>42338.252881944441</v>
      </c>
      <c r="U3915">
        <f t="shared" si="433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1">
        <f t="shared" si="431"/>
        <v>42114.818935185183</v>
      </c>
      <c r="T3916" s="11">
        <f t="shared" si="432"/>
        <v>42134.957638888889</v>
      </c>
      <c r="U3916">
        <f t="shared" si="433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11">
        <f t="shared" si="431"/>
        <v>42492.98505787037</v>
      </c>
      <c r="T3917" s="11">
        <f t="shared" si="432"/>
        <v>42522.98505787037</v>
      </c>
      <c r="U3917">
        <f t="shared" si="433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6">
        <f t="shared" si="428"/>
        <v>0</v>
      </c>
      <c r="Q3918" t="str">
        <f t="shared" si="429"/>
        <v>theater</v>
      </c>
      <c r="R3918" t="str">
        <f t="shared" si="430"/>
        <v>plays</v>
      </c>
      <c r="S3918" s="11">
        <f t="shared" si="431"/>
        <v>42494.471666666665</v>
      </c>
      <c r="T3918" s="11">
        <f t="shared" si="432"/>
        <v>42524.471666666665</v>
      </c>
      <c r="U3918">
        <f t="shared" si="433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11">
        <f t="shared" si="431"/>
        <v>41863.527326388888</v>
      </c>
      <c r="T3919" s="11">
        <f t="shared" si="432"/>
        <v>41893.527326388888</v>
      </c>
      <c r="U3919">
        <f t="shared" si="433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11">
        <f t="shared" si="431"/>
        <v>41843.664618055554</v>
      </c>
      <c r="T3920" s="11">
        <f t="shared" si="432"/>
        <v>41855.666666666664</v>
      </c>
      <c r="U3920">
        <f t="shared" si="433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11">
        <f t="shared" si="431"/>
        <v>42358.684872685189</v>
      </c>
      <c r="T3921" s="11">
        <f t="shared" si="432"/>
        <v>42387</v>
      </c>
      <c r="U3921">
        <f t="shared" si="433"/>
        <v>2016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11">
        <f t="shared" si="431"/>
        <v>42657.38726851852</v>
      </c>
      <c r="T3922" s="11">
        <f t="shared" si="432"/>
        <v>42687.428935185191</v>
      </c>
      <c r="U3922">
        <f t="shared" si="433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6">
        <f t="shared" si="428"/>
        <v>0</v>
      </c>
      <c r="Q3923" t="str">
        <f t="shared" si="429"/>
        <v>theater</v>
      </c>
      <c r="R3923" t="str">
        <f t="shared" si="430"/>
        <v>plays</v>
      </c>
      <c r="S3923" s="11">
        <f t="shared" si="431"/>
        <v>41926.542303240742</v>
      </c>
      <c r="T3923" s="11">
        <f t="shared" si="432"/>
        <v>41938.75</v>
      </c>
      <c r="U3923">
        <f t="shared" si="433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ref="O3924:O3987" si="434">E3924/D3924</f>
        <v>8.1333333333333327E-2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1">
        <f t="shared" si="431"/>
        <v>42020.768634259264</v>
      </c>
      <c r="T3924" s="11">
        <f t="shared" si="432"/>
        <v>42065.958333333328</v>
      </c>
      <c r="U3924">
        <f t="shared" si="433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34"/>
        <v>0.12034782608695652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1">
        <f t="shared" si="431"/>
        <v>42075.979988425926</v>
      </c>
      <c r="T3925" s="11">
        <f t="shared" si="432"/>
        <v>42103.979988425926</v>
      </c>
      <c r="U3925">
        <f t="shared" si="433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34"/>
        <v>0.15266666666666667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1">
        <f t="shared" si="431"/>
        <v>41786.959745370368</v>
      </c>
      <c r="T3926" s="11">
        <f t="shared" si="432"/>
        <v>41816.959745370368</v>
      </c>
      <c r="U3926">
        <f t="shared" si="433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34"/>
        <v>0.1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11">
        <f t="shared" si="431"/>
        <v>41820.870821759258</v>
      </c>
      <c r="T3927" s="11">
        <f t="shared" si="432"/>
        <v>41850.870821759258</v>
      </c>
      <c r="U3927">
        <f t="shared" si="433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34"/>
        <v>3.0000000000000001E-3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11">
        <f t="shared" si="431"/>
        <v>41970.085046296299</v>
      </c>
      <c r="T3928" s="11">
        <f t="shared" si="432"/>
        <v>42000.085046296299</v>
      </c>
      <c r="U3928">
        <f t="shared" si="433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34"/>
        <v>0.01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11">
        <f t="shared" si="431"/>
        <v>41830.267407407409</v>
      </c>
      <c r="T3929" s="11">
        <f t="shared" si="432"/>
        <v>41860.267407407409</v>
      </c>
      <c r="U3929">
        <f t="shared" si="433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34"/>
        <v>0.13020000000000001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11">
        <f t="shared" si="431"/>
        <v>42265.683182870373</v>
      </c>
      <c r="T3930" s="11">
        <f t="shared" si="432"/>
        <v>42293.207638888889</v>
      </c>
      <c r="U3930">
        <f t="shared" si="433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34"/>
        <v>2.265E-2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1">
        <f t="shared" si="431"/>
        <v>42601.827141203699</v>
      </c>
      <c r="T3931" s="11">
        <f t="shared" si="432"/>
        <v>42631.827141203699</v>
      </c>
      <c r="U3931">
        <f t="shared" si="433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34"/>
        <v>0</v>
      </c>
      <c r="P3932" s="6">
        <f t="shared" si="428"/>
        <v>0</v>
      </c>
      <c r="Q3932" t="str">
        <f t="shared" si="429"/>
        <v>theater</v>
      </c>
      <c r="R3932" t="str">
        <f t="shared" si="430"/>
        <v>plays</v>
      </c>
      <c r="S3932" s="11">
        <f t="shared" si="431"/>
        <v>42433.338749999995</v>
      </c>
      <c r="T3932" s="11">
        <f t="shared" si="432"/>
        <v>42461.25</v>
      </c>
      <c r="U3932">
        <f t="shared" si="433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34"/>
        <v>0</v>
      </c>
      <c r="P3933" s="6">
        <f t="shared" si="428"/>
        <v>0</v>
      </c>
      <c r="Q3933" t="str">
        <f t="shared" si="429"/>
        <v>theater</v>
      </c>
      <c r="R3933" t="str">
        <f t="shared" si="430"/>
        <v>plays</v>
      </c>
      <c r="S3933" s="11">
        <f t="shared" si="431"/>
        <v>42228.151701388888</v>
      </c>
      <c r="T3933" s="11">
        <f t="shared" si="432"/>
        <v>42253.151701388888</v>
      </c>
      <c r="U3933">
        <f t="shared" si="433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34"/>
        <v>8.3333333333333331E-5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11">
        <f t="shared" si="431"/>
        <v>42415.168564814812</v>
      </c>
      <c r="T3934" s="11">
        <f t="shared" si="432"/>
        <v>42445.126898148148</v>
      </c>
      <c r="U3934">
        <f t="shared" si="433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34"/>
        <v>0.15742857142857142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1">
        <f t="shared" si="431"/>
        <v>42538.968310185184</v>
      </c>
      <c r="T3935" s="11">
        <f t="shared" si="432"/>
        <v>42568.029861111107</v>
      </c>
      <c r="U3935">
        <f t="shared" si="433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34"/>
        <v>0.11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1">
        <f t="shared" si="431"/>
        <v>42233.671747685185</v>
      </c>
      <c r="T3936" s="11">
        <f t="shared" si="432"/>
        <v>42278.541666666672</v>
      </c>
      <c r="U3936">
        <f t="shared" si="433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34"/>
        <v>0.43833333333333335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1">
        <f t="shared" si="431"/>
        <v>42221.656782407401</v>
      </c>
      <c r="T3937" s="11">
        <f t="shared" si="432"/>
        <v>42281.656782407401</v>
      </c>
      <c r="U3937">
        <f t="shared" si="433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34"/>
        <v>0</v>
      </c>
      <c r="P3938" s="6">
        <f t="shared" si="428"/>
        <v>0</v>
      </c>
      <c r="Q3938" t="str">
        <f t="shared" si="429"/>
        <v>theater</v>
      </c>
      <c r="R3938" t="str">
        <f t="shared" si="430"/>
        <v>plays</v>
      </c>
      <c r="S3938" s="11">
        <f t="shared" si="431"/>
        <v>42675.262962962966</v>
      </c>
      <c r="T3938" s="11">
        <f t="shared" si="432"/>
        <v>42705.304629629631</v>
      </c>
      <c r="U3938">
        <f t="shared" si="433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34"/>
        <v>0.86135181975736563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11">
        <f t="shared" si="431"/>
        <v>42534.631481481483</v>
      </c>
      <c r="T3939" s="11">
        <f t="shared" si="432"/>
        <v>42562.631481481483</v>
      </c>
      <c r="U3939">
        <f t="shared" si="433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34"/>
        <v>0.12196620583717357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1">
        <f t="shared" si="431"/>
        <v>42151.905717592599</v>
      </c>
      <c r="T3940" s="11">
        <f t="shared" si="432"/>
        <v>42182.905717592599</v>
      </c>
      <c r="U3940">
        <f t="shared" si="433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34"/>
        <v>1E-3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11">
        <f t="shared" si="431"/>
        <v>41915.400219907409</v>
      </c>
      <c r="T3941" s="11">
        <f t="shared" si="432"/>
        <v>41919.1875</v>
      </c>
      <c r="U3941">
        <f t="shared" si="433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34"/>
        <v>2.2000000000000001E-3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11">
        <f t="shared" si="431"/>
        <v>41961.492488425924</v>
      </c>
      <c r="T3942" s="11">
        <f t="shared" si="432"/>
        <v>42006.492488425924</v>
      </c>
      <c r="U3942">
        <f t="shared" si="433"/>
        <v>2015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34"/>
        <v>9.0909090909090905E-3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11">
        <f t="shared" si="431"/>
        <v>41940.587233796294</v>
      </c>
      <c r="T3943" s="11">
        <f t="shared" si="432"/>
        <v>41968.041666666672</v>
      </c>
      <c r="U3943">
        <f t="shared" si="433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34"/>
        <v>0</v>
      </c>
      <c r="P3944" s="6">
        <f t="shared" si="428"/>
        <v>0</v>
      </c>
      <c r="Q3944" t="str">
        <f t="shared" si="429"/>
        <v>theater</v>
      </c>
      <c r="R3944" t="str">
        <f t="shared" si="430"/>
        <v>plays</v>
      </c>
      <c r="S3944" s="11">
        <f t="shared" si="431"/>
        <v>42111.904097222221</v>
      </c>
      <c r="T3944" s="11">
        <f t="shared" si="432"/>
        <v>42171.904097222221</v>
      </c>
      <c r="U3944">
        <f t="shared" si="433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34"/>
        <v>0.35639999999999999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1">
        <f t="shared" si="431"/>
        <v>42279.778564814813</v>
      </c>
      <c r="T3945" s="11">
        <f t="shared" si="432"/>
        <v>42310.701388888891</v>
      </c>
      <c r="U3945">
        <f t="shared" si="433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34"/>
        <v>0</v>
      </c>
      <c r="P3946" s="6">
        <f t="shared" si="428"/>
        <v>0</v>
      </c>
      <c r="Q3946" t="str">
        <f t="shared" si="429"/>
        <v>theater</v>
      </c>
      <c r="R3946" t="str">
        <f t="shared" si="430"/>
        <v>plays</v>
      </c>
      <c r="S3946" s="11">
        <f t="shared" si="431"/>
        <v>42213.662905092591</v>
      </c>
      <c r="T3946" s="11">
        <f t="shared" si="432"/>
        <v>42243.662905092591</v>
      </c>
      <c r="U3946">
        <f t="shared" si="433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34"/>
        <v>2.5000000000000001E-3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11">
        <f t="shared" si="431"/>
        <v>42109.801712962959</v>
      </c>
      <c r="T3947" s="11">
        <f t="shared" si="432"/>
        <v>42139.801712962959</v>
      </c>
      <c r="U3947">
        <f t="shared" si="433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34"/>
        <v>3.2500000000000001E-2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11">
        <f t="shared" si="431"/>
        <v>42031.833587962959</v>
      </c>
      <c r="T3948" s="11">
        <f t="shared" si="432"/>
        <v>42063.333333333328</v>
      </c>
      <c r="U3948">
        <f t="shared" si="433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34"/>
        <v>3.3666666666666664E-2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11">
        <f t="shared" si="431"/>
        <v>42615.142870370371</v>
      </c>
      <c r="T3949" s="11">
        <f t="shared" si="432"/>
        <v>42645.142870370371</v>
      </c>
      <c r="U3949">
        <f t="shared" si="433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34"/>
        <v>0</v>
      </c>
      <c r="P3950" s="6">
        <f t="shared" si="428"/>
        <v>0</v>
      </c>
      <c r="Q3950" t="str">
        <f t="shared" si="429"/>
        <v>theater</v>
      </c>
      <c r="R3950" t="str">
        <f t="shared" si="430"/>
        <v>plays</v>
      </c>
      <c r="S3950" s="11">
        <f t="shared" si="431"/>
        <v>41829.325497685182</v>
      </c>
      <c r="T3950" s="11">
        <f t="shared" si="432"/>
        <v>41889.325497685182</v>
      </c>
      <c r="U3950">
        <f t="shared" si="433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34"/>
        <v>0.15770000000000001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1">
        <f t="shared" si="431"/>
        <v>42016.120613425926</v>
      </c>
      <c r="T3951" s="11">
        <f t="shared" si="432"/>
        <v>42046.120613425926</v>
      </c>
      <c r="U3951">
        <f t="shared" si="433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34"/>
        <v>6.2500000000000003E-3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11">
        <f t="shared" si="431"/>
        <v>42439.702314814815</v>
      </c>
      <c r="T3952" s="11">
        <f t="shared" si="432"/>
        <v>42468.774305555555</v>
      </c>
      <c r="U3952">
        <f t="shared" si="433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34"/>
        <v>5.0000000000000004E-6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11">
        <f t="shared" si="431"/>
        <v>42433.825717592597</v>
      </c>
      <c r="T3953" s="11">
        <f t="shared" si="432"/>
        <v>42493.784050925926</v>
      </c>
      <c r="U3953">
        <f t="shared" si="433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34"/>
        <v>9.6153846153846159E-4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11">
        <f t="shared" si="431"/>
        <v>42243.790393518517</v>
      </c>
      <c r="T3954" s="11">
        <f t="shared" si="432"/>
        <v>42303.790393518517</v>
      </c>
      <c r="U3954">
        <f t="shared" si="433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34"/>
        <v>0</v>
      </c>
      <c r="P3955" s="6">
        <f t="shared" si="428"/>
        <v>0</v>
      </c>
      <c r="Q3955" t="str">
        <f t="shared" si="429"/>
        <v>theater</v>
      </c>
      <c r="R3955" t="str">
        <f t="shared" si="430"/>
        <v>plays</v>
      </c>
      <c r="S3955" s="11">
        <f t="shared" si="431"/>
        <v>42550.048449074078</v>
      </c>
      <c r="T3955" s="11">
        <f t="shared" si="432"/>
        <v>42580.978472222225</v>
      </c>
      <c r="U3955">
        <f t="shared" si="433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34"/>
        <v>0</v>
      </c>
      <c r="P3956" s="6">
        <f t="shared" si="428"/>
        <v>0</v>
      </c>
      <c r="Q3956" t="str">
        <f t="shared" si="429"/>
        <v>theater</v>
      </c>
      <c r="R3956" t="str">
        <f t="shared" si="430"/>
        <v>plays</v>
      </c>
      <c r="S3956" s="11">
        <f t="shared" si="431"/>
        <v>41774.651203703703</v>
      </c>
      <c r="T3956" s="11">
        <f t="shared" si="432"/>
        <v>41834.651203703703</v>
      </c>
      <c r="U3956">
        <f t="shared" si="433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34"/>
        <v>0.24285714285714285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1">
        <f t="shared" si="431"/>
        <v>42306.848854166667</v>
      </c>
      <c r="T3957" s="11">
        <f t="shared" si="432"/>
        <v>42336.890520833331</v>
      </c>
      <c r="U3957">
        <f t="shared" si="433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34"/>
        <v>0</v>
      </c>
      <c r="P3958" s="6">
        <f t="shared" si="428"/>
        <v>0</v>
      </c>
      <c r="Q3958" t="str">
        <f t="shared" si="429"/>
        <v>theater</v>
      </c>
      <c r="R3958" t="str">
        <f t="shared" si="430"/>
        <v>plays</v>
      </c>
      <c r="S3958" s="11">
        <f t="shared" si="431"/>
        <v>42457.932025462964</v>
      </c>
      <c r="T3958" s="11">
        <f t="shared" si="432"/>
        <v>42485.013888888891</v>
      </c>
      <c r="U3958">
        <f t="shared" si="433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34"/>
        <v>2.5000000000000001E-4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11">
        <f t="shared" si="431"/>
        <v>42513.976319444439</v>
      </c>
      <c r="T3959" s="11">
        <f t="shared" si="432"/>
        <v>42559.976319444439</v>
      </c>
      <c r="U3959">
        <f t="shared" si="433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34"/>
        <v>0.32050000000000001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1">
        <f t="shared" si="431"/>
        <v>41816.950370370374</v>
      </c>
      <c r="T3960" s="11">
        <f t="shared" si="432"/>
        <v>41853.583333333336</v>
      </c>
      <c r="U3960">
        <f t="shared" si="433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34"/>
        <v>0.24333333333333335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1">
        <f t="shared" si="431"/>
        <v>41880.788842592592</v>
      </c>
      <c r="T3961" s="11">
        <f t="shared" si="432"/>
        <v>41910.788842592592</v>
      </c>
      <c r="U3961">
        <f t="shared" si="433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34"/>
        <v>1.4999999999999999E-2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11">
        <f t="shared" si="431"/>
        <v>42342.845555555556</v>
      </c>
      <c r="T3962" s="11">
        <f t="shared" si="432"/>
        <v>42372.845555555556</v>
      </c>
      <c r="U3962">
        <f t="shared" si="433"/>
        <v>2016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34"/>
        <v>4.1999999999999997E-3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11">
        <f t="shared" si="431"/>
        <v>41745.891319444447</v>
      </c>
      <c r="T3963" s="11">
        <f t="shared" si="432"/>
        <v>41767.891319444447</v>
      </c>
      <c r="U3963">
        <f t="shared" si="433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34"/>
        <v>3.214285714285714E-2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11">
        <f t="shared" si="431"/>
        <v>42311.621458333335</v>
      </c>
      <c r="T3964" s="11">
        <f t="shared" si="432"/>
        <v>42336.621458333335</v>
      </c>
      <c r="U3964">
        <f t="shared" si="433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34"/>
        <v>0</v>
      </c>
      <c r="P3965" s="6">
        <f t="shared" si="428"/>
        <v>0</v>
      </c>
      <c r="Q3965" t="str">
        <f t="shared" si="429"/>
        <v>theater</v>
      </c>
      <c r="R3965" t="str">
        <f t="shared" si="430"/>
        <v>plays</v>
      </c>
      <c r="S3965" s="11">
        <f t="shared" si="431"/>
        <v>42296.154131944444</v>
      </c>
      <c r="T3965" s="11">
        <f t="shared" si="432"/>
        <v>42326.195798611108</v>
      </c>
      <c r="U3965">
        <f t="shared" si="433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34"/>
        <v>6.3E-2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11">
        <f t="shared" si="431"/>
        <v>42053.722060185188</v>
      </c>
      <c r="T3966" s="11">
        <f t="shared" si="432"/>
        <v>42113.680393518516</v>
      </c>
      <c r="U3966">
        <f t="shared" si="433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34"/>
        <v>0.14249999999999999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11">
        <f t="shared" si="431"/>
        <v>42414.235879629632</v>
      </c>
      <c r="T3967" s="11">
        <f t="shared" si="432"/>
        <v>42474.194212962961</v>
      </c>
      <c r="U3967">
        <f t="shared" si="433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34"/>
        <v>6.0000000000000001E-3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11">
        <f t="shared" si="431"/>
        <v>41801.711550925924</v>
      </c>
      <c r="T3968" s="11">
        <f t="shared" si="432"/>
        <v>41844.124305555553</v>
      </c>
      <c r="U3968">
        <f t="shared" si="433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34"/>
        <v>0.2411764705882353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11">
        <f t="shared" si="431"/>
        <v>42770.290590277778</v>
      </c>
      <c r="T3969" s="11">
        <f t="shared" si="432"/>
        <v>42800.290590277778</v>
      </c>
      <c r="U3969">
        <f t="shared" si="433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34"/>
        <v>0.10539999999999999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1">
        <f t="shared" si="431"/>
        <v>42452.815659722226</v>
      </c>
      <c r="T3970" s="11">
        <f t="shared" si="432"/>
        <v>42512.815659722226</v>
      </c>
      <c r="U3970">
        <f t="shared" si="433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434"/>
        <v>7.4690265486725665E-2</v>
      </c>
      <c r="P3971" s="6">
        <f t="shared" ref="P3971:P4034" si="435">IF(L3971&gt;0,E3971/L3971,0)</f>
        <v>35.166666666666664</v>
      </c>
      <c r="Q3971" t="str">
        <f t="shared" ref="Q3971:Q4034" si="436">LEFT($N3971,FIND("/",$N3971,1)-1)</f>
        <v>theater</v>
      </c>
      <c r="R3971" t="str">
        <f t="shared" ref="R3971:R4034" si="437">MID($N3971,FIND("/",$N3971,1)+1,32)</f>
        <v>plays</v>
      </c>
      <c r="S3971" s="11">
        <f t="shared" ref="S3971:S4034" si="438">(((J3971/60)/60)/24)+DATE(1970,1,1)</f>
        <v>42601.854699074072</v>
      </c>
      <c r="T3971" s="11">
        <f t="shared" ref="T3971:T4034" si="439">(((I3971/60)/60)/24)+DATE(1970,1,1)</f>
        <v>42611.163194444445</v>
      </c>
      <c r="U3971">
        <f t="shared" ref="U3971:U4034" si="440">YEAR(T3971)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11">
        <f t="shared" si="438"/>
        <v>42447.863553240735</v>
      </c>
      <c r="T3972" s="11">
        <f t="shared" si="439"/>
        <v>42477.863553240735</v>
      </c>
      <c r="U3972">
        <f t="shared" si="440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1">
        <f t="shared" si="438"/>
        <v>41811.536180555559</v>
      </c>
      <c r="T3973" s="11">
        <f t="shared" si="439"/>
        <v>41841.536180555559</v>
      </c>
      <c r="U3973">
        <f t="shared" si="440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1">
        <f t="shared" si="438"/>
        <v>41981.067523148144</v>
      </c>
      <c r="T3974" s="11">
        <f t="shared" si="439"/>
        <v>42041.067523148144</v>
      </c>
      <c r="U3974">
        <f t="shared" si="440"/>
        <v>2015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1">
        <f t="shared" si="438"/>
        <v>42469.68414351852</v>
      </c>
      <c r="T3975" s="11">
        <f t="shared" si="439"/>
        <v>42499.166666666672</v>
      </c>
      <c r="U3975">
        <f t="shared" si="440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1">
        <f t="shared" si="438"/>
        <v>42493.546851851846</v>
      </c>
      <c r="T3976" s="11">
        <f t="shared" si="439"/>
        <v>42523.546851851846</v>
      </c>
      <c r="U3976">
        <f t="shared" si="440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6">
        <f t="shared" si="435"/>
        <v>0</v>
      </c>
      <c r="Q3977" t="str">
        <f t="shared" si="436"/>
        <v>theater</v>
      </c>
      <c r="R3977" t="str">
        <f t="shared" si="437"/>
        <v>plays</v>
      </c>
      <c r="S3977" s="11">
        <f t="shared" si="438"/>
        <v>42534.866875</v>
      </c>
      <c r="T3977" s="11">
        <f t="shared" si="439"/>
        <v>42564.866875</v>
      </c>
      <c r="U3977">
        <f t="shared" si="440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11">
        <f t="shared" si="438"/>
        <v>41830.858344907407</v>
      </c>
      <c r="T3978" s="11">
        <f t="shared" si="439"/>
        <v>41852.291666666664</v>
      </c>
      <c r="U3978">
        <f t="shared" si="440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11">
        <f t="shared" si="438"/>
        <v>42543.788564814815</v>
      </c>
      <c r="T3979" s="11">
        <f t="shared" si="439"/>
        <v>42573.788564814815</v>
      </c>
      <c r="U3979">
        <f t="shared" si="440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11">
        <f t="shared" si="438"/>
        <v>41975.642974537041</v>
      </c>
      <c r="T3980" s="11">
        <f t="shared" si="439"/>
        <v>42035.642974537041</v>
      </c>
      <c r="U3980">
        <f t="shared" si="440"/>
        <v>2015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1">
        <f t="shared" si="438"/>
        <v>42069.903437500005</v>
      </c>
      <c r="T3981" s="11">
        <f t="shared" si="439"/>
        <v>42092.833333333328</v>
      </c>
      <c r="U3981">
        <f t="shared" si="440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1">
        <f t="shared" si="438"/>
        <v>41795.598923611113</v>
      </c>
      <c r="T3982" s="11">
        <f t="shared" si="439"/>
        <v>41825.598923611113</v>
      </c>
      <c r="U3982">
        <f t="shared" si="440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11">
        <f t="shared" si="438"/>
        <v>42508.179965277777</v>
      </c>
      <c r="T3983" s="11">
        <f t="shared" si="439"/>
        <v>42568.179965277777</v>
      </c>
      <c r="U3983">
        <f t="shared" si="440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11">
        <f t="shared" si="438"/>
        <v>42132.809953703705</v>
      </c>
      <c r="T3984" s="11">
        <f t="shared" si="439"/>
        <v>42192.809953703705</v>
      </c>
      <c r="U3984">
        <f t="shared" si="440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1">
        <f t="shared" si="438"/>
        <v>41747.86986111111</v>
      </c>
      <c r="T3985" s="11">
        <f t="shared" si="439"/>
        <v>41779.290972222225</v>
      </c>
      <c r="U3985">
        <f t="shared" si="440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11">
        <f t="shared" si="438"/>
        <v>41920.963472222218</v>
      </c>
      <c r="T3986" s="11">
        <f t="shared" si="439"/>
        <v>41951</v>
      </c>
      <c r="U3986">
        <f t="shared" si="440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1">
        <f t="shared" si="438"/>
        <v>42399.707407407404</v>
      </c>
      <c r="T3987" s="11">
        <f t="shared" si="439"/>
        <v>42420.878472222219</v>
      </c>
      <c r="U3987">
        <f t="shared" si="440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ref="O3988:O4051" si="441">E3988/D3988</f>
        <v>9.7600000000000006E-2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1">
        <f t="shared" si="438"/>
        <v>42467.548541666663</v>
      </c>
      <c r="T3988" s="11">
        <f t="shared" si="439"/>
        <v>42496.544444444444</v>
      </c>
      <c r="U3988">
        <f t="shared" si="440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41"/>
        <v>0.3775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1">
        <f t="shared" si="438"/>
        <v>41765.92465277778</v>
      </c>
      <c r="T3989" s="11">
        <f t="shared" si="439"/>
        <v>41775.92465277778</v>
      </c>
      <c r="U3989">
        <f t="shared" si="440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41"/>
        <v>2.1333333333333333E-2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11">
        <f t="shared" si="438"/>
        <v>42230.08116898148</v>
      </c>
      <c r="T3990" s="11">
        <f t="shared" si="439"/>
        <v>42245.08116898148</v>
      </c>
      <c r="U3990">
        <f t="shared" si="440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41"/>
        <v>0</v>
      </c>
      <c r="P3991" s="6">
        <f t="shared" si="435"/>
        <v>0</v>
      </c>
      <c r="Q3991" t="str">
        <f t="shared" si="436"/>
        <v>theater</v>
      </c>
      <c r="R3991" t="str">
        <f t="shared" si="437"/>
        <v>plays</v>
      </c>
      <c r="S3991" s="11">
        <f t="shared" si="438"/>
        <v>42286.749780092592</v>
      </c>
      <c r="T3991" s="11">
        <f t="shared" si="439"/>
        <v>42316.791446759264</v>
      </c>
      <c r="U3991">
        <f t="shared" si="440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41"/>
        <v>4.1818181818181817E-2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11">
        <f t="shared" si="438"/>
        <v>42401.672372685185</v>
      </c>
      <c r="T3992" s="11">
        <f t="shared" si="439"/>
        <v>42431.672372685185</v>
      </c>
      <c r="U3992">
        <f t="shared" si="440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41"/>
        <v>0.2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11">
        <f t="shared" si="438"/>
        <v>42125.644467592589</v>
      </c>
      <c r="T3993" s="11">
        <f t="shared" si="439"/>
        <v>42155.644467592589</v>
      </c>
      <c r="U3993">
        <f t="shared" si="440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41"/>
        <v>5.4100000000000002E-2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1">
        <f t="shared" si="438"/>
        <v>42289.94049768518</v>
      </c>
      <c r="T3994" s="11">
        <f t="shared" si="439"/>
        <v>42349.982164351852</v>
      </c>
      <c r="U3994">
        <f t="shared" si="440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41"/>
        <v>6.0000000000000002E-5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11">
        <f t="shared" si="438"/>
        <v>42107.864722222221</v>
      </c>
      <c r="T3995" s="11">
        <f t="shared" si="439"/>
        <v>42137.864722222221</v>
      </c>
      <c r="U3995">
        <f t="shared" si="440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41"/>
        <v>2.5000000000000001E-3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11">
        <f t="shared" si="438"/>
        <v>41809.389930555553</v>
      </c>
      <c r="T3996" s="11">
        <f t="shared" si="439"/>
        <v>41839.389930555553</v>
      </c>
      <c r="U3996">
        <f t="shared" si="440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41"/>
        <v>0.35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11">
        <f t="shared" si="438"/>
        <v>42019.683761574073</v>
      </c>
      <c r="T3997" s="11">
        <f t="shared" si="439"/>
        <v>42049.477083333331</v>
      </c>
      <c r="U3997">
        <f t="shared" si="440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41"/>
        <v>0.16566666666666666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1">
        <f t="shared" si="438"/>
        <v>41950.26694444444</v>
      </c>
      <c r="T3998" s="11">
        <f t="shared" si="439"/>
        <v>41963.669444444444</v>
      </c>
      <c r="U3998">
        <f t="shared" si="440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41"/>
        <v>0</v>
      </c>
      <c r="P3999" s="6">
        <f t="shared" si="435"/>
        <v>0</v>
      </c>
      <c r="Q3999" t="str">
        <f t="shared" si="436"/>
        <v>theater</v>
      </c>
      <c r="R3999" t="str">
        <f t="shared" si="437"/>
        <v>plays</v>
      </c>
      <c r="S3999" s="11">
        <f t="shared" si="438"/>
        <v>42069.391446759255</v>
      </c>
      <c r="T3999" s="11">
        <f t="shared" si="439"/>
        <v>42099.349780092598</v>
      </c>
      <c r="U3999">
        <f t="shared" si="440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41"/>
        <v>0.57199999999999995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1">
        <f t="shared" si="438"/>
        <v>42061.963263888887</v>
      </c>
      <c r="T4000" s="11">
        <f t="shared" si="439"/>
        <v>42091.921597222223</v>
      </c>
      <c r="U4000">
        <f t="shared" si="440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41"/>
        <v>0.16514285714285715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1">
        <f t="shared" si="438"/>
        <v>41842.828680555554</v>
      </c>
      <c r="T4001" s="11">
        <f t="shared" si="439"/>
        <v>41882.827650462961</v>
      </c>
      <c r="U4001">
        <f t="shared" si="440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41"/>
        <v>1.25E-3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11">
        <f t="shared" si="438"/>
        <v>42437.64534722222</v>
      </c>
      <c r="T4002" s="11">
        <f t="shared" si="439"/>
        <v>42497.603680555556</v>
      </c>
      <c r="U4002">
        <f t="shared" si="440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41"/>
        <v>0.3775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1">
        <f t="shared" si="438"/>
        <v>42775.964212962965</v>
      </c>
      <c r="T4003" s="11">
        <f t="shared" si="439"/>
        <v>42795.791666666672</v>
      </c>
      <c r="U4003">
        <f t="shared" si="440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41"/>
        <v>1.84E-2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11">
        <f t="shared" si="438"/>
        <v>41879.043530092589</v>
      </c>
      <c r="T4004" s="11">
        <f t="shared" si="439"/>
        <v>41909.043530092589</v>
      </c>
      <c r="U4004">
        <f t="shared" si="440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41"/>
        <v>0.10050000000000001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11">
        <f t="shared" si="438"/>
        <v>42020.587349537032</v>
      </c>
      <c r="T4005" s="11">
        <f t="shared" si="439"/>
        <v>42050.587349537032</v>
      </c>
      <c r="U4005">
        <f t="shared" si="440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41"/>
        <v>2E-3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11">
        <f t="shared" si="438"/>
        <v>41890.16269675926</v>
      </c>
      <c r="T4006" s="11">
        <f t="shared" si="439"/>
        <v>41920.16269675926</v>
      </c>
      <c r="U4006">
        <f t="shared" si="440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41"/>
        <v>1.3333333333333334E-2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11">
        <f t="shared" si="438"/>
        <v>41872.807696759257</v>
      </c>
      <c r="T4007" s="11">
        <f t="shared" si="439"/>
        <v>41932.807696759257</v>
      </c>
      <c r="U4007">
        <f t="shared" si="440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41"/>
        <v>6.666666666666667E-5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11">
        <f t="shared" si="438"/>
        <v>42391.772997685184</v>
      </c>
      <c r="T4008" s="11">
        <f t="shared" si="439"/>
        <v>42416.772997685184</v>
      </c>
      <c r="U4008">
        <f t="shared" si="440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41"/>
        <v>2.5000000000000001E-3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11">
        <f t="shared" si="438"/>
        <v>41848.772928240738</v>
      </c>
      <c r="T4009" s="11">
        <f t="shared" si="439"/>
        <v>41877.686111111114</v>
      </c>
      <c r="U4009">
        <f t="shared" si="440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41"/>
        <v>0.06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11">
        <f t="shared" si="438"/>
        <v>42177.964201388888</v>
      </c>
      <c r="T4010" s="11">
        <f t="shared" si="439"/>
        <v>42207.964201388888</v>
      </c>
      <c r="U4010">
        <f t="shared" si="440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41"/>
        <v>3.8860103626943004E-2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11">
        <f t="shared" si="438"/>
        <v>41851.700925925928</v>
      </c>
      <c r="T4011" s="11">
        <f t="shared" si="439"/>
        <v>41891.700925925928</v>
      </c>
      <c r="U4011">
        <f t="shared" si="440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41"/>
        <v>0.24194444444444443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1">
        <f t="shared" si="438"/>
        <v>41921.770439814813</v>
      </c>
      <c r="T4012" s="11">
        <f t="shared" si="439"/>
        <v>41938.770439814813</v>
      </c>
      <c r="U4012">
        <f t="shared" si="440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41"/>
        <v>7.5999999999999998E-2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11">
        <f t="shared" si="438"/>
        <v>42002.54488425926</v>
      </c>
      <c r="T4013" s="11">
        <f t="shared" si="439"/>
        <v>42032.54488425926</v>
      </c>
      <c r="U4013">
        <f t="shared" si="440"/>
        <v>2015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41"/>
        <v>0</v>
      </c>
      <c r="P4014" s="6">
        <f t="shared" si="435"/>
        <v>0</v>
      </c>
      <c r="Q4014" t="str">
        <f t="shared" si="436"/>
        <v>theater</v>
      </c>
      <c r="R4014" t="str">
        <f t="shared" si="437"/>
        <v>plays</v>
      </c>
      <c r="S4014" s="11">
        <f t="shared" si="438"/>
        <v>42096.544548611113</v>
      </c>
      <c r="T4014" s="11">
        <f t="shared" si="439"/>
        <v>42126.544548611113</v>
      </c>
      <c r="U4014">
        <f t="shared" si="440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41"/>
        <v>1.2999999999999999E-2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11">
        <f t="shared" si="438"/>
        <v>42021.301192129627</v>
      </c>
      <c r="T4015" s="11">
        <f t="shared" si="439"/>
        <v>42051.301192129627</v>
      </c>
      <c r="U4015">
        <f t="shared" si="440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41"/>
        <v>0</v>
      </c>
      <c r="P4016" s="6">
        <f t="shared" si="435"/>
        <v>0</v>
      </c>
      <c r="Q4016" t="str">
        <f t="shared" si="436"/>
        <v>theater</v>
      </c>
      <c r="R4016" t="str">
        <f t="shared" si="437"/>
        <v>plays</v>
      </c>
      <c r="S4016" s="11">
        <f t="shared" si="438"/>
        <v>42419.246168981481</v>
      </c>
      <c r="T4016" s="11">
        <f t="shared" si="439"/>
        <v>42434.246168981481</v>
      </c>
      <c r="U4016">
        <f t="shared" si="440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41"/>
        <v>1.4285714285714287E-4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11">
        <f t="shared" si="438"/>
        <v>42174.780821759254</v>
      </c>
      <c r="T4017" s="11">
        <f t="shared" si="439"/>
        <v>42204.780821759254</v>
      </c>
      <c r="U4017">
        <f t="shared" si="440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41"/>
        <v>0.14000000000000001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11">
        <f t="shared" si="438"/>
        <v>41869.872685185182</v>
      </c>
      <c r="T4018" s="11">
        <f t="shared" si="439"/>
        <v>41899.872685185182</v>
      </c>
      <c r="U4018">
        <f t="shared" si="440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41"/>
        <v>1.0500000000000001E-2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11">
        <f t="shared" si="438"/>
        <v>41856.672152777777</v>
      </c>
      <c r="T4019" s="11">
        <f t="shared" si="439"/>
        <v>41886.672152777777</v>
      </c>
      <c r="U4019">
        <f t="shared" si="440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41"/>
        <v>8.666666666666667E-2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11">
        <f t="shared" si="438"/>
        <v>42620.91097222222</v>
      </c>
      <c r="T4020" s="11">
        <f t="shared" si="439"/>
        <v>42650.91097222222</v>
      </c>
      <c r="U4020">
        <f t="shared" si="440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41"/>
        <v>8.2857142857142851E-3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11">
        <f t="shared" si="438"/>
        <v>42417.675879629634</v>
      </c>
      <c r="T4021" s="11">
        <f t="shared" si="439"/>
        <v>42475.686111111107</v>
      </c>
      <c r="U4021">
        <f t="shared" si="440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41"/>
        <v>0.16666666666666666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1">
        <f t="shared" si="438"/>
        <v>42057.190960648149</v>
      </c>
      <c r="T4022" s="11">
        <f t="shared" si="439"/>
        <v>42087.149293981478</v>
      </c>
      <c r="U4022">
        <f t="shared" si="440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41"/>
        <v>8.3333333333333332E-3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11">
        <f t="shared" si="438"/>
        <v>41878.911550925928</v>
      </c>
      <c r="T4023" s="11">
        <f t="shared" si="439"/>
        <v>41938.911550925928</v>
      </c>
      <c r="U4023">
        <f t="shared" si="440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41"/>
        <v>0.69561111111111107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1">
        <f t="shared" si="438"/>
        <v>41990.584108796291</v>
      </c>
      <c r="T4024" s="11">
        <f t="shared" si="439"/>
        <v>42036.120833333334</v>
      </c>
      <c r="U4024">
        <f t="shared" si="440"/>
        <v>2015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41"/>
        <v>0</v>
      </c>
      <c r="P4025" s="6">
        <f t="shared" si="435"/>
        <v>0</v>
      </c>
      <c r="Q4025" t="str">
        <f t="shared" si="436"/>
        <v>theater</v>
      </c>
      <c r="R4025" t="str">
        <f t="shared" si="437"/>
        <v>plays</v>
      </c>
      <c r="S4025" s="11">
        <f t="shared" si="438"/>
        <v>42408.999571759254</v>
      </c>
      <c r="T4025" s="11">
        <f t="shared" si="439"/>
        <v>42453.957905092597</v>
      </c>
      <c r="U4025">
        <f t="shared" si="440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41"/>
        <v>1.2500000000000001E-2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11">
        <f t="shared" si="438"/>
        <v>42217.670104166667</v>
      </c>
      <c r="T4026" s="11">
        <f t="shared" si="439"/>
        <v>42247.670104166667</v>
      </c>
      <c r="U4026">
        <f t="shared" si="440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41"/>
        <v>0.05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11">
        <f t="shared" si="438"/>
        <v>42151.237685185188</v>
      </c>
      <c r="T4027" s="11">
        <f t="shared" si="439"/>
        <v>42211.237685185188</v>
      </c>
      <c r="U4027">
        <f t="shared" si="440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41"/>
        <v>0</v>
      </c>
      <c r="P4028" s="6">
        <f t="shared" si="435"/>
        <v>0</v>
      </c>
      <c r="Q4028" t="str">
        <f t="shared" si="436"/>
        <v>theater</v>
      </c>
      <c r="R4028" t="str">
        <f t="shared" si="437"/>
        <v>plays</v>
      </c>
      <c r="S4028" s="11">
        <f t="shared" si="438"/>
        <v>42282.655543981484</v>
      </c>
      <c r="T4028" s="11">
        <f t="shared" si="439"/>
        <v>42342.697210648148</v>
      </c>
      <c r="U4028">
        <f t="shared" si="440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41"/>
        <v>7.166666666666667E-2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1">
        <f t="shared" si="438"/>
        <v>42768.97084490741</v>
      </c>
      <c r="T4029" s="11">
        <f t="shared" si="439"/>
        <v>42789.041666666672</v>
      </c>
      <c r="U4029">
        <f t="shared" si="440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41"/>
        <v>0.28050000000000003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11">
        <f t="shared" si="438"/>
        <v>41765.938657407409</v>
      </c>
      <c r="T4030" s="11">
        <f t="shared" si="439"/>
        <v>41795.938657407409</v>
      </c>
      <c r="U4030">
        <f t="shared" si="440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41"/>
        <v>0</v>
      </c>
      <c r="P4031" s="6">
        <f t="shared" si="435"/>
        <v>0</v>
      </c>
      <c r="Q4031" t="str">
        <f t="shared" si="436"/>
        <v>theater</v>
      </c>
      <c r="R4031" t="str">
        <f t="shared" si="437"/>
        <v>plays</v>
      </c>
      <c r="S4031" s="11">
        <f t="shared" si="438"/>
        <v>42322.025115740747</v>
      </c>
      <c r="T4031" s="11">
        <f t="shared" si="439"/>
        <v>42352.025115740747</v>
      </c>
      <c r="U4031">
        <f t="shared" si="440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41"/>
        <v>0.16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1">
        <f t="shared" si="438"/>
        <v>42374.655081018514</v>
      </c>
      <c r="T4032" s="11">
        <f t="shared" si="439"/>
        <v>42403.784027777772</v>
      </c>
      <c r="U4032">
        <f t="shared" si="440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41"/>
        <v>0</v>
      </c>
      <c r="P4033" s="6">
        <f t="shared" si="435"/>
        <v>0</v>
      </c>
      <c r="Q4033" t="str">
        <f t="shared" si="436"/>
        <v>theater</v>
      </c>
      <c r="R4033" t="str">
        <f t="shared" si="437"/>
        <v>plays</v>
      </c>
      <c r="S4033" s="11">
        <f t="shared" si="438"/>
        <v>41941.585231481484</v>
      </c>
      <c r="T4033" s="11">
        <f t="shared" si="439"/>
        <v>41991.626898148148</v>
      </c>
      <c r="U4033">
        <f t="shared" si="440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41"/>
        <v>6.8287037037037035E-2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11">
        <f t="shared" si="438"/>
        <v>42293.809212962966</v>
      </c>
      <c r="T4034" s="11">
        <f t="shared" si="439"/>
        <v>42353.85087962963</v>
      </c>
      <c r="U4034">
        <f t="shared" si="440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441"/>
        <v>0.25698702928870293</v>
      </c>
      <c r="P4035" s="6">
        <f t="shared" ref="P4035:P4098" si="442">IF(L4035&gt;0,E4035/L4035,0)</f>
        <v>65.340319148936175</v>
      </c>
      <c r="Q4035" t="str">
        <f t="shared" ref="Q4035:Q4098" si="443">LEFT($N4035,FIND("/",$N4035,1)-1)</f>
        <v>theater</v>
      </c>
      <c r="R4035" t="str">
        <f t="shared" ref="R4035:R4098" si="444">MID($N4035,FIND("/",$N4035,1)+1,32)</f>
        <v>plays</v>
      </c>
      <c r="S4035" s="11">
        <f t="shared" ref="S4035:S4098" si="445">(((J4035/60)/60)/24)+DATE(1970,1,1)</f>
        <v>42614.268796296295</v>
      </c>
      <c r="T4035" s="11">
        <f t="shared" ref="T4035:T4098" si="446">(((I4035/60)/60)/24)+DATE(1970,1,1)</f>
        <v>42645.375</v>
      </c>
      <c r="U4035">
        <f t="shared" ref="U4035:U4098" si="447">YEAR(T4035)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11">
        <f t="shared" si="445"/>
        <v>42067.947337962964</v>
      </c>
      <c r="T4036" s="11">
        <f t="shared" si="446"/>
        <v>42097.905671296292</v>
      </c>
      <c r="U4036">
        <f t="shared" si="447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11">
        <f t="shared" si="445"/>
        <v>41903.882951388885</v>
      </c>
      <c r="T4037" s="11">
        <f t="shared" si="446"/>
        <v>41933.882951388885</v>
      </c>
      <c r="U4037">
        <f t="shared" si="447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1">
        <f t="shared" si="445"/>
        <v>41804.937083333331</v>
      </c>
      <c r="T4038" s="11">
        <f t="shared" si="446"/>
        <v>41821.9375</v>
      </c>
      <c r="U4038">
        <f t="shared" si="447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11">
        <f t="shared" si="445"/>
        <v>42497.070775462969</v>
      </c>
      <c r="T4039" s="11">
        <f t="shared" si="446"/>
        <v>42514.600694444445</v>
      </c>
      <c r="U4039">
        <f t="shared" si="447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11">
        <f t="shared" si="445"/>
        <v>41869.798726851855</v>
      </c>
      <c r="T4040" s="11">
        <f t="shared" si="446"/>
        <v>41929.798726851855</v>
      </c>
      <c r="U4040">
        <f t="shared" si="447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11">
        <f t="shared" si="445"/>
        <v>42305.670914351853</v>
      </c>
      <c r="T4041" s="11">
        <f t="shared" si="446"/>
        <v>42339.249305555553</v>
      </c>
      <c r="U4041">
        <f t="shared" si="447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11">
        <f t="shared" si="445"/>
        <v>42144.231527777782</v>
      </c>
      <c r="T4042" s="11">
        <f t="shared" si="446"/>
        <v>42203.125</v>
      </c>
      <c r="U4042">
        <f t="shared" si="447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11">
        <f t="shared" si="445"/>
        <v>42559.474004629628</v>
      </c>
      <c r="T4043" s="11">
        <f t="shared" si="446"/>
        <v>42619.474004629628</v>
      </c>
      <c r="U4043">
        <f t="shared" si="447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11">
        <f t="shared" si="445"/>
        <v>41995.084074074075</v>
      </c>
      <c r="T4044" s="11">
        <f t="shared" si="446"/>
        <v>42024.802777777775</v>
      </c>
      <c r="U4044">
        <f t="shared" si="447"/>
        <v>2015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6">
        <f t="shared" si="442"/>
        <v>0</v>
      </c>
      <c r="Q4045" t="str">
        <f t="shared" si="443"/>
        <v>theater</v>
      </c>
      <c r="R4045" t="str">
        <f t="shared" si="444"/>
        <v>plays</v>
      </c>
      <c r="S4045" s="11">
        <f t="shared" si="445"/>
        <v>41948.957465277781</v>
      </c>
      <c r="T4045" s="11">
        <f t="shared" si="446"/>
        <v>41963.957465277781</v>
      </c>
      <c r="U4045">
        <f t="shared" si="447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1">
        <f t="shared" si="445"/>
        <v>42074.219699074078</v>
      </c>
      <c r="T4046" s="11">
        <f t="shared" si="446"/>
        <v>42104.208333333328</v>
      </c>
      <c r="U4046">
        <f t="shared" si="447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11">
        <f t="shared" si="445"/>
        <v>41842.201261574075</v>
      </c>
      <c r="T4047" s="11">
        <f t="shared" si="446"/>
        <v>41872.201261574075</v>
      </c>
      <c r="U4047">
        <f t="shared" si="447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1">
        <f t="shared" si="445"/>
        <v>41904.650578703702</v>
      </c>
      <c r="T4048" s="11">
        <f t="shared" si="446"/>
        <v>41934.650578703702</v>
      </c>
      <c r="U4048">
        <f t="shared" si="447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11">
        <f t="shared" si="445"/>
        <v>41991.022488425922</v>
      </c>
      <c r="T4049" s="11">
        <f t="shared" si="446"/>
        <v>42015.041666666672</v>
      </c>
      <c r="U4049">
        <f t="shared" si="447"/>
        <v>2015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1">
        <f t="shared" si="445"/>
        <v>42436.509108796294</v>
      </c>
      <c r="T4050" s="11">
        <f t="shared" si="446"/>
        <v>42471.467442129629</v>
      </c>
      <c r="U4050">
        <f t="shared" si="447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11">
        <f t="shared" si="445"/>
        <v>42169.958506944444</v>
      </c>
      <c r="T4051" s="11">
        <f t="shared" si="446"/>
        <v>42199.958506944444</v>
      </c>
      <c r="U4051">
        <f t="shared" si="447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ref="O4052:O4115" si="448">E4052/D4052</f>
        <v>6.6666666666666664E-4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11">
        <f t="shared" si="445"/>
        <v>41905.636469907404</v>
      </c>
      <c r="T4052" s="11">
        <f t="shared" si="446"/>
        <v>41935.636469907404</v>
      </c>
      <c r="U4052">
        <f t="shared" si="447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8"/>
        <v>0</v>
      </c>
      <c r="P4053" s="6">
        <f t="shared" si="442"/>
        <v>0</v>
      </c>
      <c r="Q4053" t="str">
        <f t="shared" si="443"/>
        <v>theater</v>
      </c>
      <c r="R4053" t="str">
        <f t="shared" si="444"/>
        <v>plays</v>
      </c>
      <c r="S4053" s="11">
        <f t="shared" si="445"/>
        <v>41761.810150462967</v>
      </c>
      <c r="T4053" s="11">
        <f t="shared" si="446"/>
        <v>41768.286805555559</v>
      </c>
      <c r="U4053">
        <f t="shared" si="447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8"/>
        <v>0.37533333333333335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1">
        <f t="shared" si="445"/>
        <v>41865.878657407404</v>
      </c>
      <c r="T4054" s="11">
        <f t="shared" si="446"/>
        <v>41925.878657407404</v>
      </c>
      <c r="U4054">
        <f t="shared" si="447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8"/>
        <v>0.22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11">
        <f t="shared" si="445"/>
        <v>41928.690138888887</v>
      </c>
      <c r="T4055" s="11">
        <f t="shared" si="446"/>
        <v>41958.833333333328</v>
      </c>
      <c r="U4055">
        <f t="shared" si="447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8"/>
        <v>0</v>
      </c>
      <c r="P4056" s="6">
        <f t="shared" si="442"/>
        <v>0</v>
      </c>
      <c r="Q4056" t="str">
        <f t="shared" si="443"/>
        <v>theater</v>
      </c>
      <c r="R4056" t="str">
        <f t="shared" si="444"/>
        <v>plays</v>
      </c>
      <c r="S4056" s="11">
        <f t="shared" si="445"/>
        <v>42613.841261574074</v>
      </c>
      <c r="T4056" s="11">
        <f t="shared" si="446"/>
        <v>42644.166666666672</v>
      </c>
      <c r="U4056">
        <f t="shared" si="447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8"/>
        <v>0.1762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1">
        <f t="shared" si="445"/>
        <v>41779.648506944446</v>
      </c>
      <c r="T4057" s="11">
        <f t="shared" si="446"/>
        <v>41809.648506944446</v>
      </c>
      <c r="U4057">
        <f t="shared" si="447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8"/>
        <v>0.53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1">
        <f t="shared" si="445"/>
        <v>42534.933321759265</v>
      </c>
      <c r="T4058" s="11">
        <f t="shared" si="446"/>
        <v>42554.832638888889</v>
      </c>
      <c r="U4058">
        <f t="shared" si="447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8"/>
        <v>0.22142857142857142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1">
        <f t="shared" si="445"/>
        <v>42310.968518518523</v>
      </c>
      <c r="T4059" s="11">
        <f t="shared" si="446"/>
        <v>42333.958333333328</v>
      </c>
      <c r="U4059">
        <f t="shared" si="447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8"/>
        <v>2.5333333333333333E-2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11">
        <f t="shared" si="445"/>
        <v>42446.060694444444</v>
      </c>
      <c r="T4060" s="11">
        <f t="shared" si="446"/>
        <v>42461.165972222225</v>
      </c>
      <c r="U4060">
        <f t="shared" si="447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8"/>
        <v>2.5000000000000001E-2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1">
        <f t="shared" si="445"/>
        <v>41866.640648148146</v>
      </c>
      <c r="T4061" s="11">
        <f t="shared" si="446"/>
        <v>41898.125</v>
      </c>
      <c r="U4061">
        <f t="shared" si="447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8"/>
        <v>2.8500000000000001E-2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11">
        <f t="shared" si="445"/>
        <v>41779.695092592592</v>
      </c>
      <c r="T4062" s="11">
        <f t="shared" si="446"/>
        <v>41813.666666666664</v>
      </c>
      <c r="U4062">
        <f t="shared" si="447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8"/>
        <v>0</v>
      </c>
      <c r="P4063" s="6">
        <f t="shared" si="442"/>
        <v>0</v>
      </c>
      <c r="Q4063" t="str">
        <f t="shared" si="443"/>
        <v>theater</v>
      </c>
      <c r="R4063" t="str">
        <f t="shared" si="444"/>
        <v>plays</v>
      </c>
      <c r="S4063" s="11">
        <f t="shared" si="445"/>
        <v>42421.141469907408</v>
      </c>
      <c r="T4063" s="11">
        <f t="shared" si="446"/>
        <v>42481.099803240737</v>
      </c>
      <c r="U4063">
        <f t="shared" si="447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8"/>
        <v>2.4500000000000001E-2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1">
        <f t="shared" si="445"/>
        <v>42523.739212962959</v>
      </c>
      <c r="T4064" s="11">
        <f t="shared" si="446"/>
        <v>42553.739212962959</v>
      </c>
      <c r="U4064">
        <f t="shared" si="447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8"/>
        <v>1.4210526315789474E-2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11">
        <f t="shared" si="445"/>
        <v>41787.681527777779</v>
      </c>
      <c r="T4065" s="11">
        <f t="shared" si="446"/>
        <v>41817.681527777779</v>
      </c>
      <c r="U4065">
        <f t="shared" si="447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8"/>
        <v>0.1925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1">
        <f t="shared" si="445"/>
        <v>42093.588263888887</v>
      </c>
      <c r="T4066" s="11">
        <f t="shared" si="446"/>
        <v>42123.588263888887</v>
      </c>
      <c r="U4066">
        <f t="shared" si="447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8"/>
        <v>6.7499999999999999E-3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11">
        <f t="shared" si="445"/>
        <v>41833.951516203706</v>
      </c>
      <c r="T4067" s="11">
        <f t="shared" si="446"/>
        <v>41863.951516203706</v>
      </c>
      <c r="U4067">
        <f t="shared" si="447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8"/>
        <v>1.6666666666666668E-3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11">
        <f t="shared" si="445"/>
        <v>42479.039212962962</v>
      </c>
      <c r="T4068" s="11">
        <f t="shared" si="446"/>
        <v>42509.039212962962</v>
      </c>
      <c r="U4068">
        <f t="shared" si="447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8"/>
        <v>0.60899999999999999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1">
        <f t="shared" si="445"/>
        <v>42235.117476851854</v>
      </c>
      <c r="T4069" s="11">
        <f t="shared" si="446"/>
        <v>42275.117476851854</v>
      </c>
      <c r="U4069">
        <f t="shared" si="447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8"/>
        <v>0.01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1">
        <f t="shared" si="445"/>
        <v>42718.963599537034</v>
      </c>
      <c r="T4070" s="11">
        <f t="shared" si="446"/>
        <v>42748.961805555555</v>
      </c>
      <c r="U4070">
        <f t="shared" si="447"/>
        <v>2017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8"/>
        <v>0.34399999999999997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1">
        <f t="shared" si="445"/>
        <v>42022.661527777775</v>
      </c>
      <c r="T4071" s="11">
        <f t="shared" si="446"/>
        <v>42063.5</v>
      </c>
      <c r="U4071">
        <f t="shared" si="447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8"/>
        <v>0.16500000000000001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11">
        <f t="shared" si="445"/>
        <v>42031.666898148149</v>
      </c>
      <c r="T4072" s="11">
        <f t="shared" si="446"/>
        <v>42064.125</v>
      </c>
      <c r="U4072">
        <f t="shared" si="447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8"/>
        <v>0</v>
      </c>
      <c r="P4073" s="6">
        <f t="shared" si="442"/>
        <v>0</v>
      </c>
      <c r="Q4073" t="str">
        <f t="shared" si="443"/>
        <v>theater</v>
      </c>
      <c r="R4073" t="str">
        <f t="shared" si="444"/>
        <v>plays</v>
      </c>
      <c r="S4073" s="11">
        <f t="shared" si="445"/>
        <v>42700.804756944446</v>
      </c>
      <c r="T4073" s="11">
        <f t="shared" si="446"/>
        <v>42730.804756944446</v>
      </c>
      <c r="U4073">
        <f t="shared" si="447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8"/>
        <v>4.0000000000000001E-3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11">
        <f t="shared" si="445"/>
        <v>41812.77443287037</v>
      </c>
      <c r="T4074" s="11">
        <f t="shared" si="446"/>
        <v>41872.77443287037</v>
      </c>
      <c r="U4074">
        <f t="shared" si="447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8"/>
        <v>1.0571428571428572E-2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11">
        <f t="shared" si="445"/>
        <v>42078.34520833334</v>
      </c>
      <c r="T4075" s="11">
        <f t="shared" si="446"/>
        <v>42133.166666666672</v>
      </c>
      <c r="U4075">
        <f t="shared" si="447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8"/>
        <v>0.26727272727272727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11">
        <f t="shared" si="445"/>
        <v>42283.552951388891</v>
      </c>
      <c r="T4076" s="11">
        <f t="shared" si="446"/>
        <v>42313.594618055555</v>
      </c>
      <c r="U4076">
        <f t="shared" si="447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8"/>
        <v>0.28799999999999998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1">
        <f t="shared" si="445"/>
        <v>41779.045937499999</v>
      </c>
      <c r="T4077" s="11">
        <f t="shared" si="446"/>
        <v>41820.727777777778</v>
      </c>
      <c r="U4077">
        <f t="shared" si="447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8"/>
        <v>0</v>
      </c>
      <c r="P4078" s="6">
        <f t="shared" si="442"/>
        <v>0</v>
      </c>
      <c r="Q4078" t="str">
        <f t="shared" si="443"/>
        <v>theater</v>
      </c>
      <c r="R4078" t="str">
        <f t="shared" si="444"/>
        <v>plays</v>
      </c>
      <c r="S4078" s="11">
        <f t="shared" si="445"/>
        <v>41905.795706018522</v>
      </c>
      <c r="T4078" s="11">
        <f t="shared" si="446"/>
        <v>41933.82708333333</v>
      </c>
      <c r="U4078">
        <f t="shared" si="447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8"/>
        <v>8.8999999999999996E-2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11">
        <f t="shared" si="445"/>
        <v>42695.7105787037</v>
      </c>
      <c r="T4079" s="11">
        <f t="shared" si="446"/>
        <v>42725.7105787037</v>
      </c>
      <c r="U4079">
        <f t="shared" si="447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8"/>
        <v>0</v>
      </c>
      <c r="P4080" s="6">
        <f t="shared" si="442"/>
        <v>0</v>
      </c>
      <c r="Q4080" t="str">
        <f t="shared" si="443"/>
        <v>theater</v>
      </c>
      <c r="R4080" t="str">
        <f t="shared" si="444"/>
        <v>plays</v>
      </c>
      <c r="S4080" s="11">
        <f t="shared" si="445"/>
        <v>42732.787523148145</v>
      </c>
      <c r="T4080" s="11">
        <f t="shared" si="446"/>
        <v>42762.787523148145</v>
      </c>
      <c r="U4080">
        <f t="shared" si="447"/>
        <v>2017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8"/>
        <v>1.6666666666666668E-3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11">
        <f t="shared" si="445"/>
        <v>42510.938900462963</v>
      </c>
      <c r="T4081" s="11">
        <f t="shared" si="446"/>
        <v>42540.938900462963</v>
      </c>
      <c r="U4081">
        <f t="shared" si="447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8"/>
        <v>0</v>
      </c>
      <c r="P4082" s="6">
        <f t="shared" si="442"/>
        <v>0</v>
      </c>
      <c r="Q4082" t="str">
        <f t="shared" si="443"/>
        <v>theater</v>
      </c>
      <c r="R4082" t="str">
        <f t="shared" si="444"/>
        <v>plays</v>
      </c>
      <c r="S4082" s="11">
        <f t="shared" si="445"/>
        <v>42511.698101851856</v>
      </c>
      <c r="T4082" s="11">
        <f t="shared" si="446"/>
        <v>42535.787500000006</v>
      </c>
      <c r="U4082">
        <f t="shared" si="447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8"/>
        <v>0.15737410071942445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1">
        <f t="shared" si="445"/>
        <v>42041.581307870365</v>
      </c>
      <c r="T4083" s="11">
        <f t="shared" si="446"/>
        <v>42071.539641203708</v>
      </c>
      <c r="U4083">
        <f t="shared" si="447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8"/>
        <v>0.02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11">
        <f t="shared" si="445"/>
        <v>42307.189270833333</v>
      </c>
      <c r="T4084" s="11">
        <f t="shared" si="446"/>
        <v>42322.958333333328</v>
      </c>
      <c r="U4084">
        <f t="shared" si="447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8"/>
        <v>0.21685714285714286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11">
        <f t="shared" si="445"/>
        <v>42353.761759259258</v>
      </c>
      <c r="T4085" s="11">
        <f t="shared" si="446"/>
        <v>42383.761759259258</v>
      </c>
      <c r="U4085">
        <f t="shared" si="447"/>
        <v>2016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8"/>
        <v>3.3333333333333335E-3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11">
        <f t="shared" si="445"/>
        <v>42622.436412037037</v>
      </c>
      <c r="T4086" s="11">
        <f t="shared" si="446"/>
        <v>42652.436412037037</v>
      </c>
      <c r="U4086">
        <f t="shared" si="447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8"/>
        <v>2.8571428571428571E-3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11">
        <f t="shared" si="445"/>
        <v>42058.603877314818</v>
      </c>
      <c r="T4087" s="11">
        <f t="shared" si="446"/>
        <v>42087.165972222225</v>
      </c>
      <c r="U4087">
        <f t="shared" si="447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8"/>
        <v>4.7E-2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11">
        <f t="shared" si="445"/>
        <v>42304.940960648149</v>
      </c>
      <c r="T4088" s="11">
        <f t="shared" si="446"/>
        <v>42329.166666666672</v>
      </c>
      <c r="U4088">
        <f t="shared" si="447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8"/>
        <v>0</v>
      </c>
      <c r="P4089" s="6">
        <f t="shared" si="442"/>
        <v>0</v>
      </c>
      <c r="Q4089" t="str">
        <f t="shared" si="443"/>
        <v>theater</v>
      </c>
      <c r="R4089" t="str">
        <f t="shared" si="444"/>
        <v>plays</v>
      </c>
      <c r="S4089" s="11">
        <f t="shared" si="445"/>
        <v>42538.742893518516</v>
      </c>
      <c r="T4089" s="11">
        <f t="shared" si="446"/>
        <v>42568.742893518516</v>
      </c>
      <c r="U4089">
        <f t="shared" si="447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8"/>
        <v>0.108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11">
        <f t="shared" si="445"/>
        <v>41990.612546296295</v>
      </c>
      <c r="T4090" s="11">
        <f t="shared" si="446"/>
        <v>42020.434722222228</v>
      </c>
      <c r="U4090">
        <f t="shared" si="447"/>
        <v>2015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8"/>
        <v>4.8000000000000001E-2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11">
        <f t="shared" si="445"/>
        <v>42122.732499999998</v>
      </c>
      <c r="T4091" s="11">
        <f t="shared" si="446"/>
        <v>42155.732638888891</v>
      </c>
      <c r="U4091">
        <f t="shared" si="447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8"/>
        <v>3.2000000000000001E-2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1">
        <f t="shared" si="445"/>
        <v>42209.67288194444</v>
      </c>
      <c r="T4092" s="11">
        <f t="shared" si="446"/>
        <v>42223.625</v>
      </c>
      <c r="U4092">
        <f t="shared" si="447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8"/>
        <v>0.1275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11">
        <f t="shared" si="445"/>
        <v>41990.506377314814</v>
      </c>
      <c r="T4093" s="11">
        <f t="shared" si="446"/>
        <v>42020.506377314814</v>
      </c>
      <c r="U4093">
        <f t="shared" si="447"/>
        <v>2015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8"/>
        <v>1.8181818181818181E-4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11">
        <f t="shared" si="445"/>
        <v>42039.194988425923</v>
      </c>
      <c r="T4094" s="11">
        <f t="shared" si="446"/>
        <v>42099.153321759266</v>
      </c>
      <c r="U4094">
        <f t="shared" si="447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8"/>
        <v>2.4E-2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11">
        <f t="shared" si="445"/>
        <v>42178.815891203703</v>
      </c>
      <c r="T4095" s="11">
        <f t="shared" si="446"/>
        <v>42238.815891203703</v>
      </c>
      <c r="U4095">
        <f t="shared" si="447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8"/>
        <v>0.36499999999999999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1">
        <f t="shared" si="445"/>
        <v>41890.086805555555</v>
      </c>
      <c r="T4096" s="11">
        <f t="shared" si="446"/>
        <v>41934.207638888889</v>
      </c>
      <c r="U4096">
        <f t="shared" si="447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8"/>
        <v>2.6666666666666668E-2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11">
        <f t="shared" si="445"/>
        <v>42693.031828703708</v>
      </c>
      <c r="T4097" s="11">
        <f t="shared" si="446"/>
        <v>42723.031828703708</v>
      </c>
      <c r="U4097">
        <f t="shared" si="447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8"/>
        <v>0.11428571428571428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11">
        <f t="shared" si="445"/>
        <v>42750.530312499999</v>
      </c>
      <c r="T4098" s="11">
        <f t="shared" si="446"/>
        <v>42794.368749999994</v>
      </c>
      <c r="U4098">
        <f t="shared" si="447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448"/>
        <v>0</v>
      </c>
      <c r="P4099" s="6">
        <f t="shared" ref="P4099:P4115" si="449">IF(L4099&gt;0,E4099/L4099,0)</f>
        <v>0</v>
      </c>
      <c r="Q4099" t="str">
        <f t="shared" ref="Q4099:Q4115" si="450">LEFT($N4099,FIND("/",$N4099,1)-1)</f>
        <v>theater</v>
      </c>
      <c r="R4099" t="str">
        <f t="shared" ref="R4099:R4115" si="451">MID($N4099,FIND("/",$N4099,1)+1,32)</f>
        <v>plays</v>
      </c>
      <c r="S4099" s="11">
        <f t="shared" ref="S4099:S4115" si="452">(((J4099/60)/60)/24)+DATE(1970,1,1)</f>
        <v>42344.824502314819</v>
      </c>
      <c r="T4099" s="11">
        <f t="shared" ref="T4099:T4115" si="453">(((I4099/60)/60)/24)+DATE(1970,1,1)</f>
        <v>42400.996527777781</v>
      </c>
      <c r="U4099">
        <f t="shared" ref="U4099:U4115" si="454">YEAR(T4099)</f>
        <v>2016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6">
        <f t="shared" si="449"/>
        <v>0</v>
      </c>
      <c r="Q4100" t="str">
        <f t="shared" si="450"/>
        <v>theater</v>
      </c>
      <c r="R4100" t="str">
        <f t="shared" si="451"/>
        <v>plays</v>
      </c>
      <c r="S4100" s="11">
        <f t="shared" si="452"/>
        <v>42495.722187499996</v>
      </c>
      <c r="T4100" s="11">
        <f t="shared" si="453"/>
        <v>42525.722187499996</v>
      </c>
      <c r="U4100">
        <f t="shared" si="45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6">
        <f t="shared" si="449"/>
        <v>50</v>
      </c>
      <c r="Q4101" t="str">
        <f t="shared" si="450"/>
        <v>theater</v>
      </c>
      <c r="R4101" t="str">
        <f t="shared" si="451"/>
        <v>plays</v>
      </c>
      <c r="S4101" s="11">
        <f t="shared" si="452"/>
        <v>42570.850381944445</v>
      </c>
      <c r="T4101" s="11">
        <f t="shared" si="453"/>
        <v>42615.850381944445</v>
      </c>
      <c r="U4101">
        <f t="shared" si="45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6">
        <f t="shared" si="449"/>
        <v>0</v>
      </c>
      <c r="Q4102" t="str">
        <f t="shared" si="450"/>
        <v>theater</v>
      </c>
      <c r="R4102" t="str">
        <f t="shared" si="451"/>
        <v>plays</v>
      </c>
      <c r="S4102" s="11">
        <f t="shared" si="452"/>
        <v>41927.124884259261</v>
      </c>
      <c r="T4102" s="11">
        <f t="shared" si="453"/>
        <v>41937.124884259261</v>
      </c>
      <c r="U4102">
        <f t="shared" si="45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6">
        <f t="shared" si="449"/>
        <v>0</v>
      </c>
      <c r="Q4103" t="str">
        <f t="shared" si="450"/>
        <v>theater</v>
      </c>
      <c r="R4103" t="str">
        <f t="shared" si="451"/>
        <v>plays</v>
      </c>
      <c r="S4103" s="11">
        <f t="shared" si="452"/>
        <v>42730.903726851851</v>
      </c>
      <c r="T4103" s="11">
        <f t="shared" si="453"/>
        <v>42760.903726851851</v>
      </c>
      <c r="U4103">
        <f t="shared" si="454"/>
        <v>2017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6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1">
        <f t="shared" si="452"/>
        <v>42475.848067129627</v>
      </c>
      <c r="T4104" s="11">
        <f t="shared" si="453"/>
        <v>42505.848067129627</v>
      </c>
      <c r="U4104">
        <f t="shared" si="45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6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1">
        <f t="shared" si="452"/>
        <v>42188.83293981482</v>
      </c>
      <c r="T4105" s="11">
        <f t="shared" si="453"/>
        <v>42242.772222222222</v>
      </c>
      <c r="U4105">
        <f t="shared" si="45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1">
        <f t="shared" si="452"/>
        <v>42640.278171296297</v>
      </c>
      <c r="T4106" s="11">
        <f t="shared" si="453"/>
        <v>42670.278171296297</v>
      </c>
      <c r="U4106">
        <f t="shared" si="45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6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1">
        <f t="shared" si="452"/>
        <v>42697.010520833333</v>
      </c>
      <c r="T4107" s="11">
        <f t="shared" si="453"/>
        <v>42730.010520833333</v>
      </c>
      <c r="U4107">
        <f t="shared" si="45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6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1">
        <f t="shared" si="452"/>
        <v>42053.049375000002</v>
      </c>
      <c r="T4108" s="11">
        <f t="shared" si="453"/>
        <v>42096.041666666672</v>
      </c>
      <c r="U4108">
        <f t="shared" si="45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6">
        <f t="shared" si="449"/>
        <v>10.25</v>
      </c>
      <c r="Q4109" t="str">
        <f t="shared" si="450"/>
        <v>theater</v>
      </c>
      <c r="R4109" t="str">
        <f t="shared" si="451"/>
        <v>plays</v>
      </c>
      <c r="S4109" s="11">
        <f t="shared" si="452"/>
        <v>41883.916678240741</v>
      </c>
      <c r="T4109" s="11">
        <f t="shared" si="453"/>
        <v>41906.916678240741</v>
      </c>
      <c r="U4109">
        <f t="shared" si="45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6">
        <f t="shared" si="449"/>
        <v>59</v>
      </c>
      <c r="Q4110" t="str">
        <f t="shared" si="450"/>
        <v>theater</v>
      </c>
      <c r="R4110" t="str">
        <f t="shared" si="451"/>
        <v>plays</v>
      </c>
      <c r="S4110" s="11">
        <f t="shared" si="452"/>
        <v>42767.031678240746</v>
      </c>
      <c r="T4110" s="11">
        <f t="shared" si="453"/>
        <v>42797.208333333328</v>
      </c>
      <c r="U4110">
        <f t="shared" si="45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6">
        <f t="shared" si="449"/>
        <v>0</v>
      </c>
      <c r="Q4111" t="str">
        <f t="shared" si="450"/>
        <v>theater</v>
      </c>
      <c r="R4111" t="str">
        <f t="shared" si="451"/>
        <v>plays</v>
      </c>
      <c r="S4111" s="11">
        <f t="shared" si="452"/>
        <v>42307.539398148147</v>
      </c>
      <c r="T4111" s="11">
        <f t="shared" si="453"/>
        <v>42337.581064814818</v>
      </c>
      <c r="U4111">
        <f t="shared" si="45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6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1">
        <f t="shared" si="452"/>
        <v>42512.626747685179</v>
      </c>
      <c r="T4112" s="11">
        <f t="shared" si="453"/>
        <v>42572.626747685179</v>
      </c>
      <c r="U4112">
        <f t="shared" si="45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6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1">
        <f t="shared" si="452"/>
        <v>42029.135879629626</v>
      </c>
      <c r="T4113" s="11">
        <f t="shared" si="453"/>
        <v>42059.135879629626</v>
      </c>
      <c r="U4113">
        <f t="shared" si="45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6">
        <f t="shared" si="449"/>
        <v>1</v>
      </c>
      <c r="Q4114" t="str">
        <f t="shared" si="450"/>
        <v>theater</v>
      </c>
      <c r="R4114" t="str">
        <f t="shared" si="451"/>
        <v>plays</v>
      </c>
      <c r="S4114" s="11">
        <f t="shared" si="452"/>
        <v>42400.946597222224</v>
      </c>
      <c r="T4114" s="11">
        <f t="shared" si="453"/>
        <v>42428</v>
      </c>
      <c r="U4114">
        <f t="shared" si="45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6">
        <f t="shared" si="449"/>
        <v>1</v>
      </c>
      <c r="Q4115" t="str">
        <f t="shared" si="450"/>
        <v>theater</v>
      </c>
      <c r="R4115" t="str">
        <f t="shared" si="451"/>
        <v>plays</v>
      </c>
      <c r="S4115" s="11">
        <f t="shared" si="452"/>
        <v>42358.573182870372</v>
      </c>
      <c r="T4115" s="11">
        <f t="shared" si="453"/>
        <v>42377.273611111115</v>
      </c>
      <c r="U4115">
        <f t="shared" si="454"/>
        <v>2016</v>
      </c>
    </row>
  </sheetData>
  <autoFilter ref="A1:U4115" xr:uid="{468C1B23-815C-E144-9989-BDAC60EFDFFB}"/>
  <conditionalFormatting sqref="F1:F4115">
    <cfRule type="cellIs" dxfId="6" priority="7" operator="equal">
      <formula>"failed"</formula>
    </cfRule>
  </conditionalFormatting>
  <conditionalFormatting sqref="F2:F4115">
    <cfRule type="cellIs" dxfId="5" priority="4" operator="equal">
      <formula>"live"</formula>
    </cfRule>
    <cfRule type="cellIs" dxfId="4" priority="5" operator="equal">
      <formula>"canceled"</formula>
    </cfRule>
    <cfRule type="cellIs" dxfId="3" priority="6" operator="equal">
      <formula>"successful"</formula>
    </cfRule>
  </conditionalFormatting>
  <conditionalFormatting sqref="O2:O4115">
    <cfRule type="cellIs" dxfId="2" priority="1" operator="greaterThan">
      <formula>2</formula>
    </cfRule>
    <cfRule type="cellIs" dxfId="1" priority="2" operator="between">
      <formula>1</formula>
      <formula>1.99</formula>
    </cfRule>
    <cfRule type="cellIs" dxfId="0" priority="3" operator="between">
      <formula>0</formula>
      <formula>0.99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BD18-A992-DD45-89B8-C520972FC1FD}">
  <dimension ref="A2:F15"/>
  <sheetViews>
    <sheetView zoomScale="101" zoomScaleNormal="101" workbookViewId="0">
      <selection activeCell="G1" sqref="G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12.33203125" bestFit="1" customWidth="1"/>
    <col min="9" max="9" width="11.83203125" bestFit="1" customWidth="1"/>
    <col min="10" max="10" width="16.6640625" bestFit="1" customWidth="1"/>
    <col min="11" max="11" width="16" bestFit="1" customWidth="1"/>
  </cols>
  <sheetData>
    <row r="2" spans="1:6" x14ac:dyDescent="0.2">
      <c r="A2" s="7" t="s">
        <v>8223</v>
      </c>
      <c r="B2" t="s">
        <v>8310</v>
      </c>
    </row>
    <row r="4" spans="1:6" x14ac:dyDescent="0.2">
      <c r="A4" s="7" t="s">
        <v>8323</v>
      </c>
      <c r="B4" s="7" t="s">
        <v>8313</v>
      </c>
    </row>
    <row r="5" spans="1:6" x14ac:dyDescent="0.2">
      <c r="A5" s="7" t="s">
        <v>8311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8312</v>
      </c>
    </row>
    <row r="6" spans="1:6" x14ac:dyDescent="0.2">
      <c r="A6" s="8" t="s">
        <v>8314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">
      <c r="A7" s="8" t="s">
        <v>8315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">
      <c r="A8" s="8" t="s">
        <v>8316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">
      <c r="A9" s="8" t="s">
        <v>8317</v>
      </c>
      <c r="B9" s="10">
        <v>24</v>
      </c>
      <c r="C9" s="10"/>
      <c r="D9" s="10"/>
      <c r="E9" s="10"/>
      <c r="F9" s="10">
        <v>24</v>
      </c>
    </row>
    <row r="10" spans="1:6" x14ac:dyDescent="0.2">
      <c r="A10" s="8" t="s">
        <v>8318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">
      <c r="A11" s="8" t="s">
        <v>8319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">
      <c r="A12" s="8" t="s">
        <v>8320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">
      <c r="A13" s="8" t="s">
        <v>8321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">
      <c r="A14" s="8" t="s">
        <v>8322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">
      <c r="A15" s="8" t="s">
        <v>8312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08B57-206A-F64C-93FB-297FEA5759BF}">
  <dimension ref="A1:E48"/>
  <sheetViews>
    <sheetView workbookViewId="0">
      <selection activeCell="D2" sqref="D2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83203125" bestFit="1" customWidth="1"/>
    <col min="4" max="4" width="9" bestFit="1" customWidth="1"/>
    <col min="5" max="6" width="10" bestFit="1" customWidth="1"/>
    <col min="7" max="7" width="10.83203125" bestFit="1" customWidth="1"/>
    <col min="8" max="8" width="15.1640625" bestFit="1" customWidth="1"/>
    <col min="9" max="9" width="10.83203125" bestFit="1" customWidth="1"/>
    <col min="10" max="10" width="19.5" bestFit="1" customWidth="1"/>
    <col min="11" max="11" width="15" bestFit="1" customWidth="1"/>
  </cols>
  <sheetData>
    <row r="1" spans="1:5" x14ac:dyDescent="0.2">
      <c r="A1" s="7" t="s">
        <v>8366</v>
      </c>
      <c r="B1" t="s">
        <v>8310</v>
      </c>
    </row>
    <row r="2" spans="1:5" x14ac:dyDescent="0.2">
      <c r="A2" s="7" t="s">
        <v>8365</v>
      </c>
      <c r="B2" t="s">
        <v>8310</v>
      </c>
    </row>
    <row r="3" spans="1:5" x14ac:dyDescent="0.2">
      <c r="A3" s="7" t="s">
        <v>8373</v>
      </c>
      <c r="B3" s="8">
        <v>2015</v>
      </c>
    </row>
    <row r="5" spans="1:5" x14ac:dyDescent="0.2">
      <c r="A5" s="7" t="s">
        <v>8367</v>
      </c>
      <c r="B5" s="7" t="s">
        <v>8313</v>
      </c>
    </row>
    <row r="6" spans="1:5" x14ac:dyDescent="0.2">
      <c r="A6" s="7" t="s">
        <v>8311</v>
      </c>
      <c r="B6" s="9" t="s">
        <v>8368</v>
      </c>
      <c r="C6" s="9" t="s">
        <v>8369</v>
      </c>
      <c r="D6" s="9" t="s">
        <v>8370</v>
      </c>
      <c r="E6" s="9" t="s">
        <v>8312</v>
      </c>
    </row>
    <row r="7" spans="1:5" x14ac:dyDescent="0.2">
      <c r="A7" s="8" t="s">
        <v>8324</v>
      </c>
      <c r="B7" s="10"/>
      <c r="C7" s="10">
        <v>22</v>
      </c>
      <c r="D7" s="10"/>
      <c r="E7" s="10">
        <v>22</v>
      </c>
    </row>
    <row r="8" spans="1:5" x14ac:dyDescent="0.2">
      <c r="A8" s="8" t="s">
        <v>8325</v>
      </c>
      <c r="B8" s="10">
        <v>4</v>
      </c>
      <c r="C8" s="10"/>
      <c r="D8" s="10"/>
      <c r="E8" s="10">
        <v>4</v>
      </c>
    </row>
    <row r="9" spans="1:5" x14ac:dyDescent="0.2">
      <c r="A9" s="8" t="s">
        <v>8326</v>
      </c>
      <c r="B9" s="10">
        <v>8</v>
      </c>
      <c r="C9" s="10"/>
      <c r="D9" s="10"/>
      <c r="E9" s="10">
        <v>8</v>
      </c>
    </row>
    <row r="10" spans="1:5" x14ac:dyDescent="0.2">
      <c r="A10" s="8" t="s">
        <v>8327</v>
      </c>
      <c r="B10" s="10"/>
      <c r="C10" s="10">
        <v>6</v>
      </c>
      <c r="D10" s="10"/>
      <c r="E10" s="10">
        <v>6</v>
      </c>
    </row>
    <row r="11" spans="1:5" x14ac:dyDescent="0.2">
      <c r="A11" s="8" t="s">
        <v>8328</v>
      </c>
      <c r="B11" s="10"/>
      <c r="C11" s="10"/>
      <c r="D11" s="10">
        <v>10</v>
      </c>
      <c r="E11" s="10">
        <v>10</v>
      </c>
    </row>
    <row r="12" spans="1:5" x14ac:dyDescent="0.2">
      <c r="A12" s="8" t="s">
        <v>8329</v>
      </c>
      <c r="B12" s="10"/>
      <c r="C12" s="10"/>
      <c r="D12" s="10">
        <v>33</v>
      </c>
      <c r="E12" s="10">
        <v>33</v>
      </c>
    </row>
    <row r="13" spans="1:5" x14ac:dyDescent="0.2">
      <c r="A13" s="8" t="s">
        <v>8330</v>
      </c>
      <c r="B13" s="10"/>
      <c r="C13" s="10">
        <v>41</v>
      </c>
      <c r="D13" s="10"/>
      <c r="E13" s="10">
        <v>41</v>
      </c>
    </row>
    <row r="14" spans="1:5" x14ac:dyDescent="0.2">
      <c r="A14" s="8" t="s">
        <v>8331</v>
      </c>
      <c r="B14" s="10"/>
      <c r="C14" s="10"/>
      <c r="D14" s="10">
        <v>14</v>
      </c>
      <c r="E14" s="10">
        <v>14</v>
      </c>
    </row>
    <row r="15" spans="1:5" x14ac:dyDescent="0.2">
      <c r="A15" s="8" t="s">
        <v>8332</v>
      </c>
      <c r="B15" s="10"/>
      <c r="C15" s="10">
        <v>19</v>
      </c>
      <c r="D15" s="10"/>
      <c r="E15" s="10">
        <v>19</v>
      </c>
    </row>
    <row r="16" spans="1:5" x14ac:dyDescent="0.2">
      <c r="A16" s="8" t="s">
        <v>8333</v>
      </c>
      <c r="B16" s="10"/>
      <c r="C16" s="10">
        <v>9</v>
      </c>
      <c r="D16" s="10"/>
      <c r="E16" s="10">
        <v>9</v>
      </c>
    </row>
    <row r="17" spans="1:5" x14ac:dyDescent="0.2">
      <c r="A17" s="8" t="s">
        <v>8334</v>
      </c>
      <c r="B17" s="10">
        <v>9</v>
      </c>
      <c r="C17" s="10">
        <v>53</v>
      </c>
      <c r="D17" s="10"/>
      <c r="E17" s="10">
        <v>62</v>
      </c>
    </row>
    <row r="18" spans="1:5" x14ac:dyDescent="0.2">
      <c r="A18" s="8" t="s">
        <v>8335</v>
      </c>
      <c r="B18" s="10"/>
      <c r="C18" s="10">
        <v>6</v>
      </c>
      <c r="D18" s="10"/>
      <c r="E18" s="10">
        <v>6</v>
      </c>
    </row>
    <row r="19" spans="1:5" x14ac:dyDescent="0.2">
      <c r="A19" s="8" t="s">
        <v>8336</v>
      </c>
      <c r="B19" s="10"/>
      <c r="C19" s="10"/>
      <c r="D19" s="10">
        <v>29</v>
      </c>
      <c r="E19" s="10">
        <v>29</v>
      </c>
    </row>
    <row r="20" spans="1:5" x14ac:dyDescent="0.2">
      <c r="A20" s="8" t="s">
        <v>8337</v>
      </c>
      <c r="B20" s="10"/>
      <c r="C20" s="10">
        <v>2</v>
      </c>
      <c r="D20" s="10">
        <v>10</v>
      </c>
      <c r="E20" s="10">
        <v>12</v>
      </c>
    </row>
    <row r="21" spans="1:5" x14ac:dyDescent="0.2">
      <c r="A21" s="8" t="s">
        <v>8338</v>
      </c>
      <c r="B21" s="10"/>
      <c r="C21" s="10">
        <v>2</v>
      </c>
      <c r="D21" s="10"/>
      <c r="E21" s="10">
        <v>2</v>
      </c>
    </row>
    <row r="22" spans="1:5" x14ac:dyDescent="0.2">
      <c r="A22" s="8" t="s">
        <v>8339</v>
      </c>
      <c r="B22" s="10"/>
      <c r="C22" s="10">
        <v>3</v>
      </c>
      <c r="D22" s="10">
        <v>6</v>
      </c>
      <c r="E22" s="10">
        <v>9</v>
      </c>
    </row>
    <row r="23" spans="1:5" x14ac:dyDescent="0.2">
      <c r="A23" s="8" t="s">
        <v>8340</v>
      </c>
      <c r="B23" s="10"/>
      <c r="C23" s="10"/>
      <c r="D23" s="10">
        <v>7</v>
      </c>
      <c r="E23" s="10">
        <v>7</v>
      </c>
    </row>
    <row r="24" spans="1:5" x14ac:dyDescent="0.2">
      <c r="A24" s="8" t="s">
        <v>8341</v>
      </c>
      <c r="B24" s="10"/>
      <c r="C24" s="10">
        <v>14</v>
      </c>
      <c r="D24" s="10"/>
      <c r="E24" s="10">
        <v>14</v>
      </c>
    </row>
    <row r="25" spans="1:5" x14ac:dyDescent="0.2">
      <c r="A25" s="8" t="s">
        <v>8342</v>
      </c>
      <c r="B25" s="10">
        <v>8</v>
      </c>
      <c r="C25" s="10">
        <v>33</v>
      </c>
      <c r="D25" s="10">
        <v>21</v>
      </c>
      <c r="E25" s="10">
        <v>62</v>
      </c>
    </row>
    <row r="26" spans="1:5" x14ac:dyDescent="0.2">
      <c r="A26" s="8" t="s">
        <v>8343</v>
      </c>
      <c r="B26" s="10"/>
      <c r="C26" s="10">
        <v>11</v>
      </c>
      <c r="D26" s="10"/>
      <c r="E26" s="10">
        <v>11</v>
      </c>
    </row>
    <row r="27" spans="1:5" x14ac:dyDescent="0.2">
      <c r="A27" s="8" t="s">
        <v>8344</v>
      </c>
      <c r="B27" s="10"/>
      <c r="C27" s="10"/>
      <c r="D27" s="10">
        <v>10</v>
      </c>
      <c r="E27" s="10">
        <v>10</v>
      </c>
    </row>
    <row r="28" spans="1:5" x14ac:dyDescent="0.2">
      <c r="A28" s="8" t="s">
        <v>8345</v>
      </c>
      <c r="B28" s="10"/>
      <c r="C28" s="10">
        <v>6</v>
      </c>
      <c r="D28" s="10"/>
      <c r="E28" s="10">
        <v>6</v>
      </c>
    </row>
    <row r="29" spans="1:5" x14ac:dyDescent="0.2">
      <c r="A29" s="8" t="s">
        <v>8346</v>
      </c>
      <c r="B29" s="10"/>
      <c r="C29" s="10">
        <v>22</v>
      </c>
      <c r="D29" s="10">
        <v>36</v>
      </c>
      <c r="E29" s="10">
        <v>58</v>
      </c>
    </row>
    <row r="30" spans="1:5" x14ac:dyDescent="0.2">
      <c r="A30" s="8" t="s">
        <v>8347</v>
      </c>
      <c r="B30" s="10"/>
      <c r="C30" s="10">
        <v>9</v>
      </c>
      <c r="D30" s="10"/>
      <c r="E30" s="10">
        <v>9</v>
      </c>
    </row>
    <row r="31" spans="1:5" x14ac:dyDescent="0.2">
      <c r="A31" s="8" t="s">
        <v>8348</v>
      </c>
      <c r="B31" s="10"/>
      <c r="C31" s="10">
        <v>145</v>
      </c>
      <c r="D31" s="10">
        <v>273</v>
      </c>
      <c r="E31" s="10">
        <v>418</v>
      </c>
    </row>
    <row r="32" spans="1:5" x14ac:dyDescent="0.2">
      <c r="A32" s="8" t="s">
        <v>8349</v>
      </c>
      <c r="B32" s="10"/>
      <c r="C32" s="10"/>
      <c r="D32" s="10">
        <v>2</v>
      </c>
      <c r="E32" s="10">
        <v>2</v>
      </c>
    </row>
    <row r="33" spans="1:5" x14ac:dyDescent="0.2">
      <c r="A33" s="8" t="s">
        <v>8350</v>
      </c>
      <c r="B33" s="10"/>
      <c r="C33" s="10"/>
      <c r="D33" s="10">
        <v>1</v>
      </c>
      <c r="E33" s="10">
        <v>1</v>
      </c>
    </row>
    <row r="34" spans="1:5" x14ac:dyDescent="0.2">
      <c r="A34" s="8" t="s">
        <v>8351</v>
      </c>
      <c r="B34" s="10"/>
      <c r="C34" s="10">
        <v>8</v>
      </c>
      <c r="D34" s="10"/>
      <c r="E34" s="10">
        <v>8</v>
      </c>
    </row>
    <row r="35" spans="1:5" x14ac:dyDescent="0.2">
      <c r="A35" s="8" t="s">
        <v>8352</v>
      </c>
      <c r="B35" s="10"/>
      <c r="C35" s="10"/>
      <c r="D35" s="10">
        <v>28</v>
      </c>
      <c r="E35" s="10">
        <v>28</v>
      </c>
    </row>
    <row r="36" spans="1:5" x14ac:dyDescent="0.2">
      <c r="A36" s="8" t="s">
        <v>8353</v>
      </c>
      <c r="B36" s="10">
        <v>18</v>
      </c>
      <c r="C36" s="10"/>
      <c r="D36" s="10"/>
      <c r="E36" s="10">
        <v>18</v>
      </c>
    </row>
    <row r="37" spans="1:5" x14ac:dyDescent="0.2">
      <c r="A37" s="8" t="s">
        <v>8354</v>
      </c>
      <c r="B37" s="10"/>
      <c r="C37" s="10"/>
      <c r="D37" s="10">
        <v>3</v>
      </c>
      <c r="E37" s="10">
        <v>3</v>
      </c>
    </row>
    <row r="38" spans="1:5" x14ac:dyDescent="0.2">
      <c r="A38" s="8" t="s">
        <v>8355</v>
      </c>
      <c r="B38" s="10"/>
      <c r="C38" s="10"/>
      <c r="D38" s="10">
        <v>7</v>
      </c>
      <c r="E38" s="10">
        <v>7</v>
      </c>
    </row>
    <row r="39" spans="1:5" x14ac:dyDescent="0.2">
      <c r="A39" s="8" t="s">
        <v>8356</v>
      </c>
      <c r="B39" s="10">
        <v>6</v>
      </c>
      <c r="C39" s="10"/>
      <c r="D39" s="10">
        <v>15</v>
      </c>
      <c r="E39" s="10">
        <v>21</v>
      </c>
    </row>
    <row r="40" spans="1:5" x14ac:dyDescent="0.2">
      <c r="A40" s="8" t="s">
        <v>8357</v>
      </c>
      <c r="B40" s="10">
        <v>5</v>
      </c>
      <c r="C40" s="10">
        <v>39</v>
      </c>
      <c r="D40" s="10">
        <v>20</v>
      </c>
      <c r="E40" s="10">
        <v>64</v>
      </c>
    </row>
    <row r="41" spans="1:5" x14ac:dyDescent="0.2">
      <c r="A41" s="8" t="s">
        <v>8358</v>
      </c>
      <c r="B41" s="10"/>
      <c r="C41" s="10"/>
      <c r="D41" s="10">
        <v>18</v>
      </c>
      <c r="E41" s="10">
        <v>18</v>
      </c>
    </row>
    <row r="42" spans="1:5" x14ac:dyDescent="0.2">
      <c r="A42" s="8" t="s">
        <v>8359</v>
      </c>
      <c r="B42" s="10"/>
      <c r="C42" s="10"/>
      <c r="D42" s="10">
        <v>22</v>
      </c>
      <c r="E42" s="10">
        <v>22</v>
      </c>
    </row>
    <row r="43" spans="1:5" x14ac:dyDescent="0.2">
      <c r="A43" s="8" t="s">
        <v>8360</v>
      </c>
      <c r="B43" s="10">
        <v>2</v>
      </c>
      <c r="C43" s="10">
        <v>22</v>
      </c>
      <c r="D43" s="10"/>
      <c r="E43" s="10">
        <v>24</v>
      </c>
    </row>
    <row r="44" spans="1:5" x14ac:dyDescent="0.2">
      <c r="A44" s="8" t="s">
        <v>8361</v>
      </c>
      <c r="B44" s="10"/>
      <c r="C44" s="10">
        <v>13</v>
      </c>
      <c r="D44" s="10"/>
      <c r="E44" s="10">
        <v>13</v>
      </c>
    </row>
    <row r="45" spans="1:5" x14ac:dyDescent="0.2">
      <c r="A45" s="8" t="s">
        <v>8362</v>
      </c>
      <c r="B45" s="10">
        <v>17</v>
      </c>
      <c r="C45" s="10">
        <v>27</v>
      </c>
      <c r="D45" s="10">
        <v>9</v>
      </c>
      <c r="E45" s="10">
        <v>53</v>
      </c>
    </row>
    <row r="46" spans="1:5" x14ac:dyDescent="0.2">
      <c r="A46" s="8" t="s">
        <v>8363</v>
      </c>
      <c r="B46" s="10">
        <v>59</v>
      </c>
      <c r="C46" s="10">
        <v>31</v>
      </c>
      <c r="D46" s="10"/>
      <c r="E46" s="10">
        <v>90</v>
      </c>
    </row>
    <row r="47" spans="1:5" x14ac:dyDescent="0.2">
      <c r="A47" s="8" t="s">
        <v>8364</v>
      </c>
      <c r="B47" s="10">
        <v>2</v>
      </c>
      <c r="C47" s="10"/>
      <c r="D47" s="10"/>
      <c r="E47" s="10">
        <v>2</v>
      </c>
    </row>
    <row r="48" spans="1:5" x14ac:dyDescent="0.2">
      <c r="A48" s="8" t="s">
        <v>8312</v>
      </c>
      <c r="B48" s="10">
        <v>138</v>
      </c>
      <c r="C48" s="10">
        <v>543</v>
      </c>
      <c r="D48" s="10">
        <v>574</v>
      </c>
      <c r="E48" s="10">
        <v>1255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03664-4FD5-C04D-BFC7-4C9FD3F19F58}">
  <dimension ref="A1:H13"/>
  <sheetViews>
    <sheetView zoomScale="102" workbookViewId="0">
      <selection activeCell="J37" sqref="J3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ht="32" x14ac:dyDescent="0.2">
      <c r="A1" s="2" t="s">
        <v>8374</v>
      </c>
      <c r="B1" s="2" t="s">
        <v>8375</v>
      </c>
      <c r="C1" s="2" t="s">
        <v>8376</v>
      </c>
      <c r="D1" s="2" t="s">
        <v>8377</v>
      </c>
      <c r="E1" s="2" t="s">
        <v>8378</v>
      </c>
      <c r="F1" s="2" t="s">
        <v>8379</v>
      </c>
      <c r="G1" s="2" t="s">
        <v>8380</v>
      </c>
      <c r="H1" s="2" t="s">
        <v>8381</v>
      </c>
    </row>
    <row r="2" spans="1:8" x14ac:dyDescent="0.2">
      <c r="A2" t="s">
        <v>8382</v>
      </c>
      <c r="B2" s="9">
        <f>COUNTIFS(Data!$D:$D,"&lt;1000",Data!$F:$F,"=successful")</f>
        <v>322</v>
      </c>
      <c r="C2" s="9">
        <f>COUNTIFS(Data!$D:$D,"&lt;1000",Data!$F:$F,"=failed")</f>
        <v>113</v>
      </c>
      <c r="D2" s="9">
        <f>COUNTIFS(Data!$D:$D,"&lt;1000",Data!$F:$F,"=canceled")</f>
        <v>18</v>
      </c>
      <c r="E2" s="9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8383</v>
      </c>
      <c r="B3" s="9">
        <f>COUNTIFS(Data!$D:$D,"&gt;999",Data!$D:$D,"&lt;5000",Data!$F:$F,"=successful")</f>
        <v>932</v>
      </c>
      <c r="C3" s="9">
        <f>COUNTIFS(Data!$D:$D,"&gt;999",Data!$D:$D,"&lt;5000",Data!$F:$F,"=failed")</f>
        <v>420</v>
      </c>
      <c r="D3" s="9">
        <f>COUNTIFS(Data!$D:$D,"&gt;999",Data!$D:$D,"&lt;5000",Data!$F:$F,"=canceled")</f>
        <v>60</v>
      </c>
      <c r="E3" s="9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8384</v>
      </c>
      <c r="B4" s="9">
        <f>COUNTIFS(Data!$D:$D,"&gt;4999",Data!$D:$D,"&lt;10000",Data!$F:$F,"=successful")</f>
        <v>381</v>
      </c>
      <c r="C4" s="9">
        <f>COUNTIFS(Data!$D:$D,"&gt;4999",Data!$D:$D,"&lt;10000",Data!$F:$F,"=failed")</f>
        <v>283</v>
      </c>
      <c r="D4" s="9">
        <f>COUNTIFS(Data!$D:$D,"&gt;4999",Data!$D:$D,"&lt;10000",Data!$F:$F,"=canceled")</f>
        <v>52</v>
      </c>
      <c r="E4" s="9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8385</v>
      </c>
      <c r="B5" s="9">
        <f>COUNTIFS(Data!$D:$D,"&gt;9999",Data!$D:$D,"&lt;15000",Data!$F:$F,"=successful")</f>
        <v>168</v>
      </c>
      <c r="C5" s="9">
        <f>COUNTIFS(Data!$D:$D,"&gt;9999",Data!$D:$D,"&lt;15000",Data!$F:$F,"=failed")</f>
        <v>144</v>
      </c>
      <c r="D5" s="9">
        <f>COUNTIFS(Data!$D:$D,"&gt;9999",Data!$D:$D,"&lt;15000",Data!$F:$F,"=canceled")</f>
        <v>40</v>
      </c>
      <c r="E5" s="9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8386</v>
      </c>
      <c r="B6" s="9">
        <f>COUNTIFS(Data!$D:$D,"&gt;14999",Data!$D:$D,"&lt;20000",Data!$F:$F,"=successful")</f>
        <v>94</v>
      </c>
      <c r="C6" s="9">
        <f>COUNTIFS(Data!$D:$D,"&gt;14999",Data!$D:$D,"&lt;20000",Data!$F:$F,"=failed")</f>
        <v>90</v>
      </c>
      <c r="D6" s="9">
        <f>COUNTIFS(Data!$D:$D,"&gt;14999",Data!$D:$D,"&lt;20000",Data!$F:$F,"=canceled")</f>
        <v>17</v>
      </c>
      <c r="E6" s="9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8387</v>
      </c>
      <c r="B7" s="9">
        <f>COUNTIFS(Data!$D:$D,"&gt;19999",Data!$D:$D,"&lt;25000",Data!$F:$F,"=successful")</f>
        <v>62</v>
      </c>
      <c r="C7" s="9">
        <f>COUNTIFS(Data!$D:$D,"&gt;19999",Data!$D:$D,"&lt;25000",Data!$F:$F,"=failed")</f>
        <v>72</v>
      </c>
      <c r="D7" s="9">
        <f>COUNTIFS(Data!$D:$D,"&gt;19999",Data!$D:$D,"&lt;25000",Data!$F:$F,"=canceled")</f>
        <v>14</v>
      </c>
      <c r="E7" s="9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8388</v>
      </c>
      <c r="B8" s="9">
        <f>COUNTIFS(Data!$D:$D,"&gt;24999",Data!$D:$D,"&lt;30000",Data!$F:$F,"=successful")</f>
        <v>55</v>
      </c>
      <c r="C8" s="9">
        <f>COUNTIFS(Data!$D:$D,"&gt;24999",Data!$D:$D,"&lt;30000",Data!$F:$F,"=failed")</f>
        <v>64</v>
      </c>
      <c r="D8" s="9">
        <f>COUNTIFS(Data!$D:$D,"&gt;24999",Data!$D:$D,"&lt;30000",Data!$F:$F,"=canceled")</f>
        <v>18</v>
      </c>
      <c r="E8" s="9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8389</v>
      </c>
      <c r="B9" s="9">
        <f>COUNTIFS(Data!$D:$D,"&gt;29999",Data!$D:$D,"&lt;35000",Data!$F:$F,"=successful")</f>
        <v>32</v>
      </c>
      <c r="C9" s="9">
        <f>COUNTIFS(Data!$D:$D,"&gt;29999",Data!$D:$D,"&lt;35000",Data!$F:$F,"=failed")</f>
        <v>37</v>
      </c>
      <c r="D9" s="9">
        <f>COUNTIFS(Data!$D:$D,"&gt;29999",Data!$D:$D,"&lt;35000",Data!$F:$F,"=canceled")</f>
        <v>13</v>
      </c>
      <c r="E9" s="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8390</v>
      </c>
      <c r="B10" s="9">
        <f>COUNTIFS(Data!$D:$D,"&gt;34999",Data!$D:$D,"&lt;40000",Data!$F:$F,"=successful")</f>
        <v>26</v>
      </c>
      <c r="C10" s="9">
        <f>COUNTIFS(Data!$D:$D,"&gt;34999",Data!$D:$D,"&lt;40000",Data!$F:$F,"=failed")</f>
        <v>22</v>
      </c>
      <c r="D10" s="9">
        <f>COUNTIFS(Data!$D:$D,"&gt;34999",Data!$D:$D,"&lt;40000",Data!$F:$F,"=canceled")</f>
        <v>7</v>
      </c>
      <c r="E10" s="9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8391</v>
      </c>
      <c r="B11" s="9">
        <f>COUNTIFS(Data!$D:$D,"&gt;39999",Data!$D:$D,"&lt;45000",Data!$F:$F,"=successful")</f>
        <v>21</v>
      </c>
      <c r="C11" s="9">
        <f>COUNTIFS(Data!$D:$D,"&gt;39999",Data!$D:$D,"&lt;45000",Data!$F:$F,"=failed")</f>
        <v>16</v>
      </c>
      <c r="D11" s="9">
        <f>COUNTIFS(Data!$D:$D,"&gt;39999",Data!$D:$D,"&lt;45000",Data!$F:$F,"=canceled")</f>
        <v>6</v>
      </c>
      <c r="E11" s="9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8392</v>
      </c>
      <c r="B12" s="9">
        <f>COUNTIFS(Data!$D:$D,"&gt;44999",Data!$D:$D,"&lt;50000",Data!$F:$F,"=successful")</f>
        <v>6</v>
      </c>
      <c r="C12" s="9">
        <f>COUNTIFS(Data!$D:$D,"&gt;44999",Data!$D:$D,"&lt;50000",Data!$F:$F,"=failed")</f>
        <v>11</v>
      </c>
      <c r="D12" s="9">
        <f>COUNTIFS(Data!$D:$D,"&gt;44999",Data!$D:$D,"&lt;50000",Data!$F:$F,"=canceled")</f>
        <v>4</v>
      </c>
      <c r="E12" s="9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8393</v>
      </c>
      <c r="B13" s="9">
        <f>COUNTIFS(Data!$D:$D,"&gt;=50000",Data!$F:$F,"=successful")</f>
        <v>86</v>
      </c>
      <c r="C13" s="9">
        <f>COUNTIFS(Data!$D:$D,"&gt;=50000",Data!$F:$F,"=failed")</f>
        <v>258</v>
      </c>
      <c r="D13" s="9">
        <f>COUNTIFS(Data!$D:$D,"&gt;=50000",Data!$F:$F,"=canceled")</f>
        <v>100</v>
      </c>
      <c r="E13" s="9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</vt:lpstr>
      <vt:lpstr>Sub-Category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 Dituro</cp:lastModifiedBy>
  <dcterms:created xsi:type="dcterms:W3CDTF">2017-04-20T15:17:24Z</dcterms:created>
  <dcterms:modified xsi:type="dcterms:W3CDTF">2019-07-23T03:46:05Z</dcterms:modified>
</cp:coreProperties>
</file>