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dmin\Desktop\FANSHAWE\SEM2\MGMT6181MW4\Assignment2\"/>
    </mc:Choice>
  </mc:AlternateContent>
  <xr:revisionPtr revIDLastSave="0" documentId="8_{D849FEA5-B714-46CE-942A-EB4521AD1D4D}" xr6:coauthVersionLast="47" xr6:coauthVersionMax="47" xr10:uidLastSave="{00000000-0000-0000-0000-000000000000}"/>
  <bookViews>
    <workbookView xWindow="28680" yWindow="-120" windowWidth="19440" windowHeight="13920" activeTab="11" xr2:uid="{7163DA25-B3C7-4DEB-B518-195D2669CD30}"/>
  </bookViews>
  <sheets>
    <sheet name="CoverPage" sheetId="6" r:id="rId1"/>
    <sheet name="Instructions" sheetId="12" r:id="rId2"/>
    <sheet name="Global" sheetId="1" r:id="rId3"/>
    <sheet name="Ambulatory Care" sheetId="3" r:id="rId4"/>
    <sheet name="Inpatient" sheetId="4" r:id="rId5"/>
    <sheet name="ISS" sheetId="5" r:id="rId6"/>
    <sheet name="Resouce Cutting Analysis" sheetId="13" r:id="rId7"/>
    <sheet name="Ambulatory Care Cut Analysis" sheetId="11" r:id="rId8"/>
    <sheet name="Inpatient Nursing Cut Analysis" sheetId="14" r:id="rId9"/>
    <sheet name="ISS Cut Analysis" sheetId="15" r:id="rId10"/>
    <sheet name="Final Report Resource Allocatio" sheetId="16" r:id="rId11"/>
    <sheet name="References" sheetId="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6" l="1"/>
  <c r="D9" i="16"/>
  <c r="D23" i="13"/>
  <c r="H10" i="15"/>
  <c r="H9" i="15"/>
  <c r="H10" i="14"/>
  <c r="H11" i="14"/>
  <c r="H9" i="14"/>
  <c r="H11" i="11"/>
  <c r="H9" i="11"/>
  <c r="H12" i="11" s="1"/>
  <c r="G10" i="11"/>
  <c r="H10" i="11" s="1"/>
  <c r="G11" i="11"/>
  <c r="G9" i="11"/>
  <c r="C20" i="13"/>
  <c r="C21" i="13"/>
  <c r="C22" i="13"/>
  <c r="D21" i="13"/>
  <c r="D22" i="13"/>
  <c r="D20" i="13"/>
  <c r="C23" i="13"/>
  <c r="D8" i="13"/>
  <c r="D7" i="13"/>
  <c r="E6" i="13"/>
  <c r="D6" i="13"/>
  <c r="E3" i="13"/>
  <c r="D13" i="1"/>
  <c r="C26" i="5"/>
  <c r="C27" i="5"/>
  <c r="C28" i="5"/>
  <c r="C29" i="5"/>
  <c r="C30" i="5"/>
  <c r="C31" i="5"/>
  <c r="C25" i="5"/>
  <c r="E13" i="5"/>
  <c r="C33" i="4"/>
  <c r="C34" i="4"/>
  <c r="C35" i="4"/>
  <c r="C36" i="4"/>
  <c r="C37" i="4"/>
  <c r="C38" i="4"/>
  <c r="C39" i="4"/>
  <c r="C40" i="4"/>
  <c r="C41" i="4"/>
  <c r="C32" i="4"/>
  <c r="E16" i="4"/>
  <c r="E15" i="4"/>
  <c r="E14" i="4"/>
  <c r="E13" i="4"/>
  <c r="C33" i="3"/>
  <c r="C34" i="3"/>
  <c r="C35" i="3"/>
  <c r="C36" i="3"/>
  <c r="C37" i="3"/>
  <c r="C38" i="3"/>
  <c r="C39" i="3"/>
  <c r="C40" i="3"/>
  <c r="C41" i="3"/>
  <c r="C32" i="3"/>
  <c r="C31" i="3"/>
  <c r="E14" i="5"/>
  <c r="E15" i="5"/>
  <c r="E16" i="5"/>
  <c r="E14" i="3"/>
  <c r="E15" i="3"/>
  <c r="E16" i="3"/>
  <c r="E13" i="3"/>
  <c r="E12" i="5"/>
  <c r="D15" i="5"/>
  <c r="D16" i="5"/>
  <c r="D14" i="5"/>
  <c r="D13" i="5"/>
  <c r="B32" i="4"/>
  <c r="D14" i="4"/>
  <c r="D15" i="4"/>
  <c r="D16" i="4"/>
  <c r="D13" i="4"/>
  <c r="B34" i="3"/>
  <c r="B33" i="3"/>
  <c r="B32" i="3"/>
  <c r="B31" i="3"/>
  <c r="D14" i="3"/>
  <c r="D15" i="3"/>
  <c r="D16" i="3"/>
  <c r="D13" i="3"/>
  <c r="D15" i="1"/>
  <c r="D14" i="1"/>
  <c r="D4" i="1"/>
  <c r="D3" i="1"/>
  <c r="B5" i="1"/>
  <c r="E5" i="13"/>
  <c r="E4" i="13"/>
  <c r="H11" i="15" l="1"/>
  <c r="H12" i="14"/>
</calcChain>
</file>

<file path=xl/sharedStrings.xml><?xml version="1.0" encoding="utf-8"?>
<sst xmlns="http://schemas.openxmlformats.org/spreadsheetml/2006/main" count="292" uniqueCount="169">
  <si>
    <t>LONDON HEALTH SCIENCE CENTER
OPERATING BUDGET PLANNING 2024-205</t>
  </si>
  <si>
    <t>References</t>
  </si>
  <si>
    <t>Department Operating</t>
  </si>
  <si>
    <t>Functional Center Code</t>
  </si>
  <si>
    <t>Ambulatory Care Services</t>
  </si>
  <si>
    <t>AS Infomration Systems Support</t>
  </si>
  <si>
    <t>Operating Expense (%)</t>
  </si>
  <si>
    <t>Operating Expense ($ M)</t>
  </si>
  <si>
    <t xml:space="preserve">Special Notes: </t>
  </si>
  <si>
    <t xml:space="preserve">
Total Revenue ( ($ M)</t>
  </si>
  <si>
    <t>Total Expense ($ M)</t>
  </si>
  <si>
    <t>2022-2023</t>
  </si>
  <si>
    <t>2023-2024</t>
  </si>
  <si>
    <t>2024-2025 Predicting</t>
  </si>
  <si>
    <t>Growth Projectory in Revenue (%)</t>
  </si>
  <si>
    <t>Expecting Expense Difference to Revenue (%)</t>
  </si>
  <si>
    <t>95-105</t>
  </si>
  <si>
    <t>Ind. ID</t>
  </si>
  <si>
    <t>Name</t>
  </si>
  <si>
    <t>LONDON HEALTH SCIENCES</t>
  </si>
  <si>
    <t>Financial</t>
  </si>
  <si>
    <t>% Specific Primary Account Operating Expense of Total Operating Expenses for Facility/Region/Type/Framework</t>
  </si>
  <si>
    <t>% Compensation Expense of Total Operating Expenses</t>
  </si>
  <si>
    <t>% Supplies Expense of Total Operating Expenses</t>
  </si>
  <si>
    <t>% Sundry Expense of Total Operating Expenses</t>
  </si>
  <si>
    <t>% Equipment Expense of Total Operating Expenses</t>
  </si>
  <si>
    <t>% Contracted-Out Services Expense of Total Operating Expenses</t>
  </si>
  <si>
    <t>Average Hourly Rate for Management &amp;amp; Operational Support (MOS) and Unit Producing Personnel (UPP)</t>
  </si>
  <si>
    <t>Average Hourly Rate for Unit Producing Personnel (UPP)</t>
  </si>
  <si>
    <t>Average Hourly Rate for Management &amp;amp; Operational Support (MOS)</t>
  </si>
  <si>
    <t>% Buildings &amp;amp; Grounds Expense of Total Operating Expenses</t>
  </si>
  <si>
    <t>% Medical &amp;amp; Surgical Supplies Expense of Total Operating Expenses</t>
  </si>
  <si>
    <t>Average Drug Expense per Primary Service Recipient Activity</t>
  </si>
  <si>
    <t>Average Medical Gases Expense per Primary Service Recipient Activity</t>
  </si>
  <si>
    <t>Average Expense per Primary Service Recipient Activity</t>
  </si>
  <si>
    <t>Average Expense per Workload Unit</t>
  </si>
  <si>
    <t>Adjusting %</t>
  </si>
  <si>
    <t>Operating ($ M)</t>
  </si>
  <si>
    <t>Cost Line</t>
  </si>
  <si>
    <t>% of AC OPEX</t>
  </si>
  <si>
    <t>Amount ($ M)</t>
  </si>
  <si>
    <t>Definition</t>
  </si>
  <si>
    <t>Operating Expense (OPEX)</t>
  </si>
  <si>
    <t>Total annual spending on day-to-day operations (salaries, supplies, utilities, maintenance).</t>
  </si>
  <si>
    <t>Personnel Compensation</t>
  </si>
  <si>
    <t>All labour costs—including base pay, benefits, vacation, overtime, statutory employer costs.</t>
  </si>
  <si>
    <t>  • Salaries &amp; Wages</t>
  </si>
  <si>
    <t>Gross pay to staff (full-time, part-time, casual) before benefits.</t>
  </si>
  <si>
    <t>  • Employee Benefits</t>
  </si>
  <si>
    <t>Employer contributions for CPP/EI, pension, health plans, vacation accruals, holiday pay.</t>
  </si>
  <si>
    <t>Supplies &amp; Other</t>
  </si>
  <si>
    <t>Consumables, small-ticket equipment, and sundry operating inputs.</t>
  </si>
  <si>
    <t>  • Medical &amp; Surgical Supplies</t>
  </si>
  <si>
    <t>Clinical disposables: dressings, drapes, sterile kits, implantables, etc.</t>
  </si>
  <si>
    <t>  • Other Supplies</t>
  </si>
  <si>
    <t>Office supplies, janitorial products, lab reagents (non-clinical), staff uniforms, etc.</t>
  </si>
  <si>
    <t>Equipment Expense</t>
  </si>
  <si>
    <t>Depreciation or lease-cost of non-disposable equipment (e.g. ultrasound machines, carts).</t>
  </si>
  <si>
    <t>Sundry Expense</t>
  </si>
  <si>
    <t>Miscellaneous costs not captured elsewhere (e.g. small professional fees, licenses).</t>
  </si>
  <si>
    <t>Contracted-Out Services</t>
  </si>
  <si>
    <t>Services performed by external vendors (e.g. fee-for-service clinics)—none in this department.</t>
  </si>
  <si>
    <t>Buildings &amp; Grounds</t>
  </si>
  <si>
    <t>Facility upkeep, janitorial contracts, landscaping—allocated elsewhere for AC.</t>
  </si>
  <si>
    <t xml:space="preserve">NOTES: THE NUMBERs of % from Health Data Branch  ADD up to 101%, so we have to make a small adjustion and normalize it </t>
  </si>
  <si>
    <t>We will estimate the total Expense is equal to 105% of Revenue, since it's a pattern of the past year</t>
  </si>
  <si>
    <t>Note: Data from Health Data Branch portal, global OPEX breakdown, functional-centre report, and LHSC FY 22/23 audited financials.</t>
  </si>
  <si>
    <t xml:space="preserve">NOTES: THE NUMBERs of % from Health Data Branch  ADD up to 100.7%, so we have to make a small adjustion and normalize it </t>
  </si>
  <si>
    <t>% of NIS OPEX</t>
  </si>
  <si>
    <t>Total Operating Expense</t>
  </si>
  <si>
    <t>Annual day-to-day spend for Nursing Inpatient (salaries, supplies, utilities, maintenance)</t>
  </si>
  <si>
    <t>All labour costs (salaries, wages, CPP/EI, pension, benefits, vacation, overtime, etc.)</t>
  </si>
  <si>
    <t>Gross pay to inpatient nursing staff</t>
  </si>
  <si>
    <t>Employer-paid benefits (CPP/EI, pension contributions, health plans, vacation accruals)</t>
  </si>
  <si>
    <t>Consumables and small-ticket items</t>
  </si>
  <si>
    <t>Clinical disposables (dressings, sterile kits, etc.)</t>
  </si>
  <si>
    <t>Non-clinical supplies (office, janitorial, lab reagents, uniforms, etc.)</t>
  </si>
  <si>
    <t>Depreciation or lease costs for durable equipment (beds, monitors, pumps)</t>
  </si>
  <si>
    <t>Miscellaneous operating costs (licenses, small professional fees)</t>
  </si>
  <si>
    <t>Outsourced services (none allocated to Nursing Inpatient)</t>
  </si>
  <si>
    <t>Facility upkeep (allocated elsewhere)</t>
  </si>
  <si>
    <t>Cost Component</t>
  </si>
  <si>
    <t>% of ISS OPEX</t>
  </si>
  <si>
    <t>Annual day-to-day spend (staff, hardware, maintenance, etc.)</t>
  </si>
  <si>
    <t>All staff costs (salaries + employer-paid benefits)</t>
  </si>
  <si>
    <t>Gross pay to IT support personnel</t>
  </si>
  <si>
    <t>CPP/EI, pension, health-benefit contributions, vacation accruals</t>
  </si>
  <si>
    <t>Supplies</t>
  </si>
  <si>
    <t>Consumables (none material to this centre)</t>
  </si>
  <si>
    <t>Sundry Expenses</t>
  </si>
  <si>
    <t>Miscellaneous small fees, licenses</t>
  </si>
  <si>
    <t>Depreciation or lease costs for computers, servers, network gear</t>
  </si>
  <si>
    <t>External IT services (none allocated here)</t>
  </si>
  <si>
    <t>Comparing Hamilton Health Sciences Center, LHSC and Toronto University Health Network together (because of similarities of operation and in same region,Functional Center % Operating of LHSC is 37% while Toronto is just 25.3%, UPP of LHSC is lowesest, just 6.1% while Hamilton's UPP is 73.6% and Toronto's UPP is 49.7% Focus on this part Resource Allocation can play a big part</t>
  </si>
  <si>
    <t>Nursing Inpatient Services</t>
  </si>
  <si>
    <t xml:space="preserve">     Ambulatory_aftercut = Ambulatory * (aftercut - 72) / (Inpatient + Ambulatory).</t>
  </si>
  <si>
    <t xml:space="preserve">     Inpatient_aftercut = Inpatient * (aftercut - 72) / (Inpatient + Ambulatory).</t>
  </si>
  <si>
    <t xml:space="preserve">   - Remaining budget split between Inpatient and Ambulatory using original proportions:</t>
  </si>
  <si>
    <t xml:space="preserve">   - Kept ISS fixed at $72M due to its small share and critical digital role.</t>
  </si>
  <si>
    <t>5. Weighting Strategy:</t>
  </si>
  <si>
    <t xml:space="preserve">   - After 20% cut: Total budget = (352 + 720 + 72) * 0.8.</t>
  </si>
  <si>
    <t xml:space="preserve">   - Original combined budget: 352M (Ambulatory) + 720M (Inpatient) + 72M (ISS).</t>
  </si>
  <si>
    <t>4. Impact of 20% Budget Cut:</t>
  </si>
  <si>
    <t xml:space="preserve">   - Normalization applied where total department allocation was adjusted to 100%.</t>
  </si>
  <si>
    <t xml:space="preserve">   - Each department includes itemized list of costs in % and $ values.</t>
  </si>
  <si>
    <t>3. Breakdown of Departmental Costs:</t>
  </si>
  <si>
    <t xml:space="preserve">   - Used those percentages to allocate total operating budget across departments.</t>
  </si>
  <si>
    <t xml:space="preserve">   - Obtained departmental operating expense percentages from Health Data Branch.</t>
  </si>
  <si>
    <t>2. Departmental Allocation (Health Data Branch):</t>
  </si>
  <si>
    <t xml:space="preserve">   - Operating Expense was estimated as 105% of projected revenue.</t>
  </si>
  <si>
    <t xml:space="preserve">   - Used LHSC Financial Reports for past 2 years to project next year's revenue.</t>
  </si>
  <si>
    <t>1. Revenue and Operating Expense Forecasting:</t>
  </si>
  <si>
    <t>Instructions for Part II Budget Adjustment</t>
  </si>
  <si>
    <t>MGMT 6181 – Organizational Decision Support</t>
  </si>
  <si>
    <t>Assignment #2 – Part I &amp; II</t>
  </si>
  <si>
    <t>Submitted By:</t>
  </si>
  <si>
    <t>Group 1</t>
  </si>
  <si>
    <t>Kriti Nakarmi 1235958</t>
  </si>
  <si>
    <t>Van Nguyen 1287611</t>
  </si>
  <si>
    <t>Zainab 1220198</t>
  </si>
  <si>
    <t>Integrated Operating Budget Modeling and Strategic Resource Reallocation</t>
  </si>
  <si>
    <t>Projecting Revenue</t>
  </si>
  <si>
    <t>Operating and Revenue Before Budget Cutting</t>
  </si>
  <si>
    <t>Total</t>
  </si>
  <si>
    <t>80% Budget After Cutting of 3 departments</t>
  </si>
  <si>
    <t>20% Budget Cutting of 3 departments</t>
  </si>
  <si>
    <t>ANALYSIS</t>
  </si>
  <si>
    <t>Since the ISS Operating is just 3.7%, so our strategy is to focus on operating expense of AC and Inpatient, while maintaining the operating cost of ISS Department</t>
  </si>
  <si>
    <t>Normalizing Operating Expense After Budget Cutting</t>
  </si>
  <si>
    <t>Resource Cut Value ($ M)</t>
  </si>
  <si>
    <t>LHSC %</t>
  </si>
  <si>
    <t>Peer min</t>
  </si>
  <si>
    <t>Ambulatory Care Services Resouce Cutting</t>
  </si>
  <si>
    <t>ID</t>
  </si>
  <si>
    <t>Peer min %</t>
  </si>
  <si>
    <t>Δ (pt)</t>
  </si>
  <si>
    <t>Indicator</t>
  </si>
  <si>
    <t>Savings ($ M)</t>
  </si>
  <si>
    <t>Hamilton HSC</t>
  </si>
  <si>
    <t>LHSC AC</t>
  </si>
  <si>
    <t>Toronto UHN</t>
  </si>
  <si>
    <t>% Compensation Expense of Total OPEX</t>
  </si>
  <si>
    <t>% Equipment Expense of Total OPEX</t>
  </si>
  <si>
    <t>% Medical &amp; Surgical Supplies Expense of Total OPEX</t>
  </si>
  <si>
    <t>Compare LHSC’s Health Data Branch indicators with Hamilton HSC and Toronto UHN benchmarks.
Identify areas of inefficiency and potential waste.
Quantify achievable savings through targeted cuts.
Integrate these insights into our budget and resource‐allocation plan.</t>
  </si>
  <si>
    <t>Plan Operating Cost  ($ M)</t>
  </si>
  <si>
    <t>Nursing Inpatient Services Resouce Cutting</t>
  </si>
  <si>
    <t>Hamilton %</t>
  </si>
  <si>
    <t>Toronto %</t>
  </si>
  <si>
    <t>&gt; 100 %</t>
  </si>
  <si>
    <t>% Supplies Expense of Total OPEX</t>
  </si>
  <si>
    <t>Total Saving ($ M)</t>
  </si>
  <si>
    <t>AS Infomration Systems Support Resouce Cutting</t>
  </si>
  <si>
    <t>Actual Saving ($ M)</t>
  </si>
  <si>
    <t>Planned Resource Cut Value ($ M)</t>
  </si>
  <si>
    <t>TOTAL VALUE if 20% resouce cut from 3 departments is $228.8 M</t>
  </si>
  <si>
    <t xml:space="preserve">Total </t>
  </si>
  <si>
    <t>Final Report Analysis</t>
  </si>
  <si>
    <t>Conclusion</t>
  </si>
  <si>
    <r>
      <t xml:space="preserve">While our peer‐benchmark approach shows we can free up $121.8 M by trimming to the most efficient “peer-min” levels, executing a full 20 % OPEX cut will inevitably reduce frontline capacity—particularly in Ambulatory Care and Nursing Inpatient Services. Fewer staff hours, clinic sessions and support resources mean </t>
    </r>
    <r>
      <rPr>
        <b/>
        <sz val="11"/>
        <color theme="1"/>
        <rFont val="Aptos Narrow"/>
        <family val="2"/>
        <scheme val="minor"/>
      </rPr>
      <t>fewer patient visits</t>
    </r>
    <r>
      <rPr>
        <sz val="11"/>
        <color theme="1"/>
        <rFont val="Aptos Narrow"/>
        <family val="2"/>
        <scheme val="minor"/>
      </rPr>
      <t>, which directly undermines our top-line:</t>
    </r>
  </si>
  <si>
    <t>Ambulatory Care:</t>
  </si>
  <si>
    <t>Current visits: 1 048 652 (2023/24) ⇒ projected +9.9 % = ~1 151 000 visits.</t>
  </si>
  <si>
    <r>
      <t xml:space="preserve">A 20 % cut to AC OPEX would likely translate into a 15–20 % drop in staffed visit capacity—erasing our growth and </t>
    </r>
    <r>
      <rPr>
        <b/>
        <sz val="11"/>
        <color theme="1"/>
        <rFont val="Aptos Narrow"/>
        <family val="2"/>
        <scheme val="minor"/>
      </rPr>
      <t>reducing visits back toward 920 000–980 000</t>
    </r>
    <r>
      <rPr>
        <sz val="11"/>
        <color theme="1"/>
        <rFont val="Aptos Narrow"/>
        <family val="2"/>
        <scheme val="minor"/>
      </rPr>
      <t>, rather than 1.15 M.</t>
    </r>
  </si>
  <si>
    <r>
      <t xml:space="preserve">That volume loss at an average revenue of $335 M/1.05 M visits (~$320 per visit) implies a </t>
    </r>
    <r>
      <rPr>
        <b/>
        <sz val="11"/>
        <color theme="1"/>
        <rFont val="Aptos Narrow"/>
        <family val="2"/>
        <scheme val="minor"/>
      </rPr>
      <t>$55 M–$70 M</t>
    </r>
    <r>
      <rPr>
        <sz val="11"/>
        <color theme="1"/>
        <rFont val="Aptos Narrow"/>
        <family val="2"/>
        <scheme val="minor"/>
      </rPr>
      <t xml:space="preserve"> shortfall in AC revenues.</t>
    </r>
  </si>
  <si>
    <t>Nursing Inpatient:</t>
  </si>
  <si>
    <t>Inpatient days and procedures similarly scale with nursing FTEs. A 20 % reduction in nursing resources risks lower occupancy, longer waitlists and fewer funded bed-days—each driving down the $686 M in projected revenue.</t>
  </si>
  <si>
    <t>Capacity &amp; Revenue Risk of a 20 % Cut</t>
  </si>
  <si>
    <t>Cost savings must be balanced against the revenue impact of reduced service volumes. Before locking in a 20 % cut, we recommend scenario modelling that couples OPEX reductions with estimated visit/day-case declines so we can net out true “bottom-line” benefit (costs saved minus revenues forgone).</t>
  </si>
  <si>
    <t>Health System Information Management Division. (n.d.). Health Data Branch. Retrieved July 6, 2025, from https://www.hsimi.ca/
Health System Information Management Division. (2024). Functional centre financial reports 2023–24. Health Data Branch. https://www.hsimi.ca/HIT/FCDisplay.aspx
London Health Sciences Centre. (2023). Financials. London Health Sciences Centre Annual Report 2022–2023. https://www.lhsc.on.ca/doc/annual_report/2023/financials.html
London Health Sciences Centre. (2024). Transforming health, together: London Health Sciences Centre 2023/2024 Annual Report. https://www.lhsc.on.ca/doc/annual_report/2024/index.html
Government of Ontario, Ministry of Finance. (2024). 2024 Ontario budget. Government of Ontario. https://budget.ontario.ca/2024/index.html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</si>
</sst>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164" formatCode="0.000000%"/>
    <numFmt numFmtId="165" formatCode="0.0000%"/>
    <numFmt numFmtId="170" formatCode="0.0000000000000"/>
  </numFmts>
  <fonts count="8" x14ac:knownFonts="1">
    <font>
      <sz val="11"/>
      <color theme="1"/>
      <name val="Aptos Narrow"/>
      <family val="2"/>
      <scheme val="minor"/>
    </font>
    <font>
      <b/>
      <sz val="11"/>
      <color theme="1"/>
      <name val="Aptos Narrow"/>
      <family val="2"/>
      <scheme val="minor"/>
    </font>
    <font>
      <b/>
      <sz val="11"/>
      <color rgb="FFFF0000"/>
      <name val="Aptos Narrow"/>
      <family val="2"/>
      <scheme val="minor"/>
    </font>
    <font>
      <sz val="36"/>
      <color theme="1"/>
      <name val="Aptos Narrow"/>
      <family val="2"/>
      <scheme val="minor"/>
    </font>
    <font>
      <sz val="26"/>
      <color theme="1"/>
      <name val="Aptos Narrow"/>
      <family val="2"/>
      <scheme val="minor"/>
    </font>
    <font>
      <sz val="20"/>
      <color theme="1"/>
      <name val="Aptos Narrow"/>
      <family val="2"/>
      <scheme val="minor"/>
    </font>
    <font>
      <sz val="16"/>
      <color theme="1"/>
      <name val="Aptos Narrow"/>
      <family val="2"/>
      <scheme val="minor"/>
    </font>
    <font>
      <b/>
      <sz val="11"/>
      <color rgb="FFEE0000"/>
      <name val="Aptos Narrow"/>
      <family val="2"/>
      <scheme val="minor"/>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81">
    <xf numFmtId="0" fontId="0" fillId="0" borderId="0" xfId="0"/>
    <xf numFmtId="0" fontId="1" fillId="0" borderId="0" xfId="0" applyFont="1" applyAlignment="1">
      <alignment horizontal="center"/>
    </xf>
    <xf numFmtId="0" fontId="0" fillId="0" borderId="0" xfId="0" applyAlignment="1">
      <alignment horizontal="center"/>
    </xf>
    <xf numFmtId="2" fontId="0" fillId="0" borderId="1" xfId="0" applyNumberFormat="1" applyBorder="1"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wrapText="1"/>
    </xf>
    <xf numFmtId="1" fontId="0" fillId="0" borderId="1" xfId="0" applyNumberFormat="1" applyBorder="1" applyAlignment="1">
      <alignment horizontal="center"/>
    </xf>
    <xf numFmtId="1" fontId="2" fillId="0" borderId="1" xfId="0" applyNumberFormat="1" applyFont="1" applyBorder="1" applyAlignment="1">
      <alignment horizontal="center"/>
    </xf>
    <xf numFmtId="10" fontId="0" fillId="0" borderId="1" xfId="0" applyNumberFormat="1" applyBorder="1" applyAlignment="1">
      <alignment horizontal="center"/>
    </xf>
    <xf numFmtId="9" fontId="0" fillId="0" borderId="1" xfId="0" applyNumberFormat="1" applyBorder="1" applyAlignment="1">
      <alignment horizontal="center"/>
    </xf>
    <xf numFmtId="0" fontId="2" fillId="0" borderId="0" xfId="0" applyFont="1" applyAlignment="1">
      <alignment horizontal="center"/>
    </xf>
    <xf numFmtId="0" fontId="1" fillId="0" borderId="1" xfId="0" applyFont="1" applyBorder="1" applyAlignment="1">
      <alignment horizontal="center"/>
    </xf>
    <xf numFmtId="10" fontId="1" fillId="0" borderId="1" xfId="0" applyNumberFormat="1" applyFont="1" applyBorder="1" applyAlignment="1">
      <alignment horizontal="center"/>
    </xf>
    <xf numFmtId="10" fontId="0" fillId="0" borderId="0" xfId="0" applyNumberFormat="1" applyAlignment="1">
      <alignment horizontal="center"/>
    </xf>
    <xf numFmtId="8" fontId="0" fillId="0" borderId="1" xfId="0" applyNumberFormat="1" applyBorder="1" applyAlignment="1">
      <alignment horizontal="center"/>
    </xf>
    <xf numFmtId="164" fontId="0" fillId="0" borderId="0" xfId="0" applyNumberFormat="1" applyAlignment="1">
      <alignment horizontal="center"/>
    </xf>
    <xf numFmtId="10" fontId="0" fillId="0" borderId="1" xfId="0" applyNumberFormat="1" applyBorder="1" applyAlignment="1">
      <alignment horizontal="center" vertical="center" wrapText="1"/>
    </xf>
    <xf numFmtId="0" fontId="0" fillId="0" borderId="1" xfId="0" applyBorder="1" applyAlignment="1">
      <alignment horizontal="center" vertical="center" wrapText="1"/>
    </xf>
    <xf numFmtId="1" fontId="0" fillId="0" borderId="0" xfId="0" applyNumberFormat="1" applyAlignment="1">
      <alignment horizontal="center"/>
    </xf>
    <xf numFmtId="1" fontId="1" fillId="0" borderId="0" xfId="0" applyNumberFormat="1" applyFont="1" applyAlignment="1">
      <alignment horizontal="center"/>
    </xf>
    <xf numFmtId="8" fontId="0" fillId="0" borderId="0" xfId="0" applyNumberFormat="1" applyAlignment="1">
      <alignment horizontal="center"/>
    </xf>
    <xf numFmtId="1" fontId="1" fillId="0" borderId="1" xfId="0" applyNumberFormat="1" applyFont="1" applyBorder="1" applyAlignment="1">
      <alignment horizontal="center"/>
    </xf>
    <xf numFmtId="165" fontId="0" fillId="0" borderId="1" xfId="0" applyNumberFormat="1" applyBorder="1" applyAlignment="1">
      <alignment horizontal="center"/>
    </xf>
    <xf numFmtId="10" fontId="1" fillId="0" borderId="1" xfId="0" applyNumberFormat="1"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center" wrapText="1"/>
    </xf>
    <xf numFmtId="2" fontId="0" fillId="0" borderId="1" xfId="0" applyNumberFormat="1" applyBorder="1" applyAlignment="1">
      <alignment horizontal="center"/>
    </xf>
    <xf numFmtId="0" fontId="1" fillId="3" borderId="1" xfId="0" applyFont="1" applyFill="1" applyBorder="1" applyAlignment="1">
      <alignment horizontal="center"/>
    </xf>
    <xf numFmtId="10" fontId="1" fillId="3" borderId="1" xfId="0" applyNumberFormat="1" applyFont="1" applyFill="1" applyBorder="1" applyAlignment="1">
      <alignment horizontal="center"/>
    </xf>
    <xf numFmtId="1" fontId="1" fillId="3" borderId="1" xfId="0" applyNumberFormat="1" applyFont="1" applyFill="1" applyBorder="1" applyAlignment="1">
      <alignment horizontal="center"/>
    </xf>
    <xf numFmtId="9" fontId="1" fillId="3" borderId="1" xfId="0" applyNumberFormat="1" applyFont="1" applyFill="1" applyBorder="1" applyAlignment="1">
      <alignment horizontal="center"/>
    </xf>
    <xf numFmtId="0" fontId="0" fillId="3" borderId="1" xfId="0" applyFill="1" applyBorder="1" applyAlignment="1">
      <alignment horizontal="center"/>
    </xf>
    <xf numFmtId="10" fontId="0" fillId="3" borderId="1" xfId="0" applyNumberFormat="1" applyFill="1" applyBorder="1" applyAlignment="1">
      <alignment horizontal="center"/>
    </xf>
    <xf numFmtId="0" fontId="0" fillId="4" borderId="2" xfId="0" applyFill="1" applyBorder="1" applyAlignment="1">
      <alignment horizontal="center"/>
    </xf>
    <xf numFmtId="0" fontId="1" fillId="0" borderId="1" xfId="0" applyFont="1" applyBorder="1" applyAlignment="1">
      <alignment horizontal="center"/>
    </xf>
    <xf numFmtId="0" fontId="1" fillId="5" borderId="1" xfId="0" applyFont="1" applyFill="1" applyBorder="1" applyAlignment="1">
      <alignment horizontal="center"/>
    </xf>
    <xf numFmtId="0" fontId="1" fillId="5" borderId="1" xfId="0" applyFont="1" applyFill="1" applyBorder="1" applyAlignment="1">
      <alignment horizontal="center"/>
    </xf>
    <xf numFmtId="0" fontId="1" fillId="6" borderId="0" xfId="0" applyFont="1" applyFill="1" applyAlignment="1">
      <alignment horizontal="center"/>
    </xf>
    <xf numFmtId="0" fontId="1" fillId="6" borderId="0" xfId="0" applyFont="1" applyFill="1" applyAlignment="1">
      <alignment horizontal="center" vertical="center" wrapText="1"/>
    </xf>
    <xf numFmtId="0" fontId="1" fillId="0" borderId="0" xfId="0" applyFont="1" applyAlignment="1"/>
    <xf numFmtId="0" fontId="1" fillId="7" borderId="1" xfId="0" applyFont="1" applyFill="1" applyBorder="1" applyAlignment="1">
      <alignment horizontal="center"/>
    </xf>
    <xf numFmtId="2" fontId="1" fillId="7" borderId="1" xfId="0" applyNumberFormat="1" applyFont="1" applyFill="1" applyBorder="1" applyAlignment="1">
      <alignment horizontal="center"/>
    </xf>
    <xf numFmtId="1" fontId="1" fillId="7" borderId="1" xfId="0" applyNumberFormat="1" applyFont="1" applyFill="1" applyBorder="1" applyAlignment="1">
      <alignment horizontal="center"/>
    </xf>
    <xf numFmtId="170" fontId="1" fillId="7" borderId="1" xfId="0" applyNumberFormat="1" applyFont="1" applyFill="1" applyBorder="1" applyAlignment="1">
      <alignment horizontal="center"/>
    </xf>
    <xf numFmtId="0" fontId="1" fillId="0" borderId="2" xfId="0" applyFont="1" applyBorder="1" applyAlignment="1">
      <alignment horizontal="center"/>
    </xf>
    <xf numFmtId="0" fontId="1" fillId="0" borderId="0" xfId="0" applyFont="1"/>
    <xf numFmtId="0" fontId="1" fillId="0" borderId="0" xfId="0" applyFont="1" applyAlignment="1">
      <alignment vertical="center" wrapText="1"/>
    </xf>
    <xf numFmtId="10" fontId="0" fillId="0" borderId="0" xfId="0" applyNumberFormat="1" applyAlignment="1">
      <alignment vertical="center" wrapText="1"/>
    </xf>
    <xf numFmtId="0" fontId="0" fillId="0" borderId="0" xfId="0" applyAlignment="1">
      <alignment vertical="center" wrapText="1"/>
    </xf>
    <xf numFmtId="0" fontId="1" fillId="6" borderId="0" xfId="0" applyFont="1" applyFill="1" applyAlignment="1">
      <alignment horizontal="center" vertical="center" wrapText="1"/>
    </xf>
    <xf numFmtId="10" fontId="1" fillId="6" borderId="0" xfId="0" applyNumberFormat="1" applyFont="1" applyFill="1" applyAlignment="1">
      <alignment vertical="center" wrapText="1"/>
    </xf>
    <xf numFmtId="0" fontId="1" fillId="9" borderId="0" xfId="0" applyFont="1" applyFill="1" applyAlignment="1">
      <alignment horizontal="center" vertical="center" wrapText="1"/>
    </xf>
    <xf numFmtId="10" fontId="0" fillId="9" borderId="0" xfId="0" applyNumberFormat="1" applyFill="1" applyAlignment="1">
      <alignment vertical="center" wrapText="1"/>
    </xf>
    <xf numFmtId="0" fontId="1" fillId="5" borderId="0" xfId="0" applyFont="1" applyFill="1" applyAlignment="1">
      <alignment horizontal="center" vertical="center" wrapText="1"/>
    </xf>
    <xf numFmtId="10" fontId="1" fillId="5" borderId="0" xfId="0" applyNumberFormat="1" applyFont="1" applyFill="1" applyAlignment="1">
      <alignment vertical="center" wrapText="1"/>
    </xf>
    <xf numFmtId="0" fontId="7" fillId="2" borderId="0" xfId="0" applyFont="1" applyFill="1" applyAlignment="1">
      <alignment horizontal="center" vertical="center" wrapText="1"/>
    </xf>
    <xf numFmtId="0" fontId="7" fillId="2" borderId="0" xfId="0" applyFont="1" applyFill="1" applyAlignment="1">
      <alignment vertical="center" wrapText="1"/>
    </xf>
    <xf numFmtId="0" fontId="7" fillId="8" borderId="0" xfId="0" applyFont="1" applyFill="1" applyAlignment="1">
      <alignment horizontal="center"/>
    </xf>
    <xf numFmtId="0" fontId="7" fillId="8" borderId="0" xfId="0" applyFont="1" applyFill="1" applyAlignment="1">
      <alignment horizontal="center"/>
    </xf>
    <xf numFmtId="0" fontId="7" fillId="0" borderId="0" xfId="0" applyFont="1" applyAlignment="1">
      <alignment horizontal="center" vertical="center" wrapText="1"/>
    </xf>
    <xf numFmtId="0" fontId="7" fillId="0" borderId="0" xfId="0" applyFont="1" applyAlignment="1">
      <alignment vertical="center" wrapText="1"/>
    </xf>
    <xf numFmtId="0" fontId="0" fillId="0" borderId="0" xfId="0" applyAlignment="1"/>
    <xf numFmtId="0" fontId="1" fillId="0" borderId="3" xfId="0" applyFont="1" applyFill="1" applyBorder="1" applyAlignment="1">
      <alignment horizontal="center"/>
    </xf>
    <xf numFmtId="0" fontId="7" fillId="0" borderId="0" xfId="0" applyFont="1" applyAlignment="1">
      <alignment horizontal="center"/>
    </xf>
    <xf numFmtId="0" fontId="7" fillId="0" borderId="1" xfId="0" applyFont="1" applyBorder="1"/>
    <xf numFmtId="0" fontId="1" fillId="2" borderId="0" xfId="0" applyFont="1" applyFill="1"/>
    <xf numFmtId="0" fontId="0" fillId="2" borderId="0" xfId="0" applyFill="1" applyAlignment="1"/>
    <xf numFmtId="0" fontId="0" fillId="2" borderId="0" xfId="0" applyFill="1"/>
    <xf numFmtId="0" fontId="0" fillId="2" borderId="0" xfId="0" applyFill="1" applyAlignment="1">
      <alignment horizontal="center" wrapText="1"/>
    </xf>
    <xf numFmtId="0" fontId="1" fillId="2" borderId="0" xfId="0" applyFont="1" applyFill="1" applyAlignment="1">
      <alignment horizontal="left" vertical="center" indent="1"/>
    </xf>
    <xf numFmtId="0" fontId="0" fillId="2" borderId="0" xfId="0" applyFill="1" applyAlignment="1">
      <alignment horizontal="left" vertical="center" indent="2"/>
    </xf>
    <xf numFmtId="0" fontId="0" fillId="2" borderId="0" xfId="0" applyFill="1" applyAlignment="1">
      <alignment horizontal="left" vertical="center" indent="1"/>
    </xf>
    <xf numFmtId="0" fontId="0"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355023</xdr:colOff>
      <xdr:row>2</xdr:row>
      <xdr:rowOff>172316</xdr:rowOff>
    </xdr:from>
    <xdr:to>
      <xdr:col>29</xdr:col>
      <xdr:colOff>498939</xdr:colOff>
      <xdr:row>40</xdr:row>
      <xdr:rowOff>19170</xdr:rowOff>
    </xdr:to>
    <xdr:pic>
      <xdr:nvPicPr>
        <xdr:cNvPr id="2" name="Picture 1">
          <a:extLst>
            <a:ext uri="{FF2B5EF4-FFF2-40B4-BE49-F238E27FC236}">
              <a16:creationId xmlns:a16="http://schemas.microsoft.com/office/drawing/2014/main" id="{1B4BA274-01E3-9BE6-029F-94BDB8CC957F}"/>
            </a:ext>
          </a:extLst>
        </xdr:cNvPr>
        <xdr:cNvPicPr>
          <a:picLocks noChangeAspect="1"/>
        </xdr:cNvPicPr>
      </xdr:nvPicPr>
      <xdr:blipFill>
        <a:blip xmlns:r="http://schemas.openxmlformats.org/officeDocument/2006/relationships" r:embed="rId1"/>
        <a:stretch>
          <a:fillRect/>
        </a:stretch>
      </xdr:blipFill>
      <xdr:spPr>
        <a:xfrm>
          <a:off x="10659341" y="553316"/>
          <a:ext cx="7417553" cy="7068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AD62-46F2-476A-B14F-A73059FB280E}">
  <sheetPr>
    <tabColor theme="0"/>
  </sheetPr>
  <dimension ref="A3:V13"/>
  <sheetViews>
    <sheetView zoomScale="70" zoomScaleNormal="70" workbookViewId="0">
      <selection activeCell="P17" sqref="P17"/>
    </sheetView>
  </sheetViews>
  <sheetFormatPr defaultRowHeight="15" x14ac:dyDescent="0.25"/>
  <cols>
    <col min="22" max="22" width="13.42578125" customWidth="1"/>
  </cols>
  <sheetData>
    <row r="3" spans="1:22" ht="46.5" x14ac:dyDescent="0.7">
      <c r="A3" s="27" t="s">
        <v>120</v>
      </c>
      <c r="B3" s="27"/>
      <c r="C3" s="27"/>
      <c r="D3" s="27"/>
      <c r="E3" s="27"/>
      <c r="F3" s="27"/>
      <c r="G3" s="27"/>
      <c r="H3" s="27"/>
      <c r="I3" s="27"/>
      <c r="J3" s="27"/>
      <c r="K3" s="27"/>
      <c r="L3" s="27"/>
      <c r="M3" s="27"/>
      <c r="N3" s="27"/>
      <c r="O3" s="27"/>
      <c r="P3" s="27"/>
      <c r="Q3" s="27"/>
      <c r="R3" s="27"/>
      <c r="S3" s="27"/>
      <c r="T3" s="27"/>
      <c r="U3" s="27"/>
      <c r="V3" s="27"/>
    </row>
    <row r="5" spans="1:22" ht="34.5" x14ac:dyDescent="0.55000000000000004">
      <c r="A5" s="28" t="s">
        <v>113</v>
      </c>
      <c r="B5" s="28"/>
      <c r="C5" s="28"/>
      <c r="D5" s="28"/>
      <c r="E5" s="28"/>
      <c r="F5" s="28"/>
      <c r="G5" s="28"/>
      <c r="H5" s="28"/>
      <c r="I5" s="28"/>
      <c r="J5" s="28"/>
      <c r="K5" s="28"/>
      <c r="L5" s="28"/>
      <c r="M5" s="28"/>
      <c r="N5" s="28"/>
      <c r="O5" s="28"/>
      <c r="P5" s="28"/>
      <c r="Q5" s="28"/>
      <c r="R5" s="28"/>
      <c r="S5" s="28"/>
      <c r="T5" s="28"/>
      <c r="U5" s="28"/>
      <c r="V5" s="28"/>
    </row>
    <row r="7" spans="1:22" ht="26.25" x14ac:dyDescent="0.4">
      <c r="A7" s="29" t="s">
        <v>114</v>
      </c>
      <c r="B7" s="29"/>
      <c r="C7" s="29"/>
      <c r="D7" s="29"/>
      <c r="E7" s="29"/>
      <c r="F7" s="29"/>
      <c r="G7" s="29"/>
      <c r="H7" s="29"/>
      <c r="I7" s="29"/>
      <c r="J7" s="29"/>
      <c r="K7" s="29"/>
      <c r="L7" s="29"/>
      <c r="M7" s="29"/>
      <c r="N7" s="29"/>
      <c r="O7" s="29"/>
      <c r="P7" s="29"/>
      <c r="Q7" s="29"/>
      <c r="R7" s="29"/>
      <c r="S7" s="29"/>
      <c r="T7" s="29"/>
      <c r="U7" s="29"/>
      <c r="V7" s="29"/>
    </row>
    <row r="9" spans="1:22" ht="21" x14ac:dyDescent="0.35">
      <c r="A9" s="26" t="s">
        <v>115</v>
      </c>
      <c r="B9" s="26"/>
      <c r="C9" s="26"/>
      <c r="D9" s="26"/>
      <c r="E9" s="26"/>
      <c r="F9" s="26"/>
      <c r="G9" s="26"/>
      <c r="H9" s="26"/>
      <c r="I9" s="26"/>
      <c r="J9" s="26"/>
      <c r="K9" s="26"/>
      <c r="L9" s="26"/>
      <c r="M9" s="26"/>
      <c r="N9" s="26"/>
      <c r="O9" s="26"/>
      <c r="P9" s="26"/>
      <c r="Q9" s="26"/>
      <c r="R9" s="26"/>
      <c r="S9" s="26"/>
      <c r="T9" s="26"/>
      <c r="U9" s="26"/>
      <c r="V9" s="26"/>
    </row>
    <row r="10" spans="1:22" ht="21" x14ac:dyDescent="0.35">
      <c r="A10" s="26" t="s">
        <v>116</v>
      </c>
      <c r="B10" s="26"/>
      <c r="C10" s="26"/>
      <c r="D10" s="26"/>
      <c r="E10" s="26"/>
      <c r="F10" s="26"/>
      <c r="G10" s="26"/>
      <c r="H10" s="26"/>
      <c r="I10" s="26"/>
      <c r="J10" s="26"/>
      <c r="K10" s="26"/>
      <c r="L10" s="26"/>
      <c r="M10" s="26"/>
      <c r="N10" s="26"/>
      <c r="O10" s="26"/>
      <c r="P10" s="26"/>
      <c r="Q10" s="26"/>
      <c r="R10" s="26"/>
      <c r="S10" s="26"/>
      <c r="T10" s="26"/>
      <c r="U10" s="26"/>
      <c r="V10" s="26"/>
    </row>
    <row r="11" spans="1:22" ht="21" x14ac:dyDescent="0.35">
      <c r="A11" s="26" t="s">
        <v>117</v>
      </c>
      <c r="B11" s="26"/>
      <c r="C11" s="26"/>
      <c r="D11" s="26"/>
      <c r="E11" s="26"/>
      <c r="F11" s="26"/>
      <c r="G11" s="26"/>
      <c r="H11" s="26"/>
      <c r="I11" s="26"/>
      <c r="J11" s="26"/>
      <c r="K11" s="26"/>
      <c r="L11" s="26"/>
      <c r="M11" s="26"/>
      <c r="N11" s="26"/>
      <c r="O11" s="26"/>
      <c r="P11" s="26"/>
      <c r="Q11" s="26"/>
      <c r="R11" s="26"/>
      <c r="S11" s="26"/>
      <c r="T11" s="26"/>
      <c r="U11" s="26"/>
      <c r="V11" s="26"/>
    </row>
    <row r="12" spans="1:22" ht="21" x14ac:dyDescent="0.35">
      <c r="A12" s="26" t="s">
        <v>118</v>
      </c>
      <c r="B12" s="26"/>
      <c r="C12" s="26"/>
      <c r="D12" s="26"/>
      <c r="E12" s="26"/>
      <c r="F12" s="26"/>
      <c r="G12" s="26"/>
      <c r="H12" s="26"/>
      <c r="I12" s="26"/>
      <c r="J12" s="26"/>
      <c r="K12" s="26"/>
      <c r="L12" s="26"/>
      <c r="M12" s="26"/>
      <c r="N12" s="26"/>
      <c r="O12" s="26"/>
      <c r="P12" s="26"/>
      <c r="Q12" s="26"/>
      <c r="R12" s="26"/>
      <c r="S12" s="26"/>
      <c r="T12" s="26"/>
      <c r="U12" s="26"/>
      <c r="V12" s="26"/>
    </row>
    <row r="13" spans="1:22" ht="21" x14ac:dyDescent="0.35">
      <c r="A13" s="26" t="s">
        <v>119</v>
      </c>
      <c r="B13" s="26"/>
      <c r="C13" s="26"/>
      <c r="D13" s="26"/>
      <c r="E13" s="26"/>
      <c r="F13" s="26"/>
      <c r="G13" s="26"/>
      <c r="H13" s="26"/>
      <c r="I13" s="26"/>
      <c r="J13" s="26"/>
      <c r="K13" s="26"/>
      <c r="L13" s="26"/>
      <c r="M13" s="26"/>
      <c r="N13" s="26"/>
      <c r="O13" s="26"/>
      <c r="P13" s="26"/>
      <c r="Q13" s="26"/>
      <c r="R13" s="26"/>
      <c r="S13" s="26"/>
      <c r="T13" s="26"/>
      <c r="U13" s="26"/>
      <c r="V13" s="26"/>
    </row>
  </sheetData>
  <mergeCells count="8">
    <mergeCell ref="A12:V12"/>
    <mergeCell ref="A13:V13"/>
    <mergeCell ref="A3:V3"/>
    <mergeCell ref="A5:V5"/>
    <mergeCell ref="A7:V7"/>
    <mergeCell ref="A9:V9"/>
    <mergeCell ref="A10:V10"/>
    <mergeCell ref="A11:V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E9B49-4BA6-4221-9002-42A5E31107F7}">
  <sheetPr>
    <tabColor theme="8"/>
  </sheetPr>
  <dimension ref="A1:H24"/>
  <sheetViews>
    <sheetView workbookViewId="0">
      <selection activeCell="H11" sqref="H11"/>
    </sheetView>
  </sheetViews>
  <sheetFormatPr defaultColWidth="8.85546875" defaultRowHeight="15" x14ac:dyDescent="0.25"/>
  <cols>
    <col min="1" max="1" width="30.28515625" style="2" customWidth="1"/>
    <col min="2" max="2" width="20.140625" style="2" bestFit="1" customWidth="1"/>
    <col min="3" max="3" width="21.5703125" style="2" bestFit="1" customWidth="1"/>
    <col min="4" max="4" width="24" style="2" bestFit="1" customWidth="1"/>
    <col min="5" max="5" width="21.140625" style="2" bestFit="1" customWidth="1"/>
    <col min="6" max="6" width="21.7109375" style="2" customWidth="1"/>
    <col min="7" max="7" width="16" style="2" customWidth="1"/>
    <col min="8" max="8" width="16.7109375" style="2" customWidth="1"/>
    <col min="9" max="16384" width="8.85546875" style="2"/>
  </cols>
  <sheetData>
    <row r="1" spans="1:8" x14ac:dyDescent="0.25">
      <c r="A1" s="31" t="s">
        <v>152</v>
      </c>
      <c r="B1" s="31"/>
      <c r="C1" s="31"/>
      <c r="D1" s="31"/>
      <c r="E1" s="31"/>
      <c r="F1" s="31"/>
      <c r="G1" s="31"/>
    </row>
    <row r="2" spans="1:8" x14ac:dyDescent="0.25">
      <c r="A2" s="30" t="s">
        <v>144</v>
      </c>
      <c r="B2" s="31"/>
      <c r="C2" s="31"/>
      <c r="D2" s="31"/>
      <c r="E2" s="31"/>
      <c r="F2" s="31"/>
      <c r="G2" s="31"/>
      <c r="H2" s="31"/>
    </row>
    <row r="3" spans="1:8" ht="45" customHeight="1" x14ac:dyDescent="0.25">
      <c r="A3" s="31"/>
      <c r="B3" s="31"/>
      <c r="C3" s="31"/>
      <c r="D3" s="31"/>
      <c r="E3" s="31"/>
      <c r="F3" s="31"/>
      <c r="G3" s="31"/>
      <c r="H3" s="31"/>
    </row>
    <row r="4" spans="1:8" ht="45" customHeight="1" x14ac:dyDescent="0.25">
      <c r="A4" s="31"/>
      <c r="B4" s="31"/>
      <c r="C4" s="31"/>
      <c r="D4" s="31"/>
      <c r="E4" s="31"/>
      <c r="F4" s="31"/>
      <c r="G4" s="31"/>
      <c r="H4" s="31"/>
    </row>
    <row r="5" spans="1:8" ht="45" customHeight="1" x14ac:dyDescent="0.25">
      <c r="A5" s="31"/>
      <c r="B5" s="31"/>
      <c r="C5" s="31"/>
      <c r="D5" s="31"/>
      <c r="E5" s="31"/>
      <c r="F5" s="31"/>
      <c r="G5" s="31"/>
      <c r="H5" s="31"/>
    </row>
    <row r="6" spans="1:8" ht="45" customHeight="1" x14ac:dyDescent="0.25">
      <c r="A6" s="1" t="s">
        <v>145</v>
      </c>
      <c r="B6" s="1">
        <v>72</v>
      </c>
    </row>
    <row r="8" spans="1:8" x14ac:dyDescent="0.25">
      <c r="A8" s="25" t="s">
        <v>133</v>
      </c>
      <c r="B8" s="25" t="s">
        <v>136</v>
      </c>
      <c r="C8" s="25" t="s">
        <v>147</v>
      </c>
      <c r="D8" s="58" t="s">
        <v>130</v>
      </c>
      <c r="E8" s="25" t="s">
        <v>148</v>
      </c>
      <c r="F8" s="60" t="s">
        <v>134</v>
      </c>
      <c r="G8" s="25" t="s">
        <v>135</v>
      </c>
      <c r="H8" s="25" t="s">
        <v>137</v>
      </c>
    </row>
    <row r="9" spans="1:8" ht="45" x14ac:dyDescent="0.25">
      <c r="A9" s="55">
        <v>2</v>
      </c>
      <c r="B9" s="55" t="s">
        <v>141</v>
      </c>
      <c r="C9" s="54">
        <v>0.39800000000000002</v>
      </c>
      <c r="D9" s="59">
        <v>0.57099999999999995</v>
      </c>
      <c r="E9" s="54">
        <v>0.434</v>
      </c>
      <c r="F9" s="61">
        <v>0.39800000000000002</v>
      </c>
      <c r="G9" s="54">
        <v>0.17299999999999999</v>
      </c>
      <c r="H9" s="53">
        <f>G9*$B$6</f>
        <v>12.456</v>
      </c>
    </row>
    <row r="10" spans="1:8" ht="45" x14ac:dyDescent="0.25">
      <c r="A10" s="55">
        <v>5</v>
      </c>
      <c r="B10" s="55" t="s">
        <v>142</v>
      </c>
      <c r="C10" s="54">
        <v>0.56299999999999994</v>
      </c>
      <c r="D10" s="59">
        <v>0.58299999999999996</v>
      </c>
      <c r="E10" s="54">
        <v>0.41099999999999998</v>
      </c>
      <c r="F10" s="61">
        <v>0.41099999999999998</v>
      </c>
      <c r="G10" s="54">
        <v>0.17199999999999999</v>
      </c>
      <c r="H10" s="53">
        <f>G10*$B$6</f>
        <v>12.383999999999999</v>
      </c>
    </row>
    <row r="11" spans="1:8" x14ac:dyDescent="0.25">
      <c r="A11" s="64" t="s">
        <v>151</v>
      </c>
      <c r="B11" s="64"/>
      <c r="C11" s="64"/>
      <c r="D11" s="64"/>
      <c r="E11" s="64"/>
      <c r="F11" s="64"/>
      <c r="G11" s="64"/>
      <c r="H11" s="65">
        <f>SUM(H8:H10)</f>
        <v>24.839999999999996</v>
      </c>
    </row>
    <row r="14" spans="1:8" x14ac:dyDescent="0.25">
      <c r="A14" s="68"/>
      <c r="B14" s="68"/>
      <c r="C14" s="68"/>
      <c r="D14" s="68"/>
      <c r="E14" s="68"/>
    </row>
    <row r="15" spans="1:8" x14ac:dyDescent="0.25">
      <c r="A15" s="68"/>
      <c r="B15" s="68"/>
      <c r="C15" s="68"/>
      <c r="D15" s="68"/>
      <c r="E15" s="68"/>
    </row>
    <row r="16" spans="1:8" x14ac:dyDescent="0.25">
      <c r="A16" s="68"/>
      <c r="B16" s="68"/>
      <c r="C16" s="68"/>
      <c r="D16" s="68"/>
      <c r="E16" s="68"/>
    </row>
    <row r="17" spans="1:5" x14ac:dyDescent="0.25">
      <c r="A17" s="68"/>
      <c r="B17" s="68"/>
      <c r="C17" s="68"/>
      <c r="D17" s="68"/>
      <c r="E17" s="68"/>
    </row>
    <row r="18" spans="1:5" x14ac:dyDescent="0.25">
      <c r="A18" s="68"/>
      <c r="B18" s="68"/>
      <c r="C18" s="68"/>
      <c r="D18" s="68"/>
      <c r="E18" s="68"/>
    </row>
    <row r="19" spans="1:5" x14ac:dyDescent="0.25">
      <c r="A19" s="68"/>
      <c r="B19" s="68"/>
      <c r="C19" s="68"/>
      <c r="D19" s="68"/>
      <c r="E19" s="68"/>
    </row>
    <row r="20" spans="1:5" x14ac:dyDescent="0.25">
      <c r="A20" s="68"/>
      <c r="B20" s="68"/>
      <c r="C20" s="68"/>
      <c r="D20" s="68"/>
      <c r="E20" s="68"/>
    </row>
    <row r="21" spans="1:5" x14ac:dyDescent="0.25">
      <c r="A21" s="68"/>
      <c r="B21" s="68"/>
      <c r="C21" s="68"/>
      <c r="D21" s="68"/>
      <c r="E21" s="68"/>
    </row>
    <row r="22" spans="1:5" x14ac:dyDescent="0.25">
      <c r="A22" s="68"/>
      <c r="B22" s="68"/>
      <c r="C22" s="68"/>
      <c r="D22" s="68"/>
      <c r="E22" s="68"/>
    </row>
    <row r="23" spans="1:5" x14ac:dyDescent="0.25">
      <c r="A23" s="68"/>
      <c r="B23" s="68"/>
      <c r="C23" s="68"/>
      <c r="D23" s="68"/>
      <c r="E23" s="68"/>
    </row>
    <row r="24" spans="1:5" x14ac:dyDescent="0.25">
      <c r="A24" s="68"/>
      <c r="B24" s="68"/>
      <c r="C24" s="68"/>
      <c r="D24" s="68"/>
      <c r="E24" s="68"/>
    </row>
  </sheetData>
  <mergeCells count="3">
    <mergeCell ref="A1:G1"/>
    <mergeCell ref="A2:H5"/>
    <mergeCell ref="A11:G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9F4F5-E2C2-455C-A007-D18B3F475219}">
  <dimension ref="A1:L34"/>
  <sheetViews>
    <sheetView zoomScale="85" zoomScaleNormal="85" workbookViewId="0">
      <selection activeCell="A26" sqref="A26"/>
    </sheetView>
  </sheetViews>
  <sheetFormatPr defaultRowHeight="15" x14ac:dyDescent="0.25"/>
  <cols>
    <col min="1" max="1" width="40" customWidth="1"/>
    <col min="2" max="2" width="21" bestFit="1" customWidth="1"/>
    <col min="3" max="3" width="23.28515625" bestFit="1" customWidth="1"/>
    <col min="4" max="4" width="32" bestFit="1" customWidth="1"/>
    <col min="5" max="5" width="24.85546875" customWidth="1"/>
    <col min="13" max="16384" width="9.140625" style="52"/>
  </cols>
  <sheetData>
    <row r="1" spans="1:9" x14ac:dyDescent="0.25">
      <c r="A1" s="31" t="s">
        <v>157</v>
      </c>
      <c r="B1" s="31"/>
      <c r="C1" s="31"/>
      <c r="D1" s="31"/>
      <c r="E1" s="31"/>
    </row>
    <row r="4" spans="1:9" x14ac:dyDescent="0.25">
      <c r="A4" s="51" t="s">
        <v>128</v>
      </c>
      <c r="B4" s="51"/>
      <c r="C4" s="51"/>
      <c r="D4" s="51"/>
    </row>
    <row r="5" spans="1:9" x14ac:dyDescent="0.25">
      <c r="A5" s="5" t="s">
        <v>2</v>
      </c>
      <c r="B5" s="5" t="s">
        <v>6</v>
      </c>
      <c r="C5" s="47" t="s">
        <v>7</v>
      </c>
      <c r="D5" s="47" t="s">
        <v>154</v>
      </c>
      <c r="E5" s="71" t="s">
        <v>153</v>
      </c>
    </row>
    <row r="6" spans="1:9" x14ac:dyDescent="0.25">
      <c r="A6" s="5" t="s">
        <v>4</v>
      </c>
      <c r="B6" s="9">
        <v>0.18099999999999999</v>
      </c>
      <c r="C6" s="48">
        <v>276.87164179104479</v>
      </c>
      <c r="D6" s="50">
        <v>75.128358208955206</v>
      </c>
      <c r="E6" s="71">
        <v>40.831999999999987</v>
      </c>
    </row>
    <row r="7" spans="1:9" x14ac:dyDescent="0.25">
      <c r="A7" s="5" t="s">
        <v>94</v>
      </c>
      <c r="B7" s="10">
        <v>0.37</v>
      </c>
      <c r="C7" s="48">
        <v>566.32835820895525</v>
      </c>
      <c r="D7" s="50">
        <v>153.67164179104475</v>
      </c>
      <c r="E7" s="71">
        <v>56.160000000000004</v>
      </c>
    </row>
    <row r="8" spans="1:9" x14ac:dyDescent="0.25">
      <c r="A8" s="5" t="s">
        <v>5</v>
      </c>
      <c r="B8" s="9">
        <v>3.6999999999999998E-2</v>
      </c>
      <c r="C8" s="49">
        <v>72</v>
      </c>
      <c r="D8" s="50">
        <v>0</v>
      </c>
      <c r="E8" s="71">
        <v>24.839999999999996</v>
      </c>
    </row>
    <row r="9" spans="1:9" x14ac:dyDescent="0.25">
      <c r="A9" s="41" t="s">
        <v>156</v>
      </c>
      <c r="B9" s="41"/>
      <c r="C9" s="48">
        <v>915.2</v>
      </c>
      <c r="D9" s="50">
        <f>SUM(D6:D8)</f>
        <v>228.79999999999995</v>
      </c>
      <c r="E9" s="71">
        <f>SUM(E6:E8)</f>
        <v>121.83199999999999</v>
      </c>
    </row>
    <row r="10" spans="1:9" x14ac:dyDescent="0.25">
      <c r="A10" s="69"/>
      <c r="B10" s="69"/>
      <c r="C10" s="69"/>
    </row>
    <row r="12" spans="1:9" x14ac:dyDescent="0.25">
      <c r="A12" s="52"/>
    </row>
    <row r="13" spans="1:9" x14ac:dyDescent="0.25">
      <c r="A13" s="72" t="s">
        <v>166</v>
      </c>
      <c r="B13" s="73"/>
      <c r="C13" s="73"/>
      <c r="D13" s="73"/>
      <c r="E13" s="73"/>
      <c r="F13" s="74"/>
      <c r="G13" s="74"/>
      <c r="H13" s="74"/>
      <c r="I13" s="74"/>
    </row>
    <row r="14" spans="1:9" x14ac:dyDescent="0.25">
      <c r="A14" s="74"/>
      <c r="B14" s="73"/>
      <c r="C14" s="73"/>
      <c r="D14" s="73"/>
      <c r="E14" s="73"/>
      <c r="F14" s="74"/>
      <c r="G14" s="74"/>
      <c r="H14" s="74"/>
      <c r="I14" s="74"/>
    </row>
    <row r="15" spans="1:9" customFormat="1" ht="15" customHeight="1" x14ac:dyDescent="0.25">
      <c r="A15" s="75" t="s">
        <v>159</v>
      </c>
      <c r="B15" s="75"/>
      <c r="C15" s="75"/>
      <c r="D15" s="75"/>
      <c r="E15" s="75"/>
      <c r="F15" s="75"/>
      <c r="G15" s="75"/>
      <c r="H15" s="75"/>
      <c r="I15" s="75"/>
    </row>
    <row r="16" spans="1:9" customFormat="1" x14ac:dyDescent="0.25">
      <c r="A16" s="75"/>
      <c r="B16" s="75"/>
      <c r="C16" s="75"/>
      <c r="D16" s="75"/>
      <c r="E16" s="75"/>
      <c r="F16" s="75"/>
      <c r="G16" s="75"/>
      <c r="H16" s="75"/>
      <c r="I16" s="75"/>
    </row>
    <row r="17" spans="1:9" customFormat="1" x14ac:dyDescent="0.25">
      <c r="A17" s="75"/>
      <c r="B17" s="75"/>
      <c r="C17" s="75"/>
      <c r="D17" s="75"/>
      <c r="E17" s="75"/>
      <c r="F17" s="75"/>
      <c r="G17" s="75"/>
      <c r="H17" s="75"/>
      <c r="I17" s="75"/>
    </row>
    <row r="18" spans="1:9" customFormat="1" x14ac:dyDescent="0.25">
      <c r="A18" s="76" t="s">
        <v>160</v>
      </c>
      <c r="B18" s="73"/>
      <c r="C18" s="73"/>
      <c r="D18" s="73"/>
      <c r="E18" s="73"/>
      <c r="F18" s="74"/>
      <c r="G18" s="74"/>
      <c r="H18" s="74"/>
      <c r="I18" s="74"/>
    </row>
    <row r="19" spans="1:9" customFormat="1" x14ac:dyDescent="0.25">
      <c r="A19" s="77" t="s">
        <v>161</v>
      </c>
      <c r="B19" s="73"/>
      <c r="C19" s="73"/>
      <c r="D19" s="73"/>
      <c r="E19" s="73"/>
      <c r="F19" s="74"/>
      <c r="G19" s="74"/>
      <c r="H19" s="74"/>
      <c r="I19" s="74"/>
    </row>
    <row r="20" spans="1:9" customFormat="1" x14ac:dyDescent="0.25">
      <c r="A20" s="77" t="s">
        <v>162</v>
      </c>
      <c r="B20" s="73"/>
      <c r="C20" s="73"/>
      <c r="D20" s="73"/>
      <c r="E20" s="73"/>
      <c r="F20" s="74"/>
      <c r="G20" s="74"/>
      <c r="H20" s="74"/>
      <c r="I20" s="74"/>
    </row>
    <row r="21" spans="1:9" customFormat="1" x14ac:dyDescent="0.25">
      <c r="A21" s="77" t="s">
        <v>163</v>
      </c>
      <c r="B21" s="73"/>
      <c r="C21" s="73"/>
      <c r="D21" s="73"/>
      <c r="E21" s="73"/>
      <c r="F21" s="74"/>
      <c r="G21" s="74"/>
      <c r="H21" s="74"/>
      <c r="I21" s="74"/>
    </row>
    <row r="22" spans="1:9" customFormat="1" x14ac:dyDescent="0.25">
      <c r="A22" s="78"/>
      <c r="B22" s="73"/>
      <c r="C22" s="73"/>
      <c r="D22" s="73"/>
      <c r="E22" s="73"/>
      <c r="F22" s="74"/>
      <c r="G22" s="74"/>
      <c r="H22" s="74"/>
      <c r="I22" s="74"/>
    </row>
    <row r="23" spans="1:9" customFormat="1" x14ac:dyDescent="0.25">
      <c r="A23" s="76" t="s">
        <v>164</v>
      </c>
      <c r="B23" s="73"/>
      <c r="C23" s="73"/>
      <c r="D23" s="73"/>
      <c r="E23" s="73"/>
      <c r="F23" s="74"/>
      <c r="G23" s="74"/>
      <c r="H23" s="74"/>
      <c r="I23" s="74"/>
    </row>
    <row r="24" spans="1:9" customFormat="1" x14ac:dyDescent="0.25">
      <c r="A24" s="77" t="s">
        <v>165</v>
      </c>
      <c r="B24" s="73"/>
      <c r="C24" s="73"/>
      <c r="D24" s="73"/>
      <c r="E24" s="73"/>
      <c r="F24" s="74"/>
      <c r="G24" s="74"/>
      <c r="H24" s="74"/>
      <c r="I24" s="74"/>
    </row>
    <row r="25" spans="1:9" customFormat="1" x14ac:dyDescent="0.25">
      <c r="A25" s="73"/>
      <c r="B25" s="73"/>
      <c r="C25" s="73"/>
      <c r="D25" s="73"/>
      <c r="E25" s="73"/>
      <c r="F25" s="74"/>
      <c r="G25" s="74"/>
      <c r="H25" s="74"/>
      <c r="I25" s="74"/>
    </row>
    <row r="26" spans="1:9" customFormat="1" x14ac:dyDescent="0.25">
      <c r="A26" s="79" t="s">
        <v>167</v>
      </c>
      <c r="B26" s="73"/>
      <c r="C26" s="73"/>
      <c r="D26" s="73"/>
      <c r="E26" s="73"/>
      <c r="F26" s="74"/>
      <c r="G26" s="74"/>
      <c r="H26" s="74"/>
      <c r="I26" s="74"/>
    </row>
    <row r="27" spans="1:9" customFormat="1" x14ac:dyDescent="0.25">
      <c r="A27" s="73"/>
      <c r="B27" s="73"/>
      <c r="C27" s="73"/>
      <c r="D27" s="73"/>
      <c r="E27" s="73"/>
      <c r="F27" s="74"/>
      <c r="G27" s="74"/>
      <c r="H27" s="74"/>
      <c r="I27" s="74"/>
    </row>
    <row r="28" spans="1:9" customFormat="1" x14ac:dyDescent="0.25">
      <c r="A28" s="68"/>
      <c r="B28" s="68"/>
      <c r="C28" s="68"/>
      <c r="D28" s="68"/>
      <c r="E28" s="68"/>
    </row>
    <row r="29" spans="1:9" customFormat="1" x14ac:dyDescent="0.25">
      <c r="A29" s="68"/>
      <c r="B29" s="68"/>
      <c r="C29" s="68"/>
      <c r="D29" s="68"/>
      <c r="E29" s="68"/>
    </row>
    <row r="30" spans="1:9" customFormat="1" x14ac:dyDescent="0.25">
      <c r="A30" s="68"/>
      <c r="B30" s="68"/>
      <c r="C30" s="68"/>
      <c r="D30" s="68"/>
      <c r="E30" s="68"/>
    </row>
    <row r="31" spans="1:9" customFormat="1" x14ac:dyDescent="0.25"/>
    <row r="32" spans="1:9" customFormat="1" x14ac:dyDescent="0.25"/>
    <row r="33" customFormat="1" x14ac:dyDescent="0.25"/>
    <row r="34" customFormat="1" x14ac:dyDescent="0.25"/>
  </sheetData>
  <mergeCells count="5">
    <mergeCell ref="A4:D4"/>
    <mergeCell ref="A9:B9"/>
    <mergeCell ref="A10:C10"/>
    <mergeCell ref="A1:E1"/>
    <mergeCell ref="A15:I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28570-8726-4C52-BFB3-14FF67A72C0D}">
  <sheetPr>
    <tabColor theme="0"/>
  </sheetPr>
  <dimension ref="A1:Q17"/>
  <sheetViews>
    <sheetView tabSelected="1" zoomScale="85" zoomScaleNormal="85" workbookViewId="0">
      <selection activeCell="A18" sqref="A18"/>
    </sheetView>
  </sheetViews>
  <sheetFormatPr defaultRowHeight="15" x14ac:dyDescent="0.25"/>
  <sheetData>
    <row r="1" spans="1:17" x14ac:dyDescent="0.25">
      <c r="A1" s="31" t="s">
        <v>1</v>
      </c>
      <c r="B1" s="31"/>
      <c r="C1" s="31"/>
      <c r="D1" s="31"/>
      <c r="E1" s="31"/>
      <c r="F1" s="31"/>
      <c r="G1" s="31"/>
      <c r="H1" s="31"/>
      <c r="I1" s="31"/>
      <c r="J1" s="31"/>
      <c r="K1" s="31"/>
      <c r="L1" s="31"/>
      <c r="M1" s="31"/>
      <c r="N1" s="31"/>
      <c r="O1" s="31"/>
      <c r="P1" s="31"/>
      <c r="Q1" s="31"/>
    </row>
    <row r="4" spans="1:17" ht="14.45" customHeight="1" x14ac:dyDescent="0.25">
      <c r="A4" s="80" t="s">
        <v>168</v>
      </c>
      <c r="B4" s="80"/>
      <c r="C4" s="80"/>
      <c r="D4" s="80"/>
      <c r="E4" s="80"/>
      <c r="F4" s="80"/>
      <c r="G4" s="80"/>
      <c r="H4" s="80"/>
      <c r="I4" s="80"/>
      <c r="J4" s="80"/>
      <c r="K4" s="80"/>
      <c r="L4" s="80"/>
      <c r="M4" s="80"/>
      <c r="N4" s="80"/>
      <c r="O4" s="80"/>
      <c r="P4" s="80"/>
    </row>
    <row r="5" spans="1:17" x14ac:dyDescent="0.25">
      <c r="A5" s="80"/>
      <c r="B5" s="80"/>
      <c r="C5" s="80"/>
      <c r="D5" s="80"/>
      <c r="E5" s="80"/>
      <c r="F5" s="80"/>
      <c r="G5" s="80"/>
      <c r="H5" s="80"/>
      <c r="I5" s="80"/>
      <c r="J5" s="80"/>
      <c r="K5" s="80"/>
      <c r="L5" s="80"/>
      <c r="M5" s="80"/>
      <c r="N5" s="80"/>
      <c r="O5" s="80"/>
      <c r="P5" s="80"/>
    </row>
    <row r="6" spans="1:17" x14ac:dyDescent="0.25">
      <c r="A6" s="80"/>
      <c r="B6" s="80"/>
      <c r="C6" s="80"/>
      <c r="D6" s="80"/>
      <c r="E6" s="80"/>
      <c r="F6" s="80"/>
      <c r="G6" s="80"/>
      <c r="H6" s="80"/>
      <c r="I6" s="80"/>
      <c r="J6" s="80"/>
      <c r="K6" s="80"/>
      <c r="L6" s="80"/>
      <c r="M6" s="80"/>
      <c r="N6" s="80"/>
      <c r="O6" s="80"/>
      <c r="P6" s="80"/>
    </row>
    <row r="7" spans="1:17" x14ac:dyDescent="0.25">
      <c r="A7" s="80"/>
      <c r="B7" s="80"/>
      <c r="C7" s="80"/>
      <c r="D7" s="80"/>
      <c r="E7" s="80"/>
      <c r="F7" s="80"/>
      <c r="G7" s="80"/>
      <c r="H7" s="80"/>
      <c r="I7" s="80"/>
      <c r="J7" s="80"/>
      <c r="K7" s="80"/>
      <c r="L7" s="80"/>
      <c r="M7" s="80"/>
      <c r="N7" s="80"/>
      <c r="O7" s="80"/>
      <c r="P7" s="80"/>
    </row>
    <row r="8" spans="1:17" x14ac:dyDescent="0.25">
      <c r="A8" s="80"/>
      <c r="B8" s="80"/>
      <c r="C8" s="80"/>
      <c r="D8" s="80"/>
      <c r="E8" s="80"/>
      <c r="F8" s="80"/>
      <c r="G8" s="80"/>
      <c r="H8" s="80"/>
      <c r="I8" s="80"/>
      <c r="J8" s="80"/>
      <c r="K8" s="80"/>
      <c r="L8" s="80"/>
      <c r="M8" s="80"/>
      <c r="N8" s="80"/>
      <c r="O8" s="80"/>
      <c r="P8" s="80"/>
    </row>
    <row r="9" spans="1:17" x14ac:dyDescent="0.25">
      <c r="A9" s="80"/>
      <c r="B9" s="80"/>
      <c r="C9" s="80"/>
      <c r="D9" s="80"/>
      <c r="E9" s="80"/>
      <c r="F9" s="80"/>
      <c r="G9" s="80"/>
      <c r="H9" s="80"/>
      <c r="I9" s="80"/>
      <c r="J9" s="80"/>
      <c r="K9" s="80"/>
      <c r="L9" s="80"/>
      <c r="M9" s="80"/>
      <c r="N9" s="80"/>
      <c r="O9" s="80"/>
      <c r="P9" s="80"/>
    </row>
    <row r="10" spans="1:17" x14ac:dyDescent="0.25">
      <c r="A10" s="80"/>
      <c r="B10" s="80"/>
      <c r="C10" s="80"/>
      <c r="D10" s="80"/>
      <c r="E10" s="80"/>
      <c r="F10" s="80"/>
      <c r="G10" s="80"/>
      <c r="H10" s="80"/>
      <c r="I10" s="80"/>
      <c r="J10" s="80"/>
      <c r="K10" s="80"/>
      <c r="L10" s="80"/>
      <c r="M10" s="80"/>
      <c r="N10" s="80"/>
      <c r="O10" s="80"/>
      <c r="P10" s="80"/>
    </row>
    <row r="11" spans="1:17" x14ac:dyDescent="0.25">
      <c r="A11" s="80"/>
      <c r="B11" s="80"/>
      <c r="C11" s="80"/>
      <c r="D11" s="80"/>
      <c r="E11" s="80"/>
      <c r="F11" s="80"/>
      <c r="G11" s="80"/>
      <c r="H11" s="80"/>
      <c r="I11" s="80"/>
      <c r="J11" s="80"/>
      <c r="K11" s="80"/>
      <c r="L11" s="80"/>
      <c r="M11" s="80"/>
      <c r="N11" s="80"/>
      <c r="O11" s="80"/>
      <c r="P11" s="80"/>
    </row>
    <row r="12" spans="1:17" x14ac:dyDescent="0.25">
      <c r="A12" s="80"/>
      <c r="B12" s="80"/>
      <c r="C12" s="80"/>
      <c r="D12" s="80"/>
      <c r="E12" s="80"/>
      <c r="F12" s="80"/>
      <c r="G12" s="80"/>
      <c r="H12" s="80"/>
      <c r="I12" s="80"/>
      <c r="J12" s="80"/>
      <c r="K12" s="80"/>
      <c r="L12" s="80"/>
      <c r="M12" s="80"/>
      <c r="N12" s="80"/>
      <c r="O12" s="80"/>
      <c r="P12" s="80"/>
    </row>
    <row r="13" spans="1:17" x14ac:dyDescent="0.25">
      <c r="A13" s="80"/>
      <c r="B13" s="80"/>
      <c r="C13" s="80"/>
      <c r="D13" s="80"/>
      <c r="E13" s="80"/>
      <c r="F13" s="80"/>
      <c r="G13" s="80"/>
      <c r="H13" s="80"/>
      <c r="I13" s="80"/>
      <c r="J13" s="80"/>
      <c r="K13" s="80"/>
      <c r="L13" s="80"/>
      <c r="M13" s="80"/>
      <c r="N13" s="80"/>
      <c r="O13" s="80"/>
      <c r="P13" s="80"/>
    </row>
    <row r="14" spans="1:17" x14ac:dyDescent="0.25">
      <c r="A14" s="80"/>
      <c r="B14" s="80"/>
      <c r="C14" s="80"/>
      <c r="D14" s="80"/>
      <c r="E14" s="80"/>
      <c r="F14" s="80"/>
      <c r="G14" s="80"/>
      <c r="H14" s="80"/>
      <c r="I14" s="80"/>
      <c r="J14" s="80"/>
      <c r="K14" s="80"/>
      <c r="L14" s="80"/>
      <c r="M14" s="80"/>
      <c r="N14" s="80"/>
      <c r="O14" s="80"/>
      <c r="P14" s="80"/>
    </row>
    <row r="15" spans="1:17" x14ac:dyDescent="0.25">
      <c r="A15" s="80"/>
      <c r="B15" s="80"/>
      <c r="C15" s="80"/>
      <c r="D15" s="80"/>
      <c r="E15" s="80"/>
      <c r="F15" s="80"/>
      <c r="G15" s="80"/>
      <c r="H15" s="80"/>
      <c r="I15" s="80"/>
      <c r="J15" s="80"/>
      <c r="K15" s="80"/>
      <c r="L15" s="80"/>
      <c r="M15" s="80"/>
      <c r="N15" s="80"/>
      <c r="O15" s="80"/>
      <c r="P15" s="80"/>
    </row>
    <row r="16" spans="1:17" x14ac:dyDescent="0.25">
      <c r="A16" s="80"/>
      <c r="B16" s="80"/>
      <c r="C16" s="80"/>
      <c r="D16" s="80"/>
      <c r="E16" s="80"/>
      <c r="F16" s="80"/>
      <c r="G16" s="80"/>
      <c r="H16" s="80"/>
      <c r="I16" s="80"/>
      <c r="J16" s="80"/>
      <c r="K16" s="80"/>
      <c r="L16" s="80"/>
      <c r="M16" s="80"/>
      <c r="N16" s="80"/>
      <c r="O16" s="80"/>
      <c r="P16" s="80"/>
    </row>
    <row r="17" spans="1:16" x14ac:dyDescent="0.25">
      <c r="A17" s="80"/>
      <c r="B17" s="80"/>
      <c r="C17" s="80"/>
      <c r="D17" s="80"/>
      <c r="E17" s="80"/>
      <c r="F17" s="80"/>
      <c r="G17" s="80"/>
      <c r="H17" s="80"/>
      <c r="I17" s="80"/>
      <c r="J17" s="80"/>
      <c r="K17" s="80"/>
      <c r="L17" s="80"/>
      <c r="M17" s="80"/>
      <c r="N17" s="80"/>
      <c r="O17" s="80"/>
      <c r="P17" s="80"/>
    </row>
  </sheetData>
  <mergeCells count="2">
    <mergeCell ref="A1:Q1"/>
    <mergeCell ref="A4:P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FF97D-A459-4457-830A-3AC946B77E6A}">
  <sheetPr>
    <tabColor theme="0"/>
  </sheetPr>
  <dimension ref="A1:A24"/>
  <sheetViews>
    <sheetView workbookViewId="0">
      <selection activeCell="A6" sqref="A6"/>
    </sheetView>
  </sheetViews>
  <sheetFormatPr defaultRowHeight="15" x14ac:dyDescent="0.25"/>
  <sheetData>
    <row r="1" spans="1:1" x14ac:dyDescent="0.25">
      <c r="A1" t="s">
        <v>112</v>
      </c>
    </row>
    <row r="3" spans="1:1" x14ac:dyDescent="0.25">
      <c r="A3" t="s">
        <v>111</v>
      </c>
    </row>
    <row r="4" spans="1:1" x14ac:dyDescent="0.25">
      <c r="A4" t="s">
        <v>110</v>
      </c>
    </row>
    <row r="5" spans="1:1" x14ac:dyDescent="0.25">
      <c r="A5" t="s">
        <v>109</v>
      </c>
    </row>
    <row r="8" spans="1:1" x14ac:dyDescent="0.25">
      <c r="A8" t="s">
        <v>108</v>
      </c>
    </row>
    <row r="9" spans="1:1" x14ac:dyDescent="0.25">
      <c r="A9" t="s">
        <v>107</v>
      </c>
    </row>
    <row r="10" spans="1:1" x14ac:dyDescent="0.25">
      <c r="A10" t="s">
        <v>106</v>
      </c>
    </row>
    <row r="12" spans="1:1" x14ac:dyDescent="0.25">
      <c r="A12" t="s">
        <v>105</v>
      </c>
    </row>
    <row r="13" spans="1:1" x14ac:dyDescent="0.25">
      <c r="A13" t="s">
        <v>104</v>
      </c>
    </row>
    <row r="14" spans="1:1" x14ac:dyDescent="0.25">
      <c r="A14" t="s">
        <v>103</v>
      </c>
    </row>
    <row r="16" spans="1:1" x14ac:dyDescent="0.25">
      <c r="A16" t="s">
        <v>102</v>
      </c>
    </row>
    <row r="17" spans="1:1" x14ac:dyDescent="0.25">
      <c r="A17" t="s">
        <v>101</v>
      </c>
    </row>
    <row r="18" spans="1:1" x14ac:dyDescent="0.25">
      <c r="A18" t="s">
        <v>100</v>
      </c>
    </row>
    <row r="20" spans="1:1" x14ac:dyDescent="0.25">
      <c r="A20" t="s">
        <v>99</v>
      </c>
    </row>
    <row r="21" spans="1:1" x14ac:dyDescent="0.25">
      <c r="A21" t="s">
        <v>98</v>
      </c>
    </row>
    <row r="22" spans="1:1" x14ac:dyDescent="0.25">
      <c r="A22" t="s">
        <v>97</v>
      </c>
    </row>
    <row r="23" spans="1:1" x14ac:dyDescent="0.25">
      <c r="A23" t="s">
        <v>96</v>
      </c>
    </row>
    <row r="24" spans="1:1" x14ac:dyDescent="0.25">
      <c r="A24" t="s">
        <v>95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340CD-5AEC-4E28-8398-A3147CAA3756}">
  <sheetPr>
    <tabColor theme="9"/>
  </sheetPr>
  <dimension ref="A1:Q23"/>
  <sheetViews>
    <sheetView zoomScaleNormal="100" workbookViewId="0">
      <selection activeCell="D13" sqref="D13:D15"/>
    </sheetView>
  </sheetViews>
  <sheetFormatPr defaultColWidth="8.85546875" defaultRowHeight="15" x14ac:dyDescent="0.25"/>
  <cols>
    <col min="1" max="1" width="38.5703125" style="2" bestFit="1" customWidth="1"/>
    <col min="2" max="2" width="21.7109375" style="2" bestFit="1" customWidth="1"/>
    <col min="3" max="3" width="21" style="2" bestFit="1" customWidth="1"/>
    <col min="4" max="4" width="20.42578125" style="2" bestFit="1" customWidth="1"/>
    <col min="5" max="5" width="16" style="2" customWidth="1"/>
    <col min="6" max="16384" width="8.85546875" style="2"/>
  </cols>
  <sheetData>
    <row r="1" spans="1:17" ht="72.75" customHeight="1" x14ac:dyDescent="0.25">
      <c r="A1" s="30" t="s">
        <v>0</v>
      </c>
      <c r="B1" s="31"/>
      <c r="C1" s="31"/>
      <c r="D1" s="31"/>
      <c r="E1" s="31"/>
      <c r="F1" s="31"/>
      <c r="G1" s="31"/>
      <c r="H1" s="31"/>
      <c r="I1" s="31"/>
      <c r="J1" s="31"/>
      <c r="K1" s="31"/>
      <c r="L1" s="31"/>
      <c r="M1" s="31"/>
      <c r="N1" s="31"/>
      <c r="O1" s="31"/>
      <c r="P1" s="31"/>
      <c r="Q1" s="31"/>
    </row>
    <row r="2" spans="1:17" x14ac:dyDescent="0.25">
      <c r="A2" s="5"/>
      <c r="B2" s="5" t="s">
        <v>11</v>
      </c>
      <c r="C2" s="5" t="s">
        <v>12</v>
      </c>
      <c r="D2" s="5" t="s">
        <v>13</v>
      </c>
    </row>
    <row r="3" spans="1:17" ht="30" x14ac:dyDescent="0.25">
      <c r="A3" s="6" t="s">
        <v>9</v>
      </c>
      <c r="B3" s="5">
        <v>1534</v>
      </c>
      <c r="C3" s="5">
        <v>1686</v>
      </c>
      <c r="D3" s="7">
        <f>C3*(1+B5/100)</f>
        <v>1853.0612777053454</v>
      </c>
    </row>
    <row r="4" spans="1:17" x14ac:dyDescent="0.25">
      <c r="A4" s="5" t="s">
        <v>10</v>
      </c>
      <c r="B4" s="5">
        <v>1580</v>
      </c>
      <c r="C4" s="5">
        <v>1764</v>
      </c>
      <c r="D4" s="8">
        <f>D3*1.05</f>
        <v>1945.7143415906128</v>
      </c>
    </row>
    <row r="5" spans="1:17" x14ac:dyDescent="0.25">
      <c r="A5" s="5" t="s">
        <v>14</v>
      </c>
      <c r="B5" s="33">
        <f>(C3-B3)*100/B3</f>
        <v>9.9087353324641452</v>
      </c>
      <c r="C5" s="33"/>
    </row>
    <row r="6" spans="1:17" x14ac:dyDescent="0.25">
      <c r="A6" s="5" t="s">
        <v>15</v>
      </c>
      <c r="B6" s="33" t="s">
        <v>16</v>
      </c>
      <c r="C6" s="33"/>
    </row>
    <row r="7" spans="1:17" x14ac:dyDescent="0.25">
      <c r="A7" s="31" t="s">
        <v>65</v>
      </c>
      <c r="B7" s="31"/>
      <c r="C7" s="31"/>
      <c r="D7" s="31"/>
      <c r="E7" s="31"/>
    </row>
    <row r="12" spans="1:17" x14ac:dyDescent="0.25">
      <c r="A12" s="5" t="s">
        <v>2</v>
      </c>
      <c r="B12" s="5" t="s">
        <v>3</v>
      </c>
      <c r="C12" s="5" t="s">
        <v>6</v>
      </c>
      <c r="D12" s="5" t="s">
        <v>7</v>
      </c>
    </row>
    <row r="13" spans="1:17" x14ac:dyDescent="0.25">
      <c r="A13" s="5" t="s">
        <v>4</v>
      </c>
      <c r="B13" s="5">
        <v>713</v>
      </c>
      <c r="C13" s="9">
        <v>0.18099999999999999</v>
      </c>
      <c r="D13" s="7">
        <f>C13*$D$4</f>
        <v>352.17429582790089</v>
      </c>
    </row>
    <row r="14" spans="1:17" x14ac:dyDescent="0.25">
      <c r="A14" s="5" t="s">
        <v>94</v>
      </c>
      <c r="B14" s="5">
        <v>712</v>
      </c>
      <c r="C14" s="10">
        <v>0.37</v>
      </c>
      <c r="D14" s="7">
        <f>C14*$D$4</f>
        <v>719.91430638852671</v>
      </c>
    </row>
    <row r="15" spans="1:17" x14ac:dyDescent="0.25">
      <c r="A15" s="5" t="s">
        <v>5</v>
      </c>
      <c r="B15" s="5">
        <v>71125</v>
      </c>
      <c r="C15" s="9">
        <v>3.6999999999999998E-2</v>
      </c>
      <c r="D15" s="7">
        <f>C15*$D$4</f>
        <v>71.991430638852663</v>
      </c>
    </row>
    <row r="20" spans="1:14" x14ac:dyDescent="0.25">
      <c r="A20" s="1" t="s">
        <v>8</v>
      </c>
    </row>
    <row r="21" spans="1:14" x14ac:dyDescent="0.25">
      <c r="A21" s="32" t="s">
        <v>93</v>
      </c>
      <c r="B21" s="32"/>
      <c r="C21" s="32"/>
      <c r="D21" s="32"/>
      <c r="E21" s="32"/>
      <c r="F21" s="32"/>
      <c r="G21" s="32"/>
      <c r="H21" s="32"/>
      <c r="I21" s="32"/>
      <c r="J21" s="32"/>
      <c r="K21" s="32"/>
      <c r="L21" s="32"/>
      <c r="M21" s="32"/>
      <c r="N21" s="32"/>
    </row>
    <row r="22" spans="1:14" x14ac:dyDescent="0.25">
      <c r="A22" s="32"/>
      <c r="B22" s="32"/>
      <c r="C22" s="32"/>
      <c r="D22" s="32"/>
      <c r="E22" s="32"/>
      <c r="F22" s="32"/>
      <c r="G22" s="32"/>
      <c r="H22" s="32"/>
      <c r="I22" s="32"/>
      <c r="J22" s="32"/>
      <c r="K22" s="32"/>
      <c r="L22" s="32"/>
      <c r="M22" s="32"/>
      <c r="N22" s="32"/>
    </row>
    <row r="23" spans="1:14" x14ac:dyDescent="0.25">
      <c r="A23" s="32"/>
      <c r="B23" s="32"/>
      <c r="C23" s="32"/>
      <c r="D23" s="32"/>
      <c r="E23" s="32"/>
      <c r="F23" s="32"/>
      <c r="G23" s="32"/>
      <c r="H23" s="32"/>
      <c r="I23" s="32"/>
      <c r="J23" s="32"/>
      <c r="K23" s="32"/>
      <c r="L23" s="32"/>
      <c r="M23" s="32"/>
      <c r="N23" s="32"/>
    </row>
  </sheetData>
  <mergeCells count="5">
    <mergeCell ref="A1:Q1"/>
    <mergeCell ref="A21:N23"/>
    <mergeCell ref="B5:C5"/>
    <mergeCell ref="B6:C6"/>
    <mergeCell ref="A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34BB-0658-4C3D-B26D-B4174DBB1379}">
  <sheetPr>
    <tabColor theme="9"/>
  </sheetPr>
  <dimension ref="A3:F41"/>
  <sheetViews>
    <sheetView zoomScale="70" zoomScaleNormal="70" workbookViewId="0">
      <selection activeCell="D4" sqref="D4:D6"/>
    </sheetView>
  </sheetViews>
  <sheetFormatPr defaultColWidth="8.85546875" defaultRowHeight="15" x14ac:dyDescent="0.25"/>
  <cols>
    <col min="1" max="1" width="29.42578125" style="2" bestFit="1" customWidth="1"/>
    <col min="2" max="2" width="100.85546875" style="2" bestFit="1" customWidth="1"/>
    <col min="3" max="3" width="25" style="2" bestFit="1" customWidth="1"/>
    <col min="4" max="4" width="46.5703125" style="2" customWidth="1"/>
    <col min="5" max="5" width="20.7109375" style="2" customWidth="1"/>
    <col min="6" max="6" width="13.140625" style="2" bestFit="1" customWidth="1"/>
    <col min="7" max="16384" width="8.85546875" style="2"/>
  </cols>
  <sheetData>
    <row r="3" spans="1:6" x14ac:dyDescent="0.25">
      <c r="A3" s="5" t="s">
        <v>2</v>
      </c>
      <c r="B3" s="5" t="s">
        <v>3</v>
      </c>
      <c r="C3" s="5" t="s">
        <v>6</v>
      </c>
      <c r="D3" s="5" t="s">
        <v>7</v>
      </c>
    </row>
    <row r="4" spans="1:6" x14ac:dyDescent="0.25">
      <c r="A4" s="34" t="s">
        <v>4</v>
      </c>
      <c r="B4" s="34">
        <v>713</v>
      </c>
      <c r="C4" s="35">
        <v>0.18099999999999999</v>
      </c>
      <c r="D4" s="36">
        <v>352.17429582790089</v>
      </c>
    </row>
    <row r="5" spans="1:6" x14ac:dyDescent="0.25">
      <c r="A5" s="5" t="s">
        <v>94</v>
      </c>
      <c r="B5" s="5">
        <v>712</v>
      </c>
      <c r="C5" s="10">
        <v>0.37</v>
      </c>
      <c r="D5" s="7">
        <v>719.91430638852671</v>
      </c>
    </row>
    <row r="6" spans="1:6" x14ac:dyDescent="0.25">
      <c r="A6" s="5" t="s">
        <v>5</v>
      </c>
      <c r="B6" s="5">
        <v>71125</v>
      </c>
      <c r="C6" s="9">
        <v>3.6999999999999998E-2</v>
      </c>
      <c r="D6" s="7">
        <v>71.991430638852663</v>
      </c>
    </row>
    <row r="7" spans="1:6" x14ac:dyDescent="0.25">
      <c r="B7" s="11" t="s">
        <v>64</v>
      </c>
    </row>
    <row r="8" spans="1:6" x14ac:dyDescent="0.25">
      <c r="B8" s="1" t="s">
        <v>66</v>
      </c>
    </row>
    <row r="10" spans="1:6" x14ac:dyDescent="0.25">
      <c r="A10" s="5" t="s">
        <v>17</v>
      </c>
      <c r="B10" s="5" t="s">
        <v>18</v>
      </c>
      <c r="C10" s="5" t="s">
        <v>19</v>
      </c>
      <c r="D10" s="12" t="s">
        <v>36</v>
      </c>
      <c r="E10" s="12" t="s">
        <v>37</v>
      </c>
    </row>
    <row r="11" spans="1:6" x14ac:dyDescent="0.25">
      <c r="A11" s="5" t="s">
        <v>20</v>
      </c>
      <c r="B11" s="5"/>
      <c r="C11" s="5"/>
      <c r="D11" s="12"/>
      <c r="E11" s="12"/>
    </row>
    <row r="12" spans="1:6" x14ac:dyDescent="0.25">
      <c r="A12" s="5">
        <v>1</v>
      </c>
      <c r="B12" s="5" t="s">
        <v>21</v>
      </c>
      <c r="C12" s="9">
        <v>0.18099999999999999</v>
      </c>
      <c r="D12" s="12"/>
      <c r="E12" s="12">
        <v>352</v>
      </c>
    </row>
    <row r="13" spans="1:6" x14ac:dyDescent="0.25">
      <c r="A13" s="5">
        <v>2</v>
      </c>
      <c r="B13" s="5" t="s">
        <v>22</v>
      </c>
      <c r="C13" s="9">
        <v>0.625</v>
      </c>
      <c r="D13" s="13">
        <f>C13*100/101</f>
        <v>0.61881188118811881</v>
      </c>
      <c r="E13" s="12">
        <f>D13*$E$12</f>
        <v>217.82178217821783</v>
      </c>
    </row>
    <row r="14" spans="1:6" x14ac:dyDescent="0.25">
      <c r="A14" s="5">
        <v>3</v>
      </c>
      <c r="B14" s="5" t="s">
        <v>23</v>
      </c>
      <c r="C14" s="9">
        <v>0.36199999999999999</v>
      </c>
      <c r="D14" s="13">
        <f t="shared" ref="D14:D16" si="0">C14*100/101</f>
        <v>0.3584158415841584</v>
      </c>
      <c r="E14" s="12">
        <f t="shared" ref="E14:E16" si="1">D14*$E$12</f>
        <v>126.16237623762376</v>
      </c>
    </row>
    <row r="15" spans="1:6" x14ac:dyDescent="0.25">
      <c r="A15" s="5">
        <v>4</v>
      </c>
      <c r="B15" s="5" t="s">
        <v>24</v>
      </c>
      <c r="C15" s="9">
        <v>6.0000000000000001E-3</v>
      </c>
      <c r="D15" s="13">
        <f t="shared" si="0"/>
        <v>5.9405940594059407E-3</v>
      </c>
      <c r="E15" s="12">
        <f t="shared" si="1"/>
        <v>2.0910891089108912</v>
      </c>
    </row>
    <row r="16" spans="1:6" x14ac:dyDescent="0.25">
      <c r="A16" s="5">
        <v>5</v>
      </c>
      <c r="B16" s="5" t="s">
        <v>25</v>
      </c>
      <c r="C16" s="9">
        <v>1.7000000000000001E-2</v>
      </c>
      <c r="D16" s="13">
        <f t="shared" si="0"/>
        <v>1.6831683168316833E-2</v>
      </c>
      <c r="E16" s="12">
        <f t="shared" si="1"/>
        <v>5.9247524752475247</v>
      </c>
      <c r="F16" s="14"/>
    </row>
    <row r="17" spans="1:6" x14ac:dyDescent="0.25">
      <c r="A17" s="5">
        <v>6</v>
      </c>
      <c r="B17" s="5" t="s">
        <v>26</v>
      </c>
      <c r="C17" s="9">
        <v>0</v>
      </c>
      <c r="D17" s="5"/>
      <c r="E17" s="5"/>
    </row>
    <row r="18" spans="1:6" x14ac:dyDescent="0.25">
      <c r="A18" s="5">
        <v>7</v>
      </c>
      <c r="B18" s="5" t="s">
        <v>30</v>
      </c>
      <c r="C18" s="9">
        <v>0</v>
      </c>
      <c r="D18" s="9"/>
      <c r="E18" s="5"/>
    </row>
    <row r="19" spans="1:6" x14ac:dyDescent="0.25">
      <c r="A19" s="5">
        <v>10</v>
      </c>
      <c r="B19" s="5" t="s">
        <v>31</v>
      </c>
      <c r="C19" s="9">
        <v>7.5999999999999998E-2</v>
      </c>
      <c r="D19" s="5"/>
      <c r="E19" s="5"/>
    </row>
    <row r="20" spans="1:6" x14ac:dyDescent="0.25">
      <c r="A20" s="5">
        <v>11</v>
      </c>
      <c r="B20" s="5" t="s">
        <v>32</v>
      </c>
      <c r="C20" s="15">
        <v>67.08</v>
      </c>
      <c r="D20" s="5"/>
      <c r="E20" s="5"/>
    </row>
    <row r="21" spans="1:6" x14ac:dyDescent="0.25">
      <c r="A21" s="5">
        <v>12</v>
      </c>
      <c r="B21" s="5" t="s">
        <v>33</v>
      </c>
      <c r="C21" s="15">
        <v>0.01</v>
      </c>
      <c r="D21" s="5"/>
      <c r="E21" s="5"/>
    </row>
    <row r="22" spans="1:6" x14ac:dyDescent="0.25">
      <c r="A22" s="5">
        <v>13</v>
      </c>
      <c r="B22" s="5" t="s">
        <v>34</v>
      </c>
      <c r="C22" s="15">
        <v>244.99</v>
      </c>
      <c r="D22" s="5"/>
      <c r="E22" s="5"/>
    </row>
    <row r="23" spans="1:6" x14ac:dyDescent="0.25">
      <c r="A23" s="5">
        <v>15</v>
      </c>
      <c r="B23" s="5" t="s">
        <v>35</v>
      </c>
      <c r="C23" s="15">
        <v>743.05</v>
      </c>
      <c r="D23" s="5"/>
      <c r="E23" s="5"/>
      <c r="F23" s="16"/>
    </row>
    <row r="24" spans="1:6" x14ac:dyDescent="0.25">
      <c r="A24" s="5">
        <v>21</v>
      </c>
      <c r="B24" s="5" t="s">
        <v>27</v>
      </c>
      <c r="C24" s="15">
        <v>58.84</v>
      </c>
      <c r="D24" s="5"/>
      <c r="E24" s="5"/>
    </row>
    <row r="25" spans="1:6" x14ac:dyDescent="0.25">
      <c r="A25" s="5">
        <v>22</v>
      </c>
      <c r="B25" s="5" t="s">
        <v>28</v>
      </c>
      <c r="C25" s="15">
        <v>62.47</v>
      </c>
      <c r="D25" s="5"/>
      <c r="E25" s="5"/>
    </row>
    <row r="26" spans="1:6" x14ac:dyDescent="0.25">
      <c r="A26" s="5"/>
      <c r="B26" s="5"/>
      <c r="C26" s="5"/>
      <c r="D26" s="5"/>
      <c r="E26" s="5"/>
    </row>
    <row r="30" spans="1:6" x14ac:dyDescent="0.25">
      <c r="A30" s="4" t="s">
        <v>38</v>
      </c>
      <c r="B30" s="4" t="s">
        <v>39</v>
      </c>
      <c r="C30" s="4" t="s">
        <v>40</v>
      </c>
      <c r="D30" s="4" t="s">
        <v>41</v>
      </c>
    </row>
    <row r="31" spans="1:6" ht="30" x14ac:dyDescent="0.25">
      <c r="A31" s="4" t="s">
        <v>42</v>
      </c>
      <c r="B31" s="17">
        <f>100%</f>
        <v>1</v>
      </c>
      <c r="C31" s="18">
        <f>E12</f>
        <v>352</v>
      </c>
      <c r="D31" s="18" t="s">
        <v>43</v>
      </c>
    </row>
    <row r="32" spans="1:6" ht="30" x14ac:dyDescent="0.25">
      <c r="A32" s="4" t="s">
        <v>44</v>
      </c>
      <c r="B32" s="17">
        <f>D13</f>
        <v>0.61881188118811881</v>
      </c>
      <c r="C32" s="18">
        <f>B32*$C$31</f>
        <v>217.82178217821783</v>
      </c>
      <c r="D32" s="18" t="s">
        <v>45</v>
      </c>
    </row>
    <row r="33" spans="1:5" ht="30" x14ac:dyDescent="0.25">
      <c r="A33" s="18" t="s">
        <v>46</v>
      </c>
      <c r="B33" s="17">
        <f>B32*83/100</f>
        <v>0.51361386138613863</v>
      </c>
      <c r="C33" s="18">
        <f t="shared" ref="C33:C41" si="2">B33*$C$31</f>
        <v>180.79207920792081</v>
      </c>
      <c r="D33" s="18" t="s">
        <v>47</v>
      </c>
      <c r="E33" s="16"/>
    </row>
    <row r="34" spans="1:5" ht="30" x14ac:dyDescent="0.25">
      <c r="A34" s="18" t="s">
        <v>48</v>
      </c>
      <c r="B34" s="17">
        <f>B32-B33</f>
        <v>0.10519801980198018</v>
      </c>
      <c r="C34" s="18">
        <f t="shared" si="2"/>
        <v>37.029702970297024</v>
      </c>
      <c r="D34" s="18" t="s">
        <v>49</v>
      </c>
    </row>
    <row r="35" spans="1:5" ht="30" x14ac:dyDescent="0.25">
      <c r="A35" s="4" t="s">
        <v>50</v>
      </c>
      <c r="B35" s="17">
        <v>0.3584</v>
      </c>
      <c r="C35" s="18">
        <f t="shared" si="2"/>
        <v>126.1568</v>
      </c>
      <c r="D35" s="18" t="s">
        <v>51</v>
      </c>
    </row>
    <row r="36" spans="1:5" ht="30" x14ac:dyDescent="0.25">
      <c r="A36" s="18" t="s">
        <v>52</v>
      </c>
      <c r="B36" s="17">
        <v>7.5999999999999998E-2</v>
      </c>
      <c r="C36" s="18">
        <f t="shared" si="2"/>
        <v>26.751999999999999</v>
      </c>
      <c r="D36" s="18" t="s">
        <v>53</v>
      </c>
    </row>
    <row r="37" spans="1:5" ht="30" x14ac:dyDescent="0.25">
      <c r="A37" s="18" t="s">
        <v>54</v>
      </c>
      <c r="B37" s="17">
        <v>0.28239999999999998</v>
      </c>
      <c r="C37" s="18">
        <f t="shared" si="2"/>
        <v>99.404799999999994</v>
      </c>
      <c r="D37" s="18" t="s">
        <v>55</v>
      </c>
    </row>
    <row r="38" spans="1:5" ht="30" x14ac:dyDescent="0.25">
      <c r="A38" s="4" t="s">
        <v>56</v>
      </c>
      <c r="B38" s="17">
        <v>1.6799999999999999E-2</v>
      </c>
      <c r="C38" s="18">
        <f t="shared" si="2"/>
        <v>5.9135999999999997</v>
      </c>
      <c r="D38" s="18" t="s">
        <v>57</v>
      </c>
    </row>
    <row r="39" spans="1:5" ht="30" x14ac:dyDescent="0.25">
      <c r="A39" s="4" t="s">
        <v>58</v>
      </c>
      <c r="B39" s="17">
        <v>5.8999999999999999E-3</v>
      </c>
      <c r="C39" s="18">
        <f t="shared" si="2"/>
        <v>2.0768</v>
      </c>
      <c r="D39" s="18" t="s">
        <v>59</v>
      </c>
    </row>
    <row r="40" spans="1:5" ht="30" x14ac:dyDescent="0.25">
      <c r="A40" s="4" t="s">
        <v>60</v>
      </c>
      <c r="B40" s="17">
        <v>0</v>
      </c>
      <c r="C40" s="18">
        <f t="shared" si="2"/>
        <v>0</v>
      </c>
      <c r="D40" s="18" t="s">
        <v>61</v>
      </c>
    </row>
    <row r="41" spans="1:5" ht="30" x14ac:dyDescent="0.25">
      <c r="A41" s="4" t="s">
        <v>62</v>
      </c>
      <c r="B41" s="17">
        <v>0</v>
      </c>
      <c r="C41" s="18">
        <f t="shared" si="2"/>
        <v>0</v>
      </c>
      <c r="D41" s="18"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795C-CDCE-4F02-8849-F02461BEF371}">
  <sheetPr>
    <tabColor theme="9"/>
  </sheetPr>
  <dimension ref="A2:F41"/>
  <sheetViews>
    <sheetView zoomScale="70" zoomScaleNormal="70" workbookViewId="0">
      <selection activeCell="D3" sqref="D3:D5"/>
    </sheetView>
  </sheetViews>
  <sheetFormatPr defaultColWidth="8.85546875" defaultRowHeight="15" x14ac:dyDescent="0.25"/>
  <cols>
    <col min="1" max="1" width="29.42578125" style="2" bestFit="1" customWidth="1"/>
    <col min="2" max="2" width="112.85546875" style="2" customWidth="1"/>
    <col min="3" max="3" width="25" style="2" bestFit="1" customWidth="1"/>
    <col min="4" max="4" width="24.5703125" style="2" bestFit="1" customWidth="1"/>
    <col min="5" max="5" width="14.140625" style="2" bestFit="1" customWidth="1"/>
    <col min="6" max="16384" width="8.85546875" style="2"/>
  </cols>
  <sheetData>
    <row r="2" spans="1:6" x14ac:dyDescent="0.25">
      <c r="A2" s="5" t="s">
        <v>2</v>
      </c>
      <c r="B2" s="5" t="s">
        <v>3</v>
      </c>
      <c r="C2" s="5" t="s">
        <v>6</v>
      </c>
      <c r="D2" s="5" t="s">
        <v>7</v>
      </c>
    </row>
    <row r="3" spans="1:6" x14ac:dyDescent="0.25">
      <c r="A3" s="5" t="s">
        <v>4</v>
      </c>
      <c r="B3" s="5">
        <v>713</v>
      </c>
      <c r="C3" s="9">
        <v>0.18099999999999999</v>
      </c>
      <c r="D3" s="7">
        <v>352.17429582790089</v>
      </c>
    </row>
    <row r="4" spans="1:6" x14ac:dyDescent="0.25">
      <c r="A4" s="34" t="s">
        <v>94</v>
      </c>
      <c r="B4" s="34">
        <v>712</v>
      </c>
      <c r="C4" s="37">
        <v>0.37</v>
      </c>
      <c r="D4" s="36">
        <v>719.91430638852671</v>
      </c>
    </row>
    <row r="5" spans="1:6" x14ac:dyDescent="0.25">
      <c r="A5" s="5" t="s">
        <v>5</v>
      </c>
      <c r="B5" s="5">
        <v>71125</v>
      </c>
      <c r="C5" s="9">
        <v>3.6999999999999998E-2</v>
      </c>
      <c r="D5" s="7">
        <v>71.991430638852663</v>
      </c>
    </row>
    <row r="6" spans="1:6" x14ac:dyDescent="0.25">
      <c r="B6" s="11" t="s">
        <v>67</v>
      </c>
      <c r="C6" s="14"/>
      <c r="D6" s="19"/>
    </row>
    <row r="7" spans="1:6" x14ac:dyDescent="0.25">
      <c r="B7" s="1" t="s">
        <v>66</v>
      </c>
      <c r="C7" s="14"/>
      <c r="D7" s="19"/>
    </row>
    <row r="10" spans="1:6" x14ac:dyDescent="0.25">
      <c r="A10" s="5" t="s">
        <v>17</v>
      </c>
      <c r="B10" s="5" t="s">
        <v>18</v>
      </c>
      <c r="C10" s="5" t="s">
        <v>19</v>
      </c>
      <c r="D10" s="12" t="s">
        <v>36</v>
      </c>
      <c r="E10" s="12" t="s">
        <v>37</v>
      </c>
      <c r="F10" s="5"/>
    </row>
    <row r="11" spans="1:6" x14ac:dyDescent="0.25">
      <c r="A11" s="5" t="s">
        <v>20</v>
      </c>
      <c r="B11" s="5"/>
      <c r="C11" s="5"/>
      <c r="D11" s="5"/>
      <c r="E11" s="12"/>
      <c r="F11" s="5"/>
    </row>
    <row r="12" spans="1:6" x14ac:dyDescent="0.25">
      <c r="A12" s="5">
        <v>1</v>
      </c>
      <c r="B12" s="5" t="s">
        <v>21</v>
      </c>
      <c r="C12" s="9">
        <v>0.37</v>
      </c>
      <c r="D12" s="5"/>
      <c r="E12" s="22">
        <v>720</v>
      </c>
      <c r="F12" s="5"/>
    </row>
    <row r="13" spans="1:6" x14ac:dyDescent="0.25">
      <c r="A13" s="5">
        <v>2</v>
      </c>
      <c r="B13" s="5" t="s">
        <v>22</v>
      </c>
      <c r="C13" s="9">
        <v>0.77800000000000002</v>
      </c>
      <c r="D13" s="23">
        <f>(C13*100%)/SUM($C$13:$C$17)</f>
        <v>0.7725918570009932</v>
      </c>
      <c r="E13" s="12">
        <f>D13*$E$12</f>
        <v>556.26613704071508</v>
      </c>
      <c r="F13" s="5"/>
    </row>
    <row r="14" spans="1:6" x14ac:dyDescent="0.25">
      <c r="A14" s="5">
        <v>3</v>
      </c>
      <c r="B14" s="5" t="s">
        <v>23</v>
      </c>
      <c r="C14" s="9">
        <v>0.21</v>
      </c>
      <c r="D14" s="23">
        <f t="shared" ref="D14:D16" si="0">(C14*100%)/SUM($C$13:$C$17)</f>
        <v>0.20854021847070509</v>
      </c>
      <c r="E14" s="12">
        <f>D14*$E$12</f>
        <v>150.14895729890767</v>
      </c>
      <c r="F14" s="5"/>
    </row>
    <row r="15" spans="1:6" x14ac:dyDescent="0.25">
      <c r="A15" s="5">
        <v>4</v>
      </c>
      <c r="B15" s="5" t="s">
        <v>24</v>
      </c>
      <c r="C15" s="9">
        <v>3.0000000000000001E-3</v>
      </c>
      <c r="D15" s="23">
        <f t="shared" si="0"/>
        <v>2.9791459781529301E-3</v>
      </c>
      <c r="E15" s="12">
        <f>D15*$E$12</f>
        <v>2.1449851042701096</v>
      </c>
      <c r="F15" s="5"/>
    </row>
    <row r="16" spans="1:6" x14ac:dyDescent="0.25">
      <c r="A16" s="5">
        <v>5</v>
      </c>
      <c r="B16" s="5" t="s">
        <v>25</v>
      </c>
      <c r="C16" s="9">
        <v>1.6E-2</v>
      </c>
      <c r="D16" s="23">
        <f t="shared" si="0"/>
        <v>1.588877855014896E-2</v>
      </c>
      <c r="E16" s="12">
        <f>D16*$E$12</f>
        <v>11.439920556107252</v>
      </c>
      <c r="F16" s="5"/>
    </row>
    <row r="17" spans="1:6" x14ac:dyDescent="0.25">
      <c r="A17" s="5">
        <v>6</v>
      </c>
      <c r="B17" s="5" t="s">
        <v>26</v>
      </c>
      <c r="C17" s="9">
        <v>0</v>
      </c>
      <c r="D17" s="5"/>
      <c r="E17" s="5"/>
      <c r="F17" s="5"/>
    </row>
    <row r="18" spans="1:6" x14ac:dyDescent="0.25">
      <c r="A18" s="5">
        <v>7</v>
      </c>
      <c r="B18" s="5" t="s">
        <v>30</v>
      </c>
      <c r="C18" s="5"/>
      <c r="D18" s="5"/>
      <c r="E18" s="5"/>
      <c r="F18" s="5"/>
    </row>
    <row r="19" spans="1:6" x14ac:dyDescent="0.25">
      <c r="A19" s="5">
        <v>10</v>
      </c>
      <c r="B19" s="5" t="s">
        <v>31</v>
      </c>
      <c r="C19" s="9">
        <v>0.14299999999999999</v>
      </c>
      <c r="D19" s="5"/>
      <c r="E19" s="5"/>
      <c r="F19" s="5"/>
    </row>
    <row r="20" spans="1:6" x14ac:dyDescent="0.25">
      <c r="A20" s="5">
        <v>11</v>
      </c>
      <c r="B20" s="5" t="s">
        <v>32</v>
      </c>
      <c r="C20" s="15">
        <v>65.98</v>
      </c>
      <c r="D20" s="5"/>
      <c r="E20" s="5"/>
      <c r="F20" s="5"/>
    </row>
    <row r="21" spans="1:6" x14ac:dyDescent="0.25">
      <c r="A21" s="5">
        <v>12</v>
      </c>
      <c r="B21" s="5" t="s">
        <v>33</v>
      </c>
      <c r="C21" s="15">
        <v>7.0000000000000007E-2</v>
      </c>
      <c r="D21" s="5"/>
      <c r="E21" s="5"/>
      <c r="F21" s="5"/>
    </row>
    <row r="22" spans="1:6" x14ac:dyDescent="0.25">
      <c r="A22" s="5">
        <v>13</v>
      </c>
      <c r="B22" s="5" t="s">
        <v>34</v>
      </c>
      <c r="C22" s="15">
        <v>1225.74</v>
      </c>
      <c r="D22" s="5"/>
      <c r="E22" s="5"/>
      <c r="F22" s="5"/>
    </row>
    <row r="23" spans="1:6" x14ac:dyDescent="0.25">
      <c r="A23" s="5">
        <v>15</v>
      </c>
      <c r="B23" s="5" t="s">
        <v>35</v>
      </c>
      <c r="C23" s="15">
        <v>25.9</v>
      </c>
      <c r="D23" s="5"/>
      <c r="E23" s="5"/>
      <c r="F23" s="5"/>
    </row>
    <row r="24" spans="1:6" x14ac:dyDescent="0.25">
      <c r="A24" s="5">
        <v>21</v>
      </c>
      <c r="B24" s="5" t="s">
        <v>27</v>
      </c>
      <c r="C24" s="15">
        <v>58.94</v>
      </c>
      <c r="D24" s="5"/>
      <c r="E24" s="5"/>
      <c r="F24" s="5"/>
    </row>
    <row r="25" spans="1:6" x14ac:dyDescent="0.25">
      <c r="A25" s="5">
        <v>22</v>
      </c>
      <c r="B25" s="5" t="s">
        <v>28</v>
      </c>
      <c r="C25" s="15">
        <v>60.11</v>
      </c>
      <c r="D25" s="5"/>
      <c r="E25" s="5"/>
      <c r="F25" s="5"/>
    </row>
    <row r="26" spans="1:6" x14ac:dyDescent="0.25">
      <c r="A26" s="5">
        <v>23</v>
      </c>
      <c r="B26" s="5" t="s">
        <v>29</v>
      </c>
      <c r="C26" s="15">
        <v>48.87</v>
      </c>
      <c r="D26" s="5"/>
      <c r="E26" s="5"/>
      <c r="F26" s="5"/>
    </row>
    <row r="30" spans="1:6" x14ac:dyDescent="0.25">
      <c r="A30" s="4" t="s">
        <v>38</v>
      </c>
      <c r="B30" s="4" t="s">
        <v>68</v>
      </c>
      <c r="C30" s="4" t="s">
        <v>40</v>
      </c>
      <c r="D30" s="4" t="s">
        <v>41</v>
      </c>
    </row>
    <row r="31" spans="1:6" ht="60" x14ac:dyDescent="0.25">
      <c r="A31" s="4" t="s">
        <v>69</v>
      </c>
      <c r="B31" s="24">
        <v>1</v>
      </c>
      <c r="C31" s="4">
        <v>720</v>
      </c>
      <c r="D31" s="18" t="s">
        <v>70</v>
      </c>
    </row>
    <row r="32" spans="1:6" ht="60" x14ac:dyDescent="0.25">
      <c r="A32" s="4" t="s">
        <v>44</v>
      </c>
      <c r="B32" s="17">
        <f>D13</f>
        <v>0.7725918570009932</v>
      </c>
      <c r="C32" s="18">
        <f>B32*$C$31</f>
        <v>556.26613704071508</v>
      </c>
      <c r="D32" s="18" t="s">
        <v>71</v>
      </c>
    </row>
    <row r="33" spans="1:4" ht="30" x14ac:dyDescent="0.25">
      <c r="A33" s="18" t="s">
        <v>46</v>
      </c>
      <c r="B33" s="17">
        <v>0.64070000000000005</v>
      </c>
      <c r="C33" s="18">
        <f t="shared" ref="C33:C41" si="1">B33*$C$31</f>
        <v>461.30400000000003</v>
      </c>
      <c r="D33" s="18" t="s">
        <v>72</v>
      </c>
    </row>
    <row r="34" spans="1:4" ht="60" x14ac:dyDescent="0.25">
      <c r="A34" s="18" t="s">
        <v>48</v>
      </c>
      <c r="B34" s="17">
        <v>0.13189999999999999</v>
      </c>
      <c r="C34" s="18">
        <f t="shared" si="1"/>
        <v>94.967999999999989</v>
      </c>
      <c r="D34" s="18" t="s">
        <v>73</v>
      </c>
    </row>
    <row r="35" spans="1:4" ht="30" x14ac:dyDescent="0.25">
      <c r="A35" s="4" t="s">
        <v>50</v>
      </c>
      <c r="B35" s="17">
        <v>0.20849999999999999</v>
      </c>
      <c r="C35" s="18">
        <f t="shared" si="1"/>
        <v>150.12</v>
      </c>
      <c r="D35" s="18" t="s">
        <v>74</v>
      </c>
    </row>
    <row r="36" spans="1:4" ht="45" x14ac:dyDescent="0.25">
      <c r="A36" s="18" t="s">
        <v>52</v>
      </c>
      <c r="B36" s="17">
        <v>0.14199999999999999</v>
      </c>
      <c r="C36" s="18">
        <f t="shared" si="1"/>
        <v>102.24</v>
      </c>
      <c r="D36" s="18" t="s">
        <v>75</v>
      </c>
    </row>
    <row r="37" spans="1:4" ht="45" x14ac:dyDescent="0.25">
      <c r="A37" s="18" t="s">
        <v>54</v>
      </c>
      <c r="B37" s="17">
        <v>6.6500000000000004E-2</v>
      </c>
      <c r="C37" s="18">
        <f t="shared" si="1"/>
        <v>47.88</v>
      </c>
      <c r="D37" s="18" t="s">
        <v>76</v>
      </c>
    </row>
    <row r="38" spans="1:4" ht="60" x14ac:dyDescent="0.25">
      <c r="A38" s="4" t="s">
        <v>56</v>
      </c>
      <c r="B38" s="17">
        <v>1.5900000000000001E-2</v>
      </c>
      <c r="C38" s="18">
        <f t="shared" si="1"/>
        <v>11.448</v>
      </c>
      <c r="D38" s="18" t="s">
        <v>77</v>
      </c>
    </row>
    <row r="39" spans="1:4" ht="45" x14ac:dyDescent="0.25">
      <c r="A39" s="4" t="s">
        <v>58</v>
      </c>
      <c r="B39" s="17">
        <v>3.0000000000000001E-3</v>
      </c>
      <c r="C39" s="18">
        <f t="shared" si="1"/>
        <v>2.16</v>
      </c>
      <c r="D39" s="18" t="s">
        <v>78</v>
      </c>
    </row>
    <row r="40" spans="1:4" ht="45" x14ac:dyDescent="0.25">
      <c r="A40" s="4" t="s">
        <v>60</v>
      </c>
      <c r="B40" s="17">
        <v>0</v>
      </c>
      <c r="C40" s="18">
        <f t="shared" si="1"/>
        <v>0</v>
      </c>
      <c r="D40" s="18" t="s">
        <v>79</v>
      </c>
    </row>
    <row r="41" spans="1:4" ht="30" x14ac:dyDescent="0.25">
      <c r="A41" s="4" t="s">
        <v>62</v>
      </c>
      <c r="B41" s="17">
        <v>0</v>
      </c>
      <c r="C41" s="18">
        <f t="shared" si="1"/>
        <v>0</v>
      </c>
      <c r="D41" s="18" t="s">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2C25F-10C8-4F16-8FC5-00C10F5FC1BE}">
  <sheetPr>
    <tabColor theme="9"/>
  </sheetPr>
  <dimension ref="A2:F31"/>
  <sheetViews>
    <sheetView topLeftCell="B16" zoomScale="85" zoomScaleNormal="85" workbookViewId="0">
      <selection activeCell="C8" sqref="C8"/>
    </sheetView>
  </sheetViews>
  <sheetFormatPr defaultColWidth="8.85546875" defaultRowHeight="15" x14ac:dyDescent="0.25"/>
  <cols>
    <col min="1" max="1" width="29.42578125" style="2" bestFit="1" customWidth="1"/>
    <col min="2" max="2" width="121.5703125" style="2" bestFit="1" customWidth="1"/>
    <col min="3" max="3" width="25" style="2" bestFit="1" customWidth="1"/>
    <col min="4" max="4" width="22.5703125" style="2" bestFit="1" customWidth="1"/>
    <col min="5" max="5" width="14.85546875" style="2" bestFit="1" customWidth="1"/>
    <col min="6" max="16384" width="8.85546875" style="2"/>
  </cols>
  <sheetData>
    <row r="2" spans="1:6" x14ac:dyDescent="0.25">
      <c r="A2" s="5" t="s">
        <v>2</v>
      </c>
      <c r="B2" s="5" t="s">
        <v>3</v>
      </c>
      <c r="C2" s="5" t="s">
        <v>6</v>
      </c>
      <c r="D2" s="5" t="s">
        <v>7</v>
      </c>
    </row>
    <row r="3" spans="1:6" x14ac:dyDescent="0.25">
      <c r="A3" s="5" t="s">
        <v>4</v>
      </c>
      <c r="B3" s="5">
        <v>713</v>
      </c>
      <c r="C3" s="9">
        <v>0.18099999999999999</v>
      </c>
      <c r="D3" s="7">
        <v>352.17429582790089</v>
      </c>
    </row>
    <row r="4" spans="1:6" x14ac:dyDescent="0.25">
      <c r="A4" s="5" t="s">
        <v>94</v>
      </c>
      <c r="B4" s="5">
        <v>712</v>
      </c>
      <c r="C4" s="10">
        <v>0.37</v>
      </c>
      <c r="D4" s="7">
        <v>719.91430638852671</v>
      </c>
    </row>
    <row r="5" spans="1:6" x14ac:dyDescent="0.25">
      <c r="A5" s="38" t="s">
        <v>5</v>
      </c>
      <c r="B5" s="38">
        <v>71125</v>
      </c>
      <c r="C5" s="39">
        <v>3.6999999999999998E-2</v>
      </c>
      <c r="D5" s="36">
        <v>71.991430638852663</v>
      </c>
    </row>
    <row r="6" spans="1:6" x14ac:dyDescent="0.25">
      <c r="B6" s="11" t="s">
        <v>67</v>
      </c>
      <c r="C6" s="14"/>
      <c r="D6" s="20"/>
    </row>
    <row r="7" spans="1:6" x14ac:dyDescent="0.25">
      <c r="B7" s="1" t="s">
        <v>66</v>
      </c>
      <c r="C7" s="14"/>
      <c r="D7" s="20"/>
    </row>
    <row r="10" spans="1:6" x14ac:dyDescent="0.25">
      <c r="A10" s="5" t="s">
        <v>17</v>
      </c>
      <c r="B10" s="5" t="s">
        <v>18</v>
      </c>
      <c r="C10" s="5" t="s">
        <v>19</v>
      </c>
      <c r="D10" s="12" t="s">
        <v>36</v>
      </c>
      <c r="E10" s="12" t="s">
        <v>37</v>
      </c>
      <c r="F10" s="14"/>
    </row>
    <row r="11" spans="1:6" x14ac:dyDescent="0.25">
      <c r="A11" s="5" t="s">
        <v>20</v>
      </c>
      <c r="B11" s="5"/>
      <c r="C11" s="5"/>
      <c r="D11" s="5"/>
      <c r="E11" s="5"/>
      <c r="F11" s="14"/>
    </row>
    <row r="12" spans="1:6" x14ac:dyDescent="0.25">
      <c r="A12" s="5">
        <v>1</v>
      </c>
      <c r="B12" s="5" t="s">
        <v>21</v>
      </c>
      <c r="C12" s="9">
        <v>3.6999999999999998E-2</v>
      </c>
      <c r="D12" s="9"/>
      <c r="E12" s="3">
        <f>72</f>
        <v>72</v>
      </c>
      <c r="F12" s="14"/>
    </row>
    <row r="13" spans="1:6" x14ac:dyDescent="0.25">
      <c r="A13" s="5">
        <v>2</v>
      </c>
      <c r="B13" s="5" t="s">
        <v>22</v>
      </c>
      <c r="C13" s="9">
        <v>0.57099999999999995</v>
      </c>
      <c r="D13" s="9">
        <f>C13/(SUM($C$13:$C$16))</f>
        <v>0.48430873621713322</v>
      </c>
      <c r="E13" s="3">
        <f>D13*$E$12</f>
        <v>34.87022900763359</v>
      </c>
      <c r="F13" s="14"/>
    </row>
    <row r="14" spans="1:6" x14ac:dyDescent="0.25">
      <c r="A14" s="5">
        <v>3</v>
      </c>
      <c r="B14" s="5" t="s">
        <v>23</v>
      </c>
      <c r="C14" s="9">
        <v>0</v>
      </c>
      <c r="D14" s="9">
        <f>C14/(SUM($C$13:$C$16))</f>
        <v>0</v>
      </c>
      <c r="E14" s="3">
        <f t="shared" ref="E14:E16" si="0">D14*$E$12</f>
        <v>0</v>
      </c>
      <c r="F14" s="14"/>
    </row>
    <row r="15" spans="1:6" x14ac:dyDescent="0.25">
      <c r="A15" s="5">
        <v>4</v>
      </c>
      <c r="B15" s="5" t="s">
        <v>24</v>
      </c>
      <c r="C15" s="9">
        <v>2.5000000000000001E-2</v>
      </c>
      <c r="D15" s="9">
        <f>C15/(SUM($C$13:$C$16))</f>
        <v>2.1204410517387622E-2</v>
      </c>
      <c r="E15" s="3">
        <f t="shared" si="0"/>
        <v>1.5267175572519087</v>
      </c>
      <c r="F15" s="14"/>
    </row>
    <row r="16" spans="1:6" x14ac:dyDescent="0.25">
      <c r="A16" s="5">
        <v>5</v>
      </c>
      <c r="B16" s="5" t="s">
        <v>25</v>
      </c>
      <c r="C16" s="9">
        <v>0.58299999999999996</v>
      </c>
      <c r="D16" s="9">
        <f>C16/(SUM($C$13:$C$16))</f>
        <v>0.49448685326547925</v>
      </c>
      <c r="E16" s="3">
        <f t="shared" si="0"/>
        <v>35.603053435114504</v>
      </c>
      <c r="F16" s="21"/>
    </row>
    <row r="17" spans="1:6" x14ac:dyDescent="0.25">
      <c r="A17" s="5">
        <v>6</v>
      </c>
      <c r="B17" s="5" t="s">
        <v>26</v>
      </c>
      <c r="C17" s="5"/>
      <c r="D17" s="5"/>
      <c r="E17" s="9"/>
      <c r="F17" s="21"/>
    </row>
    <row r="18" spans="1:6" x14ac:dyDescent="0.25">
      <c r="A18" s="5">
        <v>21</v>
      </c>
      <c r="B18" s="5" t="s">
        <v>27</v>
      </c>
      <c r="C18" s="15">
        <v>75.22</v>
      </c>
      <c r="D18" s="5"/>
      <c r="E18" s="15"/>
      <c r="F18" s="21"/>
    </row>
    <row r="19" spans="1:6" x14ac:dyDescent="0.25">
      <c r="A19" s="5">
        <v>22</v>
      </c>
      <c r="B19" s="5" t="s">
        <v>28</v>
      </c>
      <c r="C19" s="15">
        <v>75.97</v>
      </c>
      <c r="D19" s="5"/>
      <c r="E19" s="15"/>
    </row>
    <row r="20" spans="1:6" x14ac:dyDescent="0.25">
      <c r="A20" s="5">
        <v>23</v>
      </c>
      <c r="B20" s="5" t="s">
        <v>29</v>
      </c>
      <c r="C20" s="15">
        <v>70.959999999999994</v>
      </c>
      <c r="D20" s="5"/>
      <c r="E20" s="15"/>
    </row>
    <row r="23" spans="1:6" x14ac:dyDescent="0.25">
      <c r="A23" s="4" t="s">
        <v>81</v>
      </c>
      <c r="B23" s="4" t="s">
        <v>82</v>
      </c>
      <c r="C23" s="4" t="s">
        <v>40</v>
      </c>
      <c r="D23" s="4" t="s">
        <v>41</v>
      </c>
    </row>
    <row r="24" spans="1:6" ht="45" x14ac:dyDescent="0.25">
      <c r="A24" s="4" t="s">
        <v>69</v>
      </c>
      <c r="B24" s="24">
        <v>1</v>
      </c>
      <c r="C24" s="4">
        <v>72</v>
      </c>
      <c r="D24" s="18" t="s">
        <v>83</v>
      </c>
    </row>
    <row r="25" spans="1:6" ht="45" x14ac:dyDescent="0.25">
      <c r="A25" s="4" t="s">
        <v>44</v>
      </c>
      <c r="B25" s="17">
        <v>0.48430000000000001</v>
      </c>
      <c r="C25" s="18">
        <f>B25*$C$24</f>
        <v>34.869599999999998</v>
      </c>
      <c r="D25" s="18" t="s">
        <v>84</v>
      </c>
    </row>
    <row r="26" spans="1:6" ht="30" x14ac:dyDescent="0.25">
      <c r="A26" s="18" t="s">
        <v>46</v>
      </c>
      <c r="B26" s="17">
        <v>0.40110000000000001</v>
      </c>
      <c r="C26" s="18">
        <f t="shared" ref="C26:C31" si="1">B26*$C$24</f>
        <v>28.879200000000001</v>
      </c>
      <c r="D26" s="18" t="s">
        <v>85</v>
      </c>
    </row>
    <row r="27" spans="1:6" ht="45" x14ac:dyDescent="0.25">
      <c r="A27" s="18" t="s">
        <v>48</v>
      </c>
      <c r="B27" s="17">
        <v>8.3199999999999996E-2</v>
      </c>
      <c r="C27" s="18">
        <f t="shared" si="1"/>
        <v>5.9903999999999993</v>
      </c>
      <c r="D27" s="18" t="s">
        <v>86</v>
      </c>
    </row>
    <row r="28" spans="1:6" ht="30" x14ac:dyDescent="0.25">
      <c r="A28" s="4" t="s">
        <v>87</v>
      </c>
      <c r="B28" s="17">
        <v>0</v>
      </c>
      <c r="C28" s="18">
        <f t="shared" si="1"/>
        <v>0</v>
      </c>
      <c r="D28" s="18" t="s">
        <v>88</v>
      </c>
    </row>
    <row r="29" spans="1:6" ht="30" x14ac:dyDescent="0.25">
      <c r="A29" s="4" t="s">
        <v>89</v>
      </c>
      <c r="B29" s="17">
        <v>2.12E-2</v>
      </c>
      <c r="C29" s="18">
        <f t="shared" si="1"/>
        <v>1.5264</v>
      </c>
      <c r="D29" s="18" t="s">
        <v>90</v>
      </c>
    </row>
    <row r="30" spans="1:6" ht="45" x14ac:dyDescent="0.25">
      <c r="A30" s="4" t="s">
        <v>56</v>
      </c>
      <c r="B30" s="17">
        <v>0.49459999999999998</v>
      </c>
      <c r="C30" s="18">
        <f t="shared" si="1"/>
        <v>35.611199999999997</v>
      </c>
      <c r="D30" s="18" t="s">
        <v>91</v>
      </c>
    </row>
    <row r="31" spans="1:6" ht="30" x14ac:dyDescent="0.25">
      <c r="A31" s="4" t="s">
        <v>60</v>
      </c>
      <c r="B31" s="17">
        <v>0</v>
      </c>
      <c r="C31" s="18">
        <f t="shared" si="1"/>
        <v>0</v>
      </c>
      <c r="D31" s="18" t="s">
        <v>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A7CD-4C06-4FEC-A26B-007FD241275F}">
  <sheetPr>
    <tabColor theme="8"/>
  </sheetPr>
  <dimension ref="A1:E28"/>
  <sheetViews>
    <sheetView workbookViewId="0">
      <selection activeCell="A26" sqref="A26:E28"/>
    </sheetView>
  </sheetViews>
  <sheetFormatPr defaultColWidth="8.85546875" defaultRowHeight="15" x14ac:dyDescent="0.25"/>
  <cols>
    <col min="1" max="1" width="29.42578125" style="2" bestFit="1" customWidth="1"/>
    <col min="2" max="2" width="21.7109375" style="2" bestFit="1" customWidth="1"/>
    <col min="3" max="3" width="22.5703125" style="2" bestFit="1" customWidth="1"/>
    <col min="4" max="4" width="24" style="2" bestFit="1" customWidth="1"/>
    <col min="5" max="5" width="22.5703125" style="2" bestFit="1" customWidth="1"/>
    <col min="6" max="16384" width="8.85546875" style="2"/>
  </cols>
  <sheetData>
    <row r="1" spans="1:5" x14ac:dyDescent="0.25">
      <c r="A1" s="40" t="s">
        <v>122</v>
      </c>
      <c r="B1" s="40"/>
      <c r="C1" s="40"/>
      <c r="D1" s="40"/>
      <c r="E1" s="40"/>
    </row>
    <row r="2" spans="1:5" x14ac:dyDescent="0.25">
      <c r="A2" s="5" t="s">
        <v>2</v>
      </c>
      <c r="B2" s="5" t="s">
        <v>3</v>
      </c>
      <c r="C2" s="5" t="s">
        <v>6</v>
      </c>
      <c r="D2" s="5" t="s">
        <v>7</v>
      </c>
      <c r="E2" s="5" t="s">
        <v>121</v>
      </c>
    </row>
    <row r="3" spans="1:5" x14ac:dyDescent="0.25">
      <c r="A3" s="5" t="s">
        <v>4</v>
      </c>
      <c r="B3" s="5">
        <v>713</v>
      </c>
      <c r="C3" s="9">
        <v>0.18099999999999999</v>
      </c>
      <c r="D3" s="7">
        <v>352</v>
      </c>
      <c r="E3" s="7">
        <f>D3*100/105</f>
        <v>335.23809523809524</v>
      </c>
    </row>
    <row r="4" spans="1:5" x14ac:dyDescent="0.25">
      <c r="A4" s="5" t="s">
        <v>94</v>
      </c>
      <c r="B4" s="5">
        <v>712</v>
      </c>
      <c r="C4" s="10">
        <v>0.37</v>
      </c>
      <c r="D4" s="7">
        <v>720</v>
      </c>
      <c r="E4" s="7">
        <f t="shared" ref="E4:E5" si="0">D4*100/105</f>
        <v>685.71428571428567</v>
      </c>
    </row>
    <row r="5" spans="1:5" x14ac:dyDescent="0.25">
      <c r="A5" s="5" t="s">
        <v>5</v>
      </c>
      <c r="B5" s="5">
        <v>71125</v>
      </c>
      <c r="C5" s="9">
        <v>3.6999999999999998E-2</v>
      </c>
      <c r="D5" s="7">
        <v>72</v>
      </c>
      <c r="E5" s="7">
        <f t="shared" si="0"/>
        <v>68.571428571428569</v>
      </c>
    </row>
    <row r="6" spans="1:5" x14ac:dyDescent="0.25">
      <c r="A6" s="41" t="s">
        <v>123</v>
      </c>
      <c r="B6" s="41"/>
      <c r="C6" s="41"/>
      <c r="D6" s="7">
        <f>SUM(D3:D5)</f>
        <v>1144</v>
      </c>
      <c r="E6" s="7">
        <f>SUM(E3:E5)</f>
        <v>1089.5238095238096</v>
      </c>
    </row>
    <row r="7" spans="1:5" x14ac:dyDescent="0.25">
      <c r="A7" s="42" t="s">
        <v>125</v>
      </c>
      <c r="B7" s="42"/>
      <c r="C7" s="42"/>
      <c r="D7" s="43">
        <f>0.2*D6</f>
        <v>228.8</v>
      </c>
    </row>
    <row r="8" spans="1:5" x14ac:dyDescent="0.25">
      <c r="A8" s="42" t="s">
        <v>124</v>
      </c>
      <c r="B8" s="42"/>
      <c r="C8" s="42"/>
      <c r="D8" s="43">
        <f>0.8*D6</f>
        <v>915.2</v>
      </c>
    </row>
    <row r="10" spans="1:5" x14ac:dyDescent="0.25">
      <c r="A10" s="44" t="s">
        <v>126</v>
      </c>
      <c r="B10" s="44"/>
      <c r="C10" s="44"/>
      <c r="D10" s="44"/>
      <c r="E10" s="44"/>
    </row>
    <row r="11" spans="1:5" x14ac:dyDescent="0.25">
      <c r="A11" s="45" t="s">
        <v>127</v>
      </c>
      <c r="B11" s="45"/>
      <c r="C11" s="45"/>
      <c r="D11" s="45"/>
      <c r="E11" s="45"/>
    </row>
    <row r="12" spans="1:5" x14ac:dyDescent="0.25">
      <c r="A12" s="45"/>
      <c r="B12" s="45"/>
      <c r="C12" s="45"/>
      <c r="D12" s="45"/>
      <c r="E12" s="45"/>
    </row>
    <row r="13" spans="1:5" x14ac:dyDescent="0.25">
      <c r="A13" s="45"/>
      <c r="B13" s="45"/>
      <c r="C13" s="45"/>
      <c r="D13" s="45"/>
      <c r="E13" s="45"/>
    </row>
    <row r="14" spans="1:5" x14ac:dyDescent="0.25">
      <c r="A14" s="45"/>
      <c r="B14" s="45"/>
      <c r="C14" s="45"/>
      <c r="D14" s="45"/>
      <c r="E14" s="45"/>
    </row>
    <row r="15" spans="1:5" x14ac:dyDescent="0.25">
      <c r="A15" s="45"/>
      <c r="B15" s="45"/>
      <c r="C15" s="45"/>
      <c r="D15" s="45"/>
      <c r="E15" s="45"/>
    </row>
    <row r="16" spans="1:5" x14ac:dyDescent="0.25">
      <c r="A16" s="45"/>
      <c r="B16" s="45"/>
      <c r="C16" s="45"/>
      <c r="D16" s="45"/>
      <c r="E16" s="45"/>
    </row>
    <row r="18" spans="1:5" x14ac:dyDescent="0.25">
      <c r="A18" s="51" t="s">
        <v>128</v>
      </c>
      <c r="B18" s="51"/>
      <c r="C18" s="51"/>
      <c r="D18" s="51"/>
      <c r="E18" s="46"/>
    </row>
    <row r="19" spans="1:5" x14ac:dyDescent="0.25">
      <c r="A19" s="5" t="s">
        <v>2</v>
      </c>
      <c r="B19" s="5" t="s">
        <v>6</v>
      </c>
      <c r="C19" s="47" t="s">
        <v>7</v>
      </c>
      <c r="D19" s="47" t="s">
        <v>129</v>
      </c>
    </row>
    <row r="20" spans="1:5" x14ac:dyDescent="0.25">
      <c r="A20" s="5" t="s">
        <v>4</v>
      </c>
      <c r="B20" s="9">
        <v>0.18099999999999999</v>
      </c>
      <c r="C20" s="48">
        <f>IF(B3=71125,D3,D3-($D$7*D3/($D$3+$D$4)))</f>
        <v>276.87164179104479</v>
      </c>
      <c r="D20" s="50">
        <f>D3-C20</f>
        <v>75.128358208955206</v>
      </c>
    </row>
    <row r="21" spans="1:5" x14ac:dyDescent="0.25">
      <c r="A21" s="5" t="s">
        <v>94</v>
      </c>
      <c r="B21" s="10">
        <v>0.37</v>
      </c>
      <c r="C21" s="48">
        <f t="shared" ref="C21:C22" si="1">IF(B4=71125,D4,D4-($D$7*D4/($D$3+$D$4)))</f>
        <v>566.32835820895525</v>
      </c>
      <c r="D21" s="50">
        <f t="shared" ref="D21:D22" si="2">D4-C21</f>
        <v>153.67164179104475</v>
      </c>
    </row>
    <row r="22" spans="1:5" x14ac:dyDescent="0.25">
      <c r="A22" s="5" t="s">
        <v>5</v>
      </c>
      <c r="B22" s="9">
        <v>3.6999999999999998E-2</v>
      </c>
      <c r="C22" s="49">
        <f t="shared" si="1"/>
        <v>72</v>
      </c>
      <c r="D22" s="50">
        <f t="shared" si="2"/>
        <v>0</v>
      </c>
    </row>
    <row r="23" spans="1:5" x14ac:dyDescent="0.25">
      <c r="A23" s="41" t="s">
        <v>69</v>
      </c>
      <c r="B23" s="41"/>
      <c r="C23" s="48">
        <f>SUM(C20:C22)</f>
        <v>915.2</v>
      </c>
      <c r="D23" s="50">
        <f>SUM(D20:D22)</f>
        <v>228.79999999999995</v>
      </c>
    </row>
    <row r="26" spans="1:5" x14ac:dyDescent="0.25">
      <c r="A26" s="70" t="s">
        <v>155</v>
      </c>
      <c r="B26" s="70"/>
      <c r="C26" s="70"/>
      <c r="D26" s="70"/>
      <c r="E26" s="70"/>
    </row>
    <row r="27" spans="1:5" x14ac:dyDescent="0.25">
      <c r="A27" s="70"/>
      <c r="B27" s="70"/>
      <c r="C27" s="70"/>
      <c r="D27" s="70"/>
      <c r="E27" s="70"/>
    </row>
    <row r="28" spans="1:5" x14ac:dyDescent="0.25">
      <c r="A28" s="70"/>
      <c r="B28" s="70"/>
      <c r="C28" s="70"/>
      <c r="D28" s="70"/>
      <c r="E28" s="70"/>
    </row>
  </sheetData>
  <mergeCells count="9">
    <mergeCell ref="A11:E16"/>
    <mergeCell ref="A18:D18"/>
    <mergeCell ref="A23:B23"/>
    <mergeCell ref="A26:E28"/>
    <mergeCell ref="A1:E1"/>
    <mergeCell ref="A6:C6"/>
    <mergeCell ref="A7:C7"/>
    <mergeCell ref="A8:C8"/>
    <mergeCell ref="A10:E1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1F1E-7A58-4FB3-90BB-5C7295E9BE27}">
  <sheetPr>
    <tabColor theme="8"/>
  </sheetPr>
  <dimension ref="A1:H25"/>
  <sheetViews>
    <sheetView topLeftCell="A3" workbookViewId="0">
      <selection activeCell="H12" sqref="H12"/>
    </sheetView>
  </sheetViews>
  <sheetFormatPr defaultColWidth="8.85546875" defaultRowHeight="15" x14ac:dyDescent="0.25"/>
  <cols>
    <col min="1" max="1" width="30.28515625" style="2" customWidth="1"/>
    <col min="2" max="2" width="20.140625" style="2" bestFit="1" customWidth="1"/>
    <col min="3" max="3" width="21.5703125" style="2" bestFit="1" customWidth="1"/>
    <col min="4" max="4" width="24" style="2" bestFit="1" customWidth="1"/>
    <col min="5" max="5" width="21.140625" style="2" bestFit="1" customWidth="1"/>
    <col min="6" max="6" width="21.7109375" style="2" customWidth="1"/>
    <col min="7" max="7" width="16" style="2" customWidth="1"/>
    <col min="8" max="8" width="16.7109375" style="2" customWidth="1"/>
    <col min="9" max="16384" width="8.85546875" style="2"/>
  </cols>
  <sheetData>
    <row r="1" spans="1:8" x14ac:dyDescent="0.25">
      <c r="A1" s="31" t="s">
        <v>132</v>
      </c>
      <c r="B1" s="31"/>
      <c r="C1" s="31"/>
      <c r="D1" s="31"/>
      <c r="E1" s="31"/>
      <c r="F1" s="31"/>
      <c r="G1" s="31"/>
    </row>
    <row r="2" spans="1:8" x14ac:dyDescent="0.25">
      <c r="A2" s="30" t="s">
        <v>144</v>
      </c>
      <c r="B2" s="31"/>
      <c r="C2" s="31"/>
      <c r="D2" s="31"/>
      <c r="E2" s="31"/>
      <c r="F2" s="31"/>
      <c r="G2" s="31"/>
      <c r="H2" s="31"/>
    </row>
    <row r="3" spans="1:8" ht="45" customHeight="1" x14ac:dyDescent="0.25">
      <c r="A3" s="31"/>
      <c r="B3" s="31"/>
      <c r="C3" s="31"/>
      <c r="D3" s="31"/>
      <c r="E3" s="31"/>
      <c r="F3" s="31"/>
      <c r="G3" s="31"/>
      <c r="H3" s="31"/>
    </row>
    <row r="4" spans="1:8" ht="45" customHeight="1" x14ac:dyDescent="0.25">
      <c r="A4" s="31"/>
      <c r="B4" s="31"/>
      <c r="C4" s="31"/>
      <c r="D4" s="31"/>
      <c r="E4" s="31"/>
      <c r="F4" s="31"/>
      <c r="G4" s="31"/>
      <c r="H4" s="31"/>
    </row>
    <row r="5" spans="1:8" ht="45" customHeight="1" x14ac:dyDescent="0.25">
      <c r="A5" s="31"/>
      <c r="B5" s="31"/>
      <c r="C5" s="31"/>
      <c r="D5" s="31"/>
      <c r="E5" s="31"/>
      <c r="F5" s="31"/>
      <c r="G5" s="31"/>
      <c r="H5" s="31"/>
    </row>
    <row r="6" spans="1:8" ht="45" customHeight="1" x14ac:dyDescent="0.25">
      <c r="A6" s="1" t="s">
        <v>145</v>
      </c>
      <c r="B6" s="1">
        <v>352</v>
      </c>
    </row>
    <row r="8" spans="1:8" x14ac:dyDescent="0.25">
      <c r="A8" s="25" t="s">
        <v>133</v>
      </c>
      <c r="B8" s="25" t="s">
        <v>136</v>
      </c>
      <c r="C8" s="25" t="s">
        <v>138</v>
      </c>
      <c r="D8" s="58" t="s">
        <v>139</v>
      </c>
      <c r="E8" s="25" t="s">
        <v>140</v>
      </c>
      <c r="F8" s="56" t="s">
        <v>131</v>
      </c>
      <c r="G8" s="25" t="s">
        <v>135</v>
      </c>
      <c r="H8" s="62" t="s">
        <v>137</v>
      </c>
    </row>
    <row r="9" spans="1:8" ht="45" x14ac:dyDescent="0.25">
      <c r="A9" s="55">
        <v>2</v>
      </c>
      <c r="B9" s="55" t="s">
        <v>141</v>
      </c>
      <c r="C9" s="54">
        <v>0.54600000000000004</v>
      </c>
      <c r="D9" s="59">
        <v>0.625</v>
      </c>
      <c r="E9" s="54">
        <v>0.57599999999999996</v>
      </c>
      <c r="F9" s="57">
        <v>0.54600000000000004</v>
      </c>
      <c r="G9" s="54">
        <f>D9-F9</f>
        <v>7.8999999999999959E-2</v>
      </c>
      <c r="H9" s="63">
        <f>G9*$B$6</f>
        <v>27.807999999999986</v>
      </c>
    </row>
    <row r="10" spans="1:8" ht="45" x14ac:dyDescent="0.25">
      <c r="A10" s="55">
        <v>5</v>
      </c>
      <c r="B10" s="55" t="s">
        <v>142</v>
      </c>
      <c r="C10" s="54">
        <v>1.7999999999999999E-2</v>
      </c>
      <c r="D10" s="59">
        <v>1.7000000000000001E-2</v>
      </c>
      <c r="E10" s="54">
        <v>1.4999999999999999E-2</v>
      </c>
      <c r="F10" s="57">
        <v>1.4999999999999999E-2</v>
      </c>
      <c r="G10" s="54">
        <f t="shared" ref="G10:G11" si="0">D10-F10</f>
        <v>2.0000000000000018E-3</v>
      </c>
      <c r="H10" s="63">
        <f>G10*$B$6</f>
        <v>0.70400000000000063</v>
      </c>
    </row>
    <row r="11" spans="1:8" ht="45" x14ac:dyDescent="0.25">
      <c r="A11" s="55">
        <v>10</v>
      </c>
      <c r="B11" s="55" t="s">
        <v>143</v>
      </c>
      <c r="C11" s="54">
        <v>6.3E-2</v>
      </c>
      <c r="D11" s="59">
        <v>7.5999999999999998E-2</v>
      </c>
      <c r="E11" s="54">
        <v>4.1000000000000002E-2</v>
      </c>
      <c r="F11" s="57">
        <v>4.1000000000000002E-2</v>
      </c>
      <c r="G11" s="54">
        <f t="shared" si="0"/>
        <v>3.4999999999999996E-2</v>
      </c>
      <c r="H11" s="63">
        <f>G11*$B$6</f>
        <v>12.319999999999999</v>
      </c>
    </row>
    <row r="12" spans="1:8" x14ac:dyDescent="0.25">
      <c r="A12" s="64" t="s">
        <v>151</v>
      </c>
      <c r="B12" s="64"/>
      <c r="C12" s="64"/>
      <c r="D12" s="64"/>
      <c r="E12" s="64"/>
      <c r="F12" s="64"/>
      <c r="G12" s="64"/>
      <c r="H12" s="65">
        <f>SUM(H8:H11)</f>
        <v>40.831999999999987</v>
      </c>
    </row>
    <row r="15" spans="1:8" x14ac:dyDescent="0.25">
      <c r="A15" s="68"/>
      <c r="B15" s="68"/>
      <c r="C15" s="68"/>
      <c r="D15" s="68"/>
      <c r="E15" s="68"/>
      <c r="F15" s="68"/>
    </row>
    <row r="16" spans="1:8" x14ac:dyDescent="0.25">
      <c r="A16" s="68"/>
      <c r="B16" s="68"/>
      <c r="C16" s="68"/>
      <c r="D16" s="68"/>
      <c r="E16" s="68"/>
      <c r="F16" s="68"/>
    </row>
    <row r="17" spans="1:6" x14ac:dyDescent="0.25">
      <c r="A17" s="68"/>
      <c r="B17" s="68"/>
      <c r="C17" s="68"/>
      <c r="D17" s="68"/>
      <c r="E17" s="68"/>
      <c r="F17" s="68"/>
    </row>
    <row r="18" spans="1:6" x14ac:dyDescent="0.25">
      <c r="A18" s="68"/>
      <c r="B18" s="68"/>
      <c r="C18" s="68"/>
      <c r="D18" s="68"/>
      <c r="E18" s="68"/>
      <c r="F18" s="68"/>
    </row>
    <row r="19" spans="1:6" x14ac:dyDescent="0.25">
      <c r="A19" s="68"/>
      <c r="B19" s="68"/>
      <c r="C19" s="68"/>
      <c r="D19" s="68"/>
      <c r="E19" s="68"/>
      <c r="F19" s="68"/>
    </row>
    <row r="20" spans="1:6" x14ac:dyDescent="0.25">
      <c r="A20" s="68"/>
      <c r="B20" s="68"/>
      <c r="C20" s="68"/>
      <c r="D20" s="68"/>
      <c r="E20" s="68"/>
      <c r="F20" s="68"/>
    </row>
    <row r="21" spans="1:6" x14ac:dyDescent="0.25">
      <c r="A21" s="68"/>
      <c r="B21" s="68"/>
      <c r="C21" s="68"/>
      <c r="D21" s="68"/>
      <c r="E21" s="68"/>
      <c r="F21" s="68"/>
    </row>
    <row r="22" spans="1:6" x14ac:dyDescent="0.25">
      <c r="A22" s="68"/>
      <c r="B22" s="68"/>
      <c r="C22" s="68"/>
      <c r="D22" s="68"/>
      <c r="E22" s="68"/>
      <c r="F22" s="68"/>
    </row>
    <row r="23" spans="1:6" x14ac:dyDescent="0.25">
      <c r="A23" s="68"/>
      <c r="B23" s="68"/>
      <c r="C23" s="68"/>
      <c r="D23" s="68"/>
      <c r="E23" s="68"/>
      <c r="F23" s="68"/>
    </row>
    <row r="24" spans="1:6" x14ac:dyDescent="0.25">
      <c r="A24" s="68"/>
      <c r="B24" s="68"/>
      <c r="C24" s="68"/>
      <c r="D24" s="68"/>
      <c r="E24" s="68"/>
      <c r="F24" s="68"/>
    </row>
    <row r="25" spans="1:6" x14ac:dyDescent="0.25">
      <c r="A25" s="68"/>
      <c r="B25" s="68"/>
      <c r="C25" s="68"/>
      <c r="D25" s="68"/>
      <c r="E25" s="68"/>
      <c r="F25" s="68"/>
    </row>
  </sheetData>
  <mergeCells count="3">
    <mergeCell ref="A1:G1"/>
    <mergeCell ref="A2:H5"/>
    <mergeCell ref="A12:G1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98AFD-103B-4988-BE5B-384EA51A73ED}">
  <sheetPr>
    <tabColor theme="8"/>
  </sheetPr>
  <dimension ref="A1:H24"/>
  <sheetViews>
    <sheetView topLeftCell="A4" workbookViewId="0">
      <selection activeCell="H12" sqref="H12"/>
    </sheetView>
  </sheetViews>
  <sheetFormatPr defaultColWidth="8.85546875" defaultRowHeight="15" x14ac:dyDescent="0.25"/>
  <cols>
    <col min="1" max="1" width="30.28515625" style="2" customWidth="1"/>
    <col min="2" max="2" width="20.140625" style="2" bestFit="1" customWidth="1"/>
    <col min="3" max="3" width="21.5703125" style="2" bestFit="1" customWidth="1"/>
    <col min="4" max="4" width="24" style="2" bestFit="1" customWidth="1"/>
    <col min="5" max="5" width="21.140625" style="2" bestFit="1" customWidth="1"/>
    <col min="6" max="6" width="21.7109375" style="2" customWidth="1"/>
    <col min="7" max="7" width="16" style="2" customWidth="1"/>
    <col min="8" max="8" width="16.7109375" style="2" customWidth="1"/>
    <col min="9" max="16384" width="8.85546875" style="2"/>
  </cols>
  <sheetData>
    <row r="1" spans="1:8" x14ac:dyDescent="0.25">
      <c r="A1" s="31" t="s">
        <v>146</v>
      </c>
      <c r="B1" s="31"/>
      <c r="C1" s="31"/>
      <c r="D1" s="31"/>
      <c r="E1" s="31"/>
      <c r="F1" s="31"/>
      <c r="G1" s="31"/>
    </row>
    <row r="2" spans="1:8" x14ac:dyDescent="0.25">
      <c r="A2" s="30" t="s">
        <v>144</v>
      </c>
      <c r="B2" s="31"/>
      <c r="C2" s="31"/>
      <c r="D2" s="31"/>
      <c r="E2" s="31"/>
      <c r="F2" s="31"/>
      <c r="G2" s="31"/>
      <c r="H2" s="31"/>
    </row>
    <row r="3" spans="1:8" ht="45" customHeight="1" x14ac:dyDescent="0.25">
      <c r="A3" s="31"/>
      <c r="B3" s="31"/>
      <c r="C3" s="31"/>
      <c r="D3" s="31"/>
      <c r="E3" s="31"/>
      <c r="F3" s="31"/>
      <c r="G3" s="31"/>
      <c r="H3" s="31"/>
    </row>
    <row r="4" spans="1:8" ht="45" customHeight="1" x14ac:dyDescent="0.25">
      <c r="A4" s="31"/>
      <c r="B4" s="31"/>
      <c r="C4" s="31"/>
      <c r="D4" s="31"/>
      <c r="E4" s="31"/>
      <c r="F4" s="31"/>
      <c r="G4" s="31"/>
      <c r="H4" s="31"/>
    </row>
    <row r="5" spans="1:8" ht="45" customHeight="1" x14ac:dyDescent="0.25">
      <c r="A5" s="31"/>
      <c r="B5" s="31"/>
      <c r="C5" s="31"/>
      <c r="D5" s="31"/>
      <c r="E5" s="31"/>
      <c r="F5" s="31"/>
      <c r="G5" s="31"/>
      <c r="H5" s="31"/>
    </row>
    <row r="6" spans="1:8" ht="45" customHeight="1" x14ac:dyDescent="0.25">
      <c r="A6" s="1" t="s">
        <v>145</v>
      </c>
      <c r="B6" s="1">
        <v>720</v>
      </c>
    </row>
    <row r="8" spans="1:8" x14ac:dyDescent="0.25">
      <c r="A8" s="25" t="s">
        <v>133</v>
      </c>
      <c r="B8" s="25" t="s">
        <v>136</v>
      </c>
      <c r="C8" s="25" t="s">
        <v>147</v>
      </c>
      <c r="D8" s="58" t="s">
        <v>130</v>
      </c>
      <c r="E8" s="25" t="s">
        <v>148</v>
      </c>
      <c r="F8" s="60" t="s">
        <v>134</v>
      </c>
      <c r="G8" s="25" t="s">
        <v>135</v>
      </c>
      <c r="H8" s="66" t="s">
        <v>137</v>
      </c>
    </row>
    <row r="9" spans="1:8" ht="45" x14ac:dyDescent="0.25">
      <c r="A9" s="53">
        <v>2</v>
      </c>
      <c r="B9" s="55" t="s">
        <v>141</v>
      </c>
      <c r="C9" s="54">
        <v>0.77700000000000002</v>
      </c>
      <c r="D9" s="59">
        <v>0.77800000000000002</v>
      </c>
      <c r="E9" s="55" t="s">
        <v>149</v>
      </c>
      <c r="F9" s="61">
        <v>0.77700000000000002</v>
      </c>
      <c r="G9" s="54">
        <v>1E-3</v>
      </c>
      <c r="H9" s="67">
        <f>G9*$B$6</f>
        <v>0.72</v>
      </c>
    </row>
    <row r="10" spans="1:8" ht="30" x14ac:dyDescent="0.25">
      <c r="A10" s="53">
        <v>3</v>
      </c>
      <c r="B10" s="55" t="s">
        <v>150</v>
      </c>
      <c r="C10" s="54">
        <v>0.18099999999999999</v>
      </c>
      <c r="D10" s="59">
        <v>0.21</v>
      </c>
      <c r="E10" s="54">
        <v>0.253</v>
      </c>
      <c r="F10" s="61">
        <v>0.18099999999999999</v>
      </c>
      <c r="G10" s="54">
        <v>2.9000000000000001E-2</v>
      </c>
      <c r="H10" s="67">
        <f t="shared" ref="H10:H11" si="0">G10*$B$6</f>
        <v>20.880000000000003</v>
      </c>
    </row>
    <row r="11" spans="1:8" ht="45" x14ac:dyDescent="0.25">
      <c r="A11" s="53">
        <v>10</v>
      </c>
      <c r="B11" s="55" t="s">
        <v>143</v>
      </c>
      <c r="C11" s="54">
        <v>9.5000000000000001E-2</v>
      </c>
      <c r="D11" s="59">
        <v>0.14299999999999999</v>
      </c>
      <c r="E11" s="54">
        <v>0.16200000000000001</v>
      </c>
      <c r="F11" s="61">
        <v>9.5000000000000001E-2</v>
      </c>
      <c r="G11" s="54">
        <v>4.8000000000000001E-2</v>
      </c>
      <c r="H11" s="67">
        <f t="shared" si="0"/>
        <v>34.56</v>
      </c>
    </row>
    <row r="12" spans="1:8" x14ac:dyDescent="0.25">
      <c r="A12" s="64" t="s">
        <v>151</v>
      </c>
      <c r="B12" s="64"/>
      <c r="C12" s="64"/>
      <c r="D12" s="64"/>
      <c r="E12" s="64"/>
      <c r="F12" s="64"/>
      <c r="G12" s="64"/>
      <c r="H12" s="65">
        <f>SUM(H8:H11)</f>
        <v>56.160000000000004</v>
      </c>
    </row>
    <row r="15" spans="1:8" x14ac:dyDescent="0.25">
      <c r="A15" s="46"/>
      <c r="B15" s="46"/>
      <c r="C15" s="46"/>
      <c r="D15" s="46"/>
      <c r="E15" s="46"/>
    </row>
    <row r="16" spans="1:8" x14ac:dyDescent="0.25">
      <c r="A16" s="46"/>
      <c r="B16" s="46"/>
      <c r="C16" s="46"/>
      <c r="D16" s="46"/>
      <c r="E16" s="46"/>
    </row>
    <row r="17" spans="1:5" x14ac:dyDescent="0.25">
      <c r="A17" s="46"/>
      <c r="B17" s="46"/>
      <c r="C17" s="46"/>
      <c r="D17" s="46"/>
      <c r="E17" s="46"/>
    </row>
    <row r="18" spans="1:5" x14ac:dyDescent="0.25">
      <c r="A18" s="46"/>
      <c r="B18" s="46"/>
      <c r="C18" s="46"/>
      <c r="D18" s="46"/>
      <c r="E18" s="46"/>
    </row>
    <row r="19" spans="1:5" x14ac:dyDescent="0.25">
      <c r="A19" s="46"/>
      <c r="B19" s="46"/>
      <c r="C19" s="46"/>
      <c r="D19" s="46"/>
      <c r="E19" s="46"/>
    </row>
    <row r="20" spans="1:5" x14ac:dyDescent="0.25">
      <c r="A20" s="46"/>
      <c r="B20" s="46"/>
      <c r="C20" s="46"/>
      <c r="D20" s="46"/>
      <c r="E20" s="46"/>
    </row>
    <row r="21" spans="1:5" x14ac:dyDescent="0.25">
      <c r="A21" s="46"/>
      <c r="B21" s="46"/>
      <c r="C21" s="46"/>
      <c r="D21" s="46"/>
      <c r="E21" s="46"/>
    </row>
    <row r="22" spans="1:5" x14ac:dyDescent="0.25">
      <c r="A22" s="46"/>
      <c r="B22" s="46"/>
      <c r="C22" s="46"/>
      <c r="D22" s="46"/>
      <c r="E22" s="46"/>
    </row>
    <row r="23" spans="1:5" x14ac:dyDescent="0.25">
      <c r="A23" s="46"/>
      <c r="B23" s="46"/>
      <c r="C23" s="46"/>
      <c r="D23" s="46"/>
      <c r="E23" s="46"/>
    </row>
    <row r="24" spans="1:5" x14ac:dyDescent="0.25">
      <c r="A24" s="46"/>
      <c r="B24" s="46"/>
      <c r="C24" s="46"/>
      <c r="D24" s="46"/>
      <c r="E24" s="46"/>
    </row>
  </sheetData>
  <mergeCells count="3">
    <mergeCell ref="A1:G1"/>
    <mergeCell ref="A2:H5"/>
    <mergeCell ref="A12:G12"/>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44e9f84-1c47-4947-be15-60ca71c1952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AD44377CF9D294AA6D8CC3F5299E53D" ma:contentTypeVersion="6" ma:contentTypeDescription="Create a new document." ma:contentTypeScope="" ma:versionID="4c733b746e378ea7e65f9edd07d4908e">
  <xsd:schema xmlns:xsd="http://www.w3.org/2001/XMLSchema" xmlns:xs="http://www.w3.org/2001/XMLSchema" xmlns:p="http://schemas.microsoft.com/office/2006/metadata/properties" xmlns:ns3="644e9f84-1c47-4947-be15-60ca71c1952b" targetNamespace="http://schemas.microsoft.com/office/2006/metadata/properties" ma:root="true" ma:fieldsID="f1880f280e51af481b4087c204b6e517" ns3:_="">
    <xsd:import namespace="644e9f84-1c47-4947-be15-60ca71c1952b"/>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4e9f84-1c47-4947-be15-60ca71c195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291F30-01C7-486F-AEBC-F89A6342572E}">
  <ds:schemaRefs>
    <ds:schemaRef ds:uri="http://purl.org/dc/elements/1.1/"/>
    <ds:schemaRef ds:uri="http://schemas.microsoft.com/office/2006/metadata/properties"/>
    <ds:schemaRef ds:uri="644e9f84-1c47-4947-be15-60ca71c1952b"/>
    <ds:schemaRef ds:uri="http://schemas.microsoft.com/office/2006/documentManagement/types"/>
    <ds:schemaRef ds:uri="http://purl.org/dc/dcmitype/"/>
    <ds:schemaRef ds:uri="http://schemas.openxmlformats.org/package/2006/metadata/core-properties"/>
    <ds:schemaRef ds:uri="http://www.w3.org/XML/1998/namespace"/>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B82E49F2-FEB1-4505-B42E-9A329339B0F6}">
  <ds:schemaRefs>
    <ds:schemaRef ds:uri="http://schemas.microsoft.com/sharepoint/v3/contenttype/forms"/>
  </ds:schemaRefs>
</ds:datastoreItem>
</file>

<file path=customXml/itemProps3.xml><?xml version="1.0" encoding="utf-8"?>
<ds:datastoreItem xmlns:ds="http://schemas.openxmlformats.org/officeDocument/2006/customXml" ds:itemID="{F523444E-5215-4C2A-AA31-8837C63CC4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4e9f84-1c47-4947-be15-60ca71c1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CoverPage</vt:lpstr>
      <vt:lpstr>Instructions</vt:lpstr>
      <vt:lpstr>Global</vt:lpstr>
      <vt:lpstr>Ambulatory Care</vt:lpstr>
      <vt:lpstr>Inpatient</vt:lpstr>
      <vt:lpstr>ISS</vt:lpstr>
      <vt:lpstr>Resouce Cutting Analysis</vt:lpstr>
      <vt:lpstr>Ambulatory Care Cut Analysis</vt:lpstr>
      <vt:lpstr>Inpatient Nursing Cut Analysis</vt:lpstr>
      <vt:lpstr>ISS Cut Analysis</vt:lpstr>
      <vt:lpstr>Final Report Resource Allocatio</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Dai Nghia Nguyen</dc:creator>
  <cp:lastModifiedBy>Van Dai Nghia Nguyen</cp:lastModifiedBy>
  <dcterms:created xsi:type="dcterms:W3CDTF">2025-07-02T03:44:14Z</dcterms:created>
  <dcterms:modified xsi:type="dcterms:W3CDTF">2025-07-07T04:14:53Z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0x010100CAD44377CF9D294AA6D8CC3F5299E53D</vt:lpwstr>
  </property>
</Properties>
</file>