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projects/vectronic/timecode-spreadsheet/"/>
    </mc:Choice>
  </mc:AlternateContent>
  <xr:revisionPtr revIDLastSave="0" documentId="13_ncr:1_{64E90F5C-05D8-4146-8BAE-AF00211423C7}" xr6:coauthVersionLast="47" xr6:coauthVersionMax="47" xr10:uidLastSave="{00000000-0000-0000-0000-000000000000}"/>
  <bookViews>
    <workbookView xWindow="0" yWindow="780" windowWidth="36760" windowHeight="18480" xr2:uid="{89A11EBA-0812-1947-BD4D-CE0C8900BD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12" i="1"/>
  <c r="D11" i="1"/>
  <c r="D7" i="1"/>
  <c r="D6" i="1"/>
  <c r="O13" i="1" l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K13" i="1"/>
  <c r="R13" i="1" s="1"/>
  <c r="U13" i="1" s="1"/>
  <c r="K12" i="1"/>
  <c r="K11" i="1"/>
  <c r="L11" i="1" s="1"/>
  <c r="K10" i="1"/>
  <c r="L10" i="1" s="1"/>
  <c r="K9" i="1"/>
  <c r="R9" i="1" s="1"/>
  <c r="U9" i="1" s="1"/>
  <c r="K8" i="1"/>
  <c r="K7" i="1"/>
  <c r="L7" i="1" s="1"/>
  <c r="K6" i="1"/>
  <c r="L6" i="1" s="1"/>
  <c r="K5" i="1"/>
  <c r="K4" i="1"/>
  <c r="K3" i="1"/>
  <c r="L3" i="1" s="1"/>
  <c r="Q5" i="1" l="1"/>
  <c r="Q9" i="1"/>
  <c r="S6" i="1"/>
  <c r="S10" i="1"/>
  <c r="S7" i="1"/>
  <c r="S11" i="1"/>
  <c r="R5" i="1"/>
  <c r="U5" i="1" s="1"/>
  <c r="R6" i="1"/>
  <c r="U6" i="1" s="1"/>
  <c r="R10" i="1"/>
  <c r="U10" i="1" s="1"/>
  <c r="R3" i="1"/>
  <c r="U3" i="1" s="1"/>
  <c r="R7" i="1"/>
  <c r="U7" i="1" s="1"/>
  <c r="R11" i="1"/>
  <c r="U11" i="1" s="1"/>
  <c r="R4" i="1"/>
  <c r="U4" i="1" s="1"/>
  <c r="R8" i="1"/>
  <c r="U8" i="1" s="1"/>
  <c r="R12" i="1"/>
  <c r="U12" i="1" s="1"/>
  <c r="S3" i="1"/>
  <c r="L8" i="1"/>
  <c r="L12" i="1"/>
  <c r="L4" i="1"/>
  <c r="L5" i="1"/>
  <c r="L9" i="1"/>
  <c r="L13" i="1"/>
  <c r="D4" i="1"/>
  <c r="D5" i="1"/>
  <c r="D8" i="1"/>
  <c r="Q10" i="1" s="1"/>
  <c r="D9" i="1"/>
  <c r="D10" i="1"/>
  <c r="D13" i="1"/>
  <c r="S12" i="1" l="1"/>
  <c r="M12" i="1"/>
  <c r="S8" i="1"/>
  <c r="M8" i="1"/>
  <c r="M3" i="1"/>
  <c r="Q12" i="1"/>
  <c r="T12" i="1" s="1"/>
  <c r="Q8" i="1"/>
  <c r="T8" i="1" s="1"/>
  <c r="Q4" i="1"/>
  <c r="M11" i="1"/>
  <c r="M7" i="1"/>
  <c r="S13" i="1"/>
  <c r="M13" i="1"/>
  <c r="M10" i="1"/>
  <c r="Q11" i="1"/>
  <c r="S9" i="1"/>
  <c r="M9" i="1"/>
  <c r="Q7" i="1"/>
  <c r="Q3" i="1"/>
  <c r="S5" i="1"/>
  <c r="M5" i="1"/>
  <c r="Q6" i="1"/>
  <c r="M6" i="1"/>
  <c r="S4" i="1"/>
  <c r="M4" i="1"/>
  <c r="Q13" i="1"/>
  <c r="T3" i="1"/>
  <c r="T13" i="1" l="1"/>
  <c r="T4" i="1"/>
  <c r="T7" i="1"/>
  <c r="T6" i="1"/>
  <c r="T11" i="1"/>
  <c r="T9" i="1"/>
  <c r="T5" i="1"/>
  <c r="T10" i="1"/>
</calcChain>
</file>

<file path=xl/sharedStrings.xml><?xml version="1.0" encoding="utf-8"?>
<sst xmlns="http://schemas.openxmlformats.org/spreadsheetml/2006/main" count="55" uniqueCount="42">
  <si>
    <t>Framerate</t>
  </si>
  <si>
    <t>Frames In</t>
  </si>
  <si>
    <t>Microseconds In</t>
  </si>
  <si>
    <t>Frames Out</t>
  </si>
  <si>
    <t>Microseconds Out</t>
  </si>
  <si>
    <t>Microseconds Duration</t>
  </si>
  <si>
    <t>Frames Duration</t>
  </si>
  <si>
    <t>Frame Rates</t>
  </si>
  <si>
    <t>24 fps</t>
  </si>
  <si>
    <t>25 fps</t>
  </si>
  <si>
    <t>29.97 fps (D)</t>
  </si>
  <si>
    <t>29.97 fps (N)</t>
  </si>
  <si>
    <t>30 fps</t>
  </si>
  <si>
    <t>48 fps</t>
  </si>
  <si>
    <t>50 fps</t>
  </si>
  <si>
    <t>59.94 fps (D)</t>
  </si>
  <si>
    <t>59.94 fps (N)</t>
  </si>
  <si>
    <t>60 fps</t>
  </si>
  <si>
    <t>Max Frame Count</t>
  </si>
  <si>
    <t>Hidden Column</t>
  </si>
  <si>
    <t>Non-Editable</t>
  </si>
  <si>
    <t>Frame Duration</t>
  </si>
  <si>
    <t>Description</t>
  </si>
  <si>
    <t>Picklist Lookup Tables</t>
  </si>
  <si>
    <t>Parts Type</t>
  </si>
  <si>
    <t>Black</t>
  </si>
  <si>
    <t>Programme</t>
  </si>
  <si>
    <t>Lineup</t>
  </si>
  <si>
    <t>Slate</t>
  </si>
  <si>
    <t>Elements</t>
  </si>
  <si>
    <t>Credits</t>
  </si>
  <si>
    <t>Preview Clip</t>
  </si>
  <si>
    <t>Bumper</t>
  </si>
  <si>
    <t>Timecode In</t>
  </si>
  <si>
    <t>Timecode Out</t>
  </si>
  <si>
    <t>Duration</t>
  </si>
  <si>
    <t>Drop Frames</t>
  </si>
  <si>
    <t>Dropped Frames In</t>
  </si>
  <si>
    <t>Dropped Frames Out</t>
  </si>
  <si>
    <t>Dropped Frames Duration</t>
  </si>
  <si>
    <t>Hidden Column to Use</t>
  </si>
  <si>
    <t>23.976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</si>
</sst>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\:00\:00\: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i/>
      <sz val="12"/>
      <color theme="4" tint="0.39997558519241921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sz val="12"/>
      <color theme="4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0" borderId="0" xfId="0" applyFont="1"/>
    <xf numFmtId="0" fontId="0" fillId="0" borderId="0" xfId="0" applyNumberFormat="1" applyBorder="1"/>
    <xf numFmtId="164" fontId="0" fillId="0" borderId="0" xfId="0" applyNumberFormat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4" fillId="0" borderId="7" xfId="0" quotePrefix="1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/>
    <xf numFmtId="0" fontId="4" fillId="0" borderId="7" xfId="0" applyFont="1" applyBorder="1"/>
    <xf numFmtId="49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164" fontId="0" fillId="0" borderId="7" xfId="0" applyNumberFormat="1" applyBorder="1" applyAlignment="1" applyProtection="1">
      <alignment horizontal="center"/>
      <protection locked="0"/>
    </xf>
    <xf numFmtId="49" fontId="0" fillId="0" borderId="4" xfId="0" applyNumberFormat="1" applyBorder="1"/>
    <xf numFmtId="49" fontId="0" fillId="0" borderId="6" xfId="0" applyNumberFormat="1" applyBorder="1"/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7" xfId="0" applyNumberFormat="1" applyFont="1" applyBorder="1" applyAlignment="1">
      <alignment horizontal="right"/>
    </xf>
    <xf numFmtId="0" fontId="5" fillId="0" borderId="0" xfId="0" applyFont="1"/>
    <xf numFmtId="0" fontId="6" fillId="0" borderId="2" xfId="0" applyFont="1" applyBorder="1" applyAlignment="1">
      <alignment horizontal="center"/>
    </xf>
    <xf numFmtId="0" fontId="7" fillId="0" borderId="0" xfId="0" applyFont="1" applyBorder="1"/>
    <xf numFmtId="0" fontId="7" fillId="0" borderId="7" xfId="0" applyFont="1" applyBorder="1"/>
    <xf numFmtId="0" fontId="7" fillId="0" borderId="0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right"/>
    </xf>
    <xf numFmtId="0" fontId="7" fillId="0" borderId="0" xfId="0" applyFont="1" applyFill="1" applyBorder="1"/>
    <xf numFmtId="49" fontId="4" fillId="0" borderId="0" xfId="0" applyNumberFormat="1" applyFont="1" applyBorder="1" applyAlignment="1">
      <alignment horizontal="right"/>
    </xf>
    <xf numFmtId="49" fontId="4" fillId="0" borderId="7" xfId="0" applyNumberFormat="1" applyFont="1" applyBorder="1" applyAlignment="1">
      <alignment horizontal="right"/>
    </xf>
  </cellXfs>
  <cellStyles count="1">
    <cellStyle name="Normal" xfId="0" builtinId="0"/>
  </cellStyles>
  <dxfs count="3">
    <dxf>
      <numFmt numFmtId="165" formatCode="00\:00\:00\;00"/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D118-B7D4-B24B-8652-13932E45C1B1}">
  <dimension ref="B1:U23"/>
  <sheetViews>
    <sheetView tabSelected="1" zoomScaleNormal="100" workbookViewId="0">
      <selection activeCell="I18" sqref="I18"/>
    </sheetView>
  </sheetViews>
  <sheetFormatPr baseColWidth="10" defaultRowHeight="16" x14ac:dyDescent="0.2"/>
  <cols>
    <col min="1" max="1" width="4" customWidth="1"/>
    <col min="2" max="2" width="12.6640625" customWidth="1"/>
    <col min="3" max="3" width="15.83203125" style="4" customWidth="1"/>
    <col min="4" max="4" width="14.33203125" style="4" customWidth="1"/>
    <col min="5" max="5" width="12.6640625" style="4" customWidth="1"/>
    <col min="6" max="6" width="4.1640625" customWidth="1"/>
    <col min="7" max="7" width="13.6640625" customWidth="1"/>
    <col min="8" max="8" width="4" style="3" customWidth="1"/>
    <col min="9" max="9" width="11.1640625" style="3" customWidth="1"/>
    <col min="10" max="10" width="12.6640625" style="4" customWidth="1"/>
    <col min="11" max="11" width="12.83203125" style="4" customWidth="1"/>
    <col min="12" max="12" width="19.5" style="4" customWidth="1"/>
    <col min="13" max="13" width="15.33203125" customWidth="1"/>
    <col min="14" max="14" width="13.5" customWidth="1"/>
    <col min="15" max="15" width="12.83203125" style="3" customWidth="1"/>
    <col min="16" max="16" width="18.83203125" style="3" customWidth="1"/>
    <col min="17" max="17" width="16.5" customWidth="1"/>
    <col min="18" max="18" width="16.5" style="3" customWidth="1"/>
    <col min="19" max="19" width="23.33203125" style="3" customWidth="1"/>
    <col min="20" max="20" width="21.1640625" customWidth="1"/>
    <col min="21" max="21" width="12.5" customWidth="1"/>
    <col min="22" max="22" width="4.6640625" customWidth="1"/>
  </cols>
  <sheetData>
    <row r="1" spans="2:21" x14ac:dyDescent="0.2">
      <c r="B1" s="8" t="s">
        <v>23</v>
      </c>
      <c r="K1" s="8" t="s">
        <v>19</v>
      </c>
      <c r="L1" s="41" t="s">
        <v>40</v>
      </c>
      <c r="M1" s="8" t="s">
        <v>19</v>
      </c>
      <c r="O1" s="8" t="s">
        <v>19</v>
      </c>
      <c r="P1" s="41" t="s">
        <v>40</v>
      </c>
      <c r="Q1" s="8" t="s">
        <v>19</v>
      </c>
      <c r="R1" s="8" t="s">
        <v>19</v>
      </c>
      <c r="S1" s="8" t="s">
        <v>19</v>
      </c>
      <c r="T1" s="41" t="s">
        <v>40</v>
      </c>
      <c r="U1" s="8" t="s">
        <v>20</v>
      </c>
    </row>
    <row r="2" spans="2:21" x14ac:dyDescent="0.2">
      <c r="B2" s="14" t="s">
        <v>7</v>
      </c>
      <c r="C2" s="15" t="s">
        <v>18</v>
      </c>
      <c r="D2" s="15" t="s">
        <v>21</v>
      </c>
      <c r="E2" s="16" t="s">
        <v>36</v>
      </c>
      <c r="F2" s="2"/>
      <c r="G2" s="13" t="s">
        <v>0</v>
      </c>
      <c r="H2" s="13"/>
      <c r="I2" s="5" t="s">
        <v>22</v>
      </c>
      <c r="J2" s="12" t="s">
        <v>33</v>
      </c>
      <c r="K2" s="15" t="s">
        <v>1</v>
      </c>
      <c r="L2" s="42" t="s">
        <v>37</v>
      </c>
      <c r="M2" s="15" t="s">
        <v>2</v>
      </c>
      <c r="N2" s="12" t="s">
        <v>34</v>
      </c>
      <c r="O2" s="15" t="s">
        <v>3</v>
      </c>
      <c r="P2" s="42" t="s">
        <v>38</v>
      </c>
      <c r="Q2" s="15" t="s">
        <v>4</v>
      </c>
      <c r="R2" s="15" t="s">
        <v>6</v>
      </c>
      <c r="S2" s="15" t="s">
        <v>39</v>
      </c>
      <c r="T2" s="42" t="s">
        <v>5</v>
      </c>
      <c r="U2" s="38" t="s">
        <v>35</v>
      </c>
    </row>
    <row r="3" spans="2:21" x14ac:dyDescent="0.2">
      <c r="B3" s="17" t="s">
        <v>41</v>
      </c>
      <c r="C3" s="18">
        <v>23</v>
      </c>
      <c r="D3" s="18">
        <f>1000000/23.976</f>
        <v>41708.375041708379</v>
      </c>
      <c r="E3" s="19">
        <v>0</v>
      </c>
      <c r="G3" s="29" t="s">
        <v>11</v>
      </c>
      <c r="H3" s="29"/>
      <c r="I3" s="32" t="s">
        <v>27</v>
      </c>
      <c r="J3" s="30">
        <v>1000</v>
      </c>
      <c r="K3" s="25">
        <f>(VALUE(LEFT(TEXT(J3, "00000000"), 2)) * 60 * 60 + VALUE(MID(TEXT(J3, "00000000"), 3, 2)) * 60 + VALUE(MID(TEXT(J3, "00000000"), 5, 2))) * (LOOKUP($G$3, $B$3:$B$13, $C$3:$C$13) + 1) + VALUE(MID(TEXT(J3, "00000000"), 7, 2))</f>
        <v>300</v>
      </c>
      <c r="L3" s="45">
        <f>K3 - ((((VALUE(LEFT(TEXT(J3, "00000000"), 2)) * 60) + VALUE(MID(TEXT(J3, "00000000"), 3, 2))) * LOOKUP($G$3, $B$3:$B$13, $E$3:$E$13)) - (TRUNC(((VALUE(LEFT(TEXT(J3, "00000000"), 2)) * 60) + VALUE(MID(TEXT(J3, "00000000"), 3, 2))) / 10) * LOOKUP($G$3, $B$3:$B$13, $E$3:$E$13)))</f>
        <v>300</v>
      </c>
      <c r="M3" s="48">
        <f>L3 * LOOKUP($G$3, $B$3:$B$13, $D$3:$D$13)</f>
        <v>10010010.010010011</v>
      </c>
      <c r="N3" s="30">
        <v>1020304</v>
      </c>
      <c r="O3" s="25">
        <f t="shared" ref="O3:O13" si="0">(VALUE(LEFT(TEXT(N3, "00000000"), 2)) * 60 * 60 + VALUE(MID(TEXT(N3, "00000000"), 3, 2)) * 60 + VALUE(MID(TEXT(N3, "00000000"), 5, 2))) * (LOOKUP($G$3, $B$3:$B$13, $C$3:$C$13) + 1) + VALUE(MID(TEXT(N3, "00000000"), 7, 2))</f>
        <v>111694</v>
      </c>
      <c r="P3" s="45">
        <f>O3 - ((((VALUE(LEFT(TEXT(N3, "00000000"), 2)) * 60) + VALUE(MID(TEXT(N3, "00000000"), 3, 2))) * LOOKUP($G$3, $B$3:$B$13, $E$3:$E$13)) - (TRUNC(((VALUE(LEFT(TEXT(N3, "00000000"), 2)) * 60) + VALUE(MID(TEXT(N3, "00000000"), 3, 2))) / 10) * LOOKUP($G$3, $B$3:$B$13, $E$3:$E$13)))</f>
        <v>111694</v>
      </c>
      <c r="Q3" s="48">
        <f>P3 * LOOKUP($G$3, $B$3:$B$13, $D$3:$D$13)</f>
        <v>3726860193.5268602</v>
      </c>
      <c r="R3" s="26">
        <f>O3-K3</f>
        <v>111394</v>
      </c>
      <c r="S3" s="26">
        <f>P3-L3</f>
        <v>111394</v>
      </c>
      <c r="T3" s="43">
        <f>S3 * LOOKUP($G$3, $B$3:$B$13, $D$3:$D$13)</f>
        <v>3716850183.5168505</v>
      </c>
      <c r="U3" s="6">
        <f>INT(TEXT(TRUNC(R3 / (60 * 60 * (LOOKUP($G$3, $B$3:$B$13, $C$3:$C$13) + 1))), "00") &amp; TEXT(TRUNC(MOD(R3, (60 * 60 * (LOOKUP($G$3, $B$3:$B$13, $C$3:$C$13) + 1))) / (60 * (LOOKUP($G$3, $B$3:$B$13, $C$3:$C$13) + 1))), "00") &amp; TEXT(TRUNC(MOD(MOD(R3, (60 * 60 * (LOOKUP($G$3, $B$3:$B$13, $C$3:$C$13) + 1))), (60 * (LOOKUP($G$3, $B$3:$B$13, $C$3:$C$13) + 1))) / (LOOKUP($G$3, $B$3:$B$13, $C$3:$C$13) + 1)), "00") &amp; TEXT(MOD(MOD(MOD(R3, (60 * 60 * (LOOKUP($G$3, $B$3:$B$13, $C$3:$C$13) + 1))), (60 * (LOOKUP($G$3, $B$3:$B$13, $C$3:$C$13) + 1))), (LOOKUP($G$3, $B$3:$B$13, $C$3:$C$13) + 1)), "00"))</f>
        <v>1015304</v>
      </c>
    </row>
    <row r="4" spans="2:21" x14ac:dyDescent="0.2">
      <c r="B4" s="17" t="s">
        <v>8</v>
      </c>
      <c r="C4" s="18">
        <v>23</v>
      </c>
      <c r="D4" s="18">
        <f t="shared" ref="D4:D13" si="1">1000000/(C4+1)</f>
        <v>41666.666666666664</v>
      </c>
      <c r="E4" s="19">
        <v>0</v>
      </c>
      <c r="G4" s="10"/>
      <c r="H4" s="10"/>
      <c r="I4" s="32" t="s">
        <v>28</v>
      </c>
      <c r="J4" s="30">
        <v>9595019</v>
      </c>
      <c r="K4" s="26">
        <f t="shared" ref="K4:K13" si="2">(VALUE(LEFT(TEXT(J4, "00000000"), 2)) * 60 * 60 + VALUE(MID(TEXT(J4, "00000000"), 3, 2)) * 60 + VALUE(MID(TEXT(J4, "00000000"), 5, 2))) * (LOOKUP($G$3, $B$3:$B$13, $C$3:$C$13) + 1) + VALUE(MID(TEXT(J4, "00000000"), 7, 2))</f>
        <v>1079719</v>
      </c>
      <c r="L4" s="43">
        <f t="shared" ref="L4:L13" si="3">K4 - ((((VALUE(LEFT(TEXT(J4, "00000000"), 2)) * 60) + VALUE(MID(TEXT(J4, "00000000"), 3, 2))) * LOOKUP($G$3, $B$3:$B$13, $E$3:$E$13)) - (TRUNC(((VALUE(LEFT(TEXT(J4, "00000000"), 2)) * 60) + VALUE(MID(TEXT(J4, "00000000"), 3, 2))) / 10) * LOOKUP($G$3, $B$3:$B$13, $E$3:$E$13)))</f>
        <v>1079719</v>
      </c>
      <c r="M4" s="48">
        <f t="shared" ref="M4:M13" si="4">L4 * LOOKUP($G$3, $B$3:$B$13, $D$3:$D$13)</f>
        <v>36026659993.32666</v>
      </c>
      <c r="N4" s="30">
        <v>9595710</v>
      </c>
      <c r="O4" s="25">
        <f t="shared" si="0"/>
        <v>1079920</v>
      </c>
      <c r="P4" s="45">
        <f t="shared" ref="P4:P13" si="5">O4 - ((((VALUE(LEFT(TEXT(N4, "00000000"), 2)) * 60) + VALUE(MID(TEXT(N4, "00000000"), 3, 2))) * LOOKUP($G$3, $B$3:$B$13, $E$3:$E$13)) - (TRUNC(((VALUE(LEFT(TEXT(N4, "00000000"), 2)) * 60) + VALUE(MID(TEXT(N4, "00000000"), 3, 2))) / 10) * LOOKUP($G$3, $B$3:$B$13, $E$3:$E$13)))</f>
        <v>1079920</v>
      </c>
      <c r="Q4" s="48">
        <f t="shared" ref="Q4:Q13" si="6">P4 * LOOKUP($G$3, $B$3:$B$13, $D$3:$D$13)</f>
        <v>36033366700.033371</v>
      </c>
      <c r="R4" s="26">
        <f t="shared" ref="R4:R13" si="7">O4-K4</f>
        <v>201</v>
      </c>
      <c r="S4" s="26">
        <f t="shared" ref="S4:S13" si="8">P4-L4</f>
        <v>201</v>
      </c>
      <c r="T4" s="43">
        <f t="shared" ref="T4:T13" si="9">Q4-M4</f>
        <v>6706706.7067108154</v>
      </c>
      <c r="U4" s="6">
        <f t="shared" ref="U4:U13" si="10">INT(TEXT(TRUNC(R4 / (60 * 60 * (LOOKUP($G$3, $B$3:$B$13, $C$3:$C$13) + 1))), "00") &amp; TEXT(TRUNC(MOD(R4, (60 * 60 * (LOOKUP($G$3, $B$3:$B$13, $C$3:$C$13) + 1))) / (60 * (LOOKUP($G$3, $B$3:$B$13, $C$3:$C$13) + 1))), "00") &amp; TEXT(TRUNC(MOD(MOD(R4, (60 * 60 * (LOOKUP($G$3, $B$3:$B$13, $C$3:$C$13) + 1))), (60 * (LOOKUP($G$3, $B$3:$B$13, $C$3:$C$13) + 1))) / (LOOKUP($G$3, $B$3:$B$13, $C$3:$C$13) + 1)), "00") &amp; TEXT(MOD(MOD(MOD(R4, (60 * 60 * (LOOKUP($G$3, $B$3:$B$13, $C$3:$C$13) + 1))), (60 * (LOOKUP($G$3, $B$3:$B$13, $C$3:$C$13) + 1))), (LOOKUP($G$3, $B$3:$B$13, $C$3:$C$13) + 1)), "00"))</f>
        <v>621</v>
      </c>
    </row>
    <row r="5" spans="2:21" x14ac:dyDescent="0.2">
      <c r="B5" s="17" t="s">
        <v>9</v>
      </c>
      <c r="C5" s="18">
        <v>24</v>
      </c>
      <c r="D5" s="18">
        <f t="shared" si="1"/>
        <v>40000</v>
      </c>
      <c r="E5" s="19">
        <v>0</v>
      </c>
      <c r="G5" s="9"/>
      <c r="H5" s="9"/>
      <c r="I5" s="32" t="s">
        <v>25</v>
      </c>
      <c r="J5" s="30">
        <v>9595710</v>
      </c>
      <c r="K5" s="26">
        <f t="shared" si="2"/>
        <v>1079920</v>
      </c>
      <c r="L5" s="43">
        <f t="shared" si="3"/>
        <v>1079920</v>
      </c>
      <c r="M5" s="48">
        <f t="shared" si="4"/>
        <v>36033366700.033371</v>
      </c>
      <c r="N5" s="30">
        <v>10000000</v>
      </c>
      <c r="O5" s="25">
        <f t="shared" si="0"/>
        <v>1080000</v>
      </c>
      <c r="P5" s="45">
        <f t="shared" si="5"/>
        <v>1080000</v>
      </c>
      <c r="Q5" s="48">
        <f t="shared" si="6"/>
        <v>36036036036.036041</v>
      </c>
      <c r="R5" s="26">
        <f t="shared" si="7"/>
        <v>80</v>
      </c>
      <c r="S5" s="26">
        <f t="shared" si="8"/>
        <v>80</v>
      </c>
      <c r="T5" s="43">
        <f t="shared" si="9"/>
        <v>2669336.0026702881</v>
      </c>
      <c r="U5" s="6">
        <f t="shared" si="10"/>
        <v>220</v>
      </c>
    </row>
    <row r="6" spans="2:21" x14ac:dyDescent="0.2">
      <c r="B6" s="20" t="s">
        <v>10</v>
      </c>
      <c r="C6" s="21">
        <v>29</v>
      </c>
      <c r="D6" s="18">
        <f>1000000/29.97</f>
        <v>33366.700033366702</v>
      </c>
      <c r="E6" s="19">
        <v>2</v>
      </c>
      <c r="G6" s="9"/>
      <c r="H6" s="9"/>
      <c r="I6" s="32" t="s">
        <v>26</v>
      </c>
      <c r="J6" s="30">
        <v>10000010</v>
      </c>
      <c r="K6" s="27">
        <f t="shared" si="2"/>
        <v>1080010</v>
      </c>
      <c r="L6" s="47">
        <f t="shared" si="3"/>
        <v>1080010</v>
      </c>
      <c r="M6" s="48">
        <f t="shared" si="4"/>
        <v>36036369703.036369</v>
      </c>
      <c r="N6" s="30">
        <v>10254010</v>
      </c>
      <c r="O6" s="25">
        <f t="shared" si="0"/>
        <v>1126210</v>
      </c>
      <c r="P6" s="45">
        <f t="shared" si="5"/>
        <v>1126210</v>
      </c>
      <c r="Q6" s="48">
        <f t="shared" si="6"/>
        <v>37577911244.577911</v>
      </c>
      <c r="R6" s="27">
        <f t="shared" si="7"/>
        <v>46200</v>
      </c>
      <c r="S6" s="27">
        <f t="shared" si="8"/>
        <v>46200</v>
      </c>
      <c r="T6" s="43">
        <f t="shared" si="9"/>
        <v>1541541541.5415421</v>
      </c>
      <c r="U6" s="6">
        <f t="shared" si="10"/>
        <v>254000</v>
      </c>
    </row>
    <row r="7" spans="2:21" x14ac:dyDescent="0.2">
      <c r="B7" s="20" t="s">
        <v>11</v>
      </c>
      <c r="C7" s="21">
        <v>29</v>
      </c>
      <c r="D7" s="18">
        <f>1000000/29.97</f>
        <v>33366.700033366702</v>
      </c>
      <c r="E7" s="19">
        <v>0</v>
      </c>
      <c r="G7" s="9"/>
      <c r="H7" s="9"/>
      <c r="I7" s="32" t="s">
        <v>25</v>
      </c>
      <c r="J7" s="30">
        <v>22000000</v>
      </c>
      <c r="K7" s="27">
        <f t="shared" si="2"/>
        <v>2376000</v>
      </c>
      <c r="L7" s="47">
        <f t="shared" si="3"/>
        <v>2376000</v>
      </c>
      <c r="M7" s="48">
        <f t="shared" si="4"/>
        <v>79279279279.279282</v>
      </c>
      <c r="N7" s="30">
        <v>10255010</v>
      </c>
      <c r="O7" s="25">
        <f t="shared" si="0"/>
        <v>1126510</v>
      </c>
      <c r="P7" s="45">
        <f t="shared" si="5"/>
        <v>1126510</v>
      </c>
      <c r="Q7" s="48">
        <f t="shared" si="6"/>
        <v>37587921254.587921</v>
      </c>
      <c r="R7" s="27">
        <f t="shared" si="7"/>
        <v>-1249490</v>
      </c>
      <c r="S7" s="27">
        <f t="shared" si="8"/>
        <v>-1249490</v>
      </c>
      <c r="T7" s="43">
        <f t="shared" si="9"/>
        <v>-41691358024.69136</v>
      </c>
      <c r="U7" s="6">
        <f t="shared" si="10"/>
        <v>-11255010</v>
      </c>
    </row>
    <row r="8" spans="2:21" x14ac:dyDescent="0.2">
      <c r="B8" s="17" t="s">
        <v>12</v>
      </c>
      <c r="C8" s="18">
        <v>29</v>
      </c>
      <c r="D8" s="18">
        <f t="shared" si="1"/>
        <v>33333.333333333336</v>
      </c>
      <c r="E8" s="19">
        <v>0</v>
      </c>
      <c r="G8" s="9"/>
      <c r="H8" s="9"/>
      <c r="I8" s="32"/>
      <c r="J8" s="30">
        <v>0</v>
      </c>
      <c r="K8" s="27">
        <f t="shared" si="2"/>
        <v>0</v>
      </c>
      <c r="L8" s="47">
        <f t="shared" si="3"/>
        <v>0</v>
      </c>
      <c r="M8" s="48">
        <f t="shared" si="4"/>
        <v>0</v>
      </c>
      <c r="N8" s="30">
        <v>0</v>
      </c>
      <c r="O8" s="25">
        <f t="shared" si="0"/>
        <v>0</v>
      </c>
      <c r="P8" s="45">
        <f t="shared" si="5"/>
        <v>0</v>
      </c>
      <c r="Q8" s="48">
        <f t="shared" si="6"/>
        <v>0</v>
      </c>
      <c r="R8" s="27">
        <f t="shared" si="7"/>
        <v>0</v>
      </c>
      <c r="S8" s="27">
        <f t="shared" si="8"/>
        <v>0</v>
      </c>
      <c r="T8" s="43">
        <f t="shared" si="9"/>
        <v>0</v>
      </c>
      <c r="U8" s="6">
        <f t="shared" si="10"/>
        <v>0</v>
      </c>
    </row>
    <row r="9" spans="2:21" x14ac:dyDescent="0.2">
      <c r="B9" s="17" t="s">
        <v>13</v>
      </c>
      <c r="C9" s="18">
        <v>47</v>
      </c>
      <c r="D9" s="18">
        <f t="shared" si="1"/>
        <v>20833.333333333332</v>
      </c>
      <c r="E9" s="19">
        <v>0</v>
      </c>
      <c r="G9" s="9"/>
      <c r="H9" s="9"/>
      <c r="I9" s="32"/>
      <c r="J9" s="30">
        <v>0</v>
      </c>
      <c r="K9" s="27">
        <f t="shared" si="2"/>
        <v>0</v>
      </c>
      <c r="L9" s="47">
        <f t="shared" si="3"/>
        <v>0</v>
      </c>
      <c r="M9" s="48">
        <f t="shared" si="4"/>
        <v>0</v>
      </c>
      <c r="N9" s="30">
        <v>0</v>
      </c>
      <c r="O9" s="25">
        <f t="shared" si="0"/>
        <v>0</v>
      </c>
      <c r="P9" s="45">
        <f t="shared" si="5"/>
        <v>0</v>
      </c>
      <c r="Q9" s="48">
        <f t="shared" si="6"/>
        <v>0</v>
      </c>
      <c r="R9" s="27">
        <f t="shared" si="7"/>
        <v>0</v>
      </c>
      <c r="S9" s="27">
        <f t="shared" si="8"/>
        <v>0</v>
      </c>
      <c r="T9" s="43">
        <f t="shared" si="9"/>
        <v>0</v>
      </c>
      <c r="U9" s="6">
        <f t="shared" si="10"/>
        <v>0</v>
      </c>
    </row>
    <row r="10" spans="2:21" x14ac:dyDescent="0.2">
      <c r="B10" s="17" t="s">
        <v>14</v>
      </c>
      <c r="C10" s="18">
        <v>49</v>
      </c>
      <c r="D10" s="18">
        <f t="shared" si="1"/>
        <v>20000</v>
      </c>
      <c r="E10" s="19">
        <v>0</v>
      </c>
      <c r="G10" s="9"/>
      <c r="H10" s="9"/>
      <c r="I10" s="32"/>
      <c r="J10" s="30">
        <v>0</v>
      </c>
      <c r="K10" s="27">
        <f t="shared" si="2"/>
        <v>0</v>
      </c>
      <c r="L10" s="47">
        <f t="shared" si="3"/>
        <v>0</v>
      </c>
      <c r="M10" s="48">
        <f t="shared" si="4"/>
        <v>0</v>
      </c>
      <c r="N10" s="30">
        <v>0</v>
      </c>
      <c r="O10" s="25">
        <f t="shared" si="0"/>
        <v>0</v>
      </c>
      <c r="P10" s="45">
        <f t="shared" si="5"/>
        <v>0</v>
      </c>
      <c r="Q10" s="48">
        <f t="shared" si="6"/>
        <v>0</v>
      </c>
      <c r="R10" s="27">
        <f t="shared" si="7"/>
        <v>0</v>
      </c>
      <c r="S10" s="27">
        <f t="shared" si="8"/>
        <v>0</v>
      </c>
      <c r="T10" s="43">
        <f t="shared" si="9"/>
        <v>0</v>
      </c>
      <c r="U10" s="6">
        <f t="shared" si="10"/>
        <v>0</v>
      </c>
    </row>
    <row r="11" spans="2:21" x14ac:dyDescent="0.2">
      <c r="B11" s="20" t="s">
        <v>15</v>
      </c>
      <c r="C11" s="21">
        <v>59</v>
      </c>
      <c r="D11" s="18">
        <f>1000000/59.94</f>
        <v>16683.350016683351</v>
      </c>
      <c r="E11" s="19">
        <v>4</v>
      </c>
      <c r="G11" s="9"/>
      <c r="H11" s="9"/>
      <c r="I11" s="32"/>
      <c r="J11" s="30">
        <v>0</v>
      </c>
      <c r="K11" s="27">
        <f t="shared" si="2"/>
        <v>0</v>
      </c>
      <c r="L11" s="47">
        <f t="shared" si="3"/>
        <v>0</v>
      </c>
      <c r="M11" s="48">
        <f t="shared" si="4"/>
        <v>0</v>
      </c>
      <c r="N11" s="30">
        <v>0</v>
      </c>
      <c r="O11" s="25">
        <f t="shared" si="0"/>
        <v>0</v>
      </c>
      <c r="P11" s="45">
        <f t="shared" si="5"/>
        <v>0</v>
      </c>
      <c r="Q11" s="48">
        <f t="shared" si="6"/>
        <v>0</v>
      </c>
      <c r="R11" s="27">
        <f t="shared" si="7"/>
        <v>0</v>
      </c>
      <c r="S11" s="27">
        <f t="shared" si="8"/>
        <v>0</v>
      </c>
      <c r="T11" s="43">
        <f t="shared" si="9"/>
        <v>0</v>
      </c>
      <c r="U11" s="6">
        <f t="shared" si="10"/>
        <v>0</v>
      </c>
    </row>
    <row r="12" spans="2:21" x14ac:dyDescent="0.2">
      <c r="B12" s="20" t="s">
        <v>16</v>
      </c>
      <c r="C12" s="21">
        <v>59</v>
      </c>
      <c r="D12" s="18">
        <f>1000000/59.94</f>
        <v>16683.350016683351</v>
      </c>
      <c r="E12" s="19">
        <v>0</v>
      </c>
      <c r="G12" s="9"/>
      <c r="H12" s="9"/>
      <c r="I12" s="32"/>
      <c r="J12" s="30">
        <v>0</v>
      </c>
      <c r="K12" s="27">
        <f t="shared" si="2"/>
        <v>0</v>
      </c>
      <c r="L12" s="47">
        <f t="shared" si="3"/>
        <v>0</v>
      </c>
      <c r="M12" s="48">
        <f t="shared" si="4"/>
        <v>0</v>
      </c>
      <c r="N12" s="30">
        <v>0</v>
      </c>
      <c r="O12" s="25">
        <f t="shared" si="0"/>
        <v>0</v>
      </c>
      <c r="P12" s="45">
        <f t="shared" si="5"/>
        <v>0</v>
      </c>
      <c r="Q12" s="48">
        <f t="shared" si="6"/>
        <v>0</v>
      </c>
      <c r="R12" s="27">
        <f t="shared" si="7"/>
        <v>0</v>
      </c>
      <c r="S12" s="27">
        <f t="shared" si="8"/>
        <v>0</v>
      </c>
      <c r="T12" s="43">
        <f t="shared" si="9"/>
        <v>0</v>
      </c>
      <c r="U12" s="6">
        <f t="shared" si="10"/>
        <v>0</v>
      </c>
    </row>
    <row r="13" spans="2:21" x14ac:dyDescent="0.2">
      <c r="B13" s="22" t="s">
        <v>17</v>
      </c>
      <c r="C13" s="23">
        <v>59</v>
      </c>
      <c r="D13" s="23">
        <f t="shared" si="1"/>
        <v>16666.666666666668</v>
      </c>
      <c r="E13" s="24">
        <v>0</v>
      </c>
      <c r="G13" s="9"/>
      <c r="H13" s="9"/>
      <c r="I13" s="33"/>
      <c r="J13" s="31">
        <v>0</v>
      </c>
      <c r="K13" s="28">
        <f t="shared" si="2"/>
        <v>0</v>
      </c>
      <c r="L13" s="44">
        <f t="shared" si="3"/>
        <v>0</v>
      </c>
      <c r="M13" s="49">
        <f t="shared" si="4"/>
        <v>0</v>
      </c>
      <c r="N13" s="31">
        <v>0</v>
      </c>
      <c r="O13" s="40">
        <f t="shared" si="0"/>
        <v>0</v>
      </c>
      <c r="P13" s="46">
        <f t="shared" si="5"/>
        <v>0</v>
      </c>
      <c r="Q13" s="49">
        <f t="shared" si="6"/>
        <v>0</v>
      </c>
      <c r="R13" s="28">
        <f t="shared" si="7"/>
        <v>0</v>
      </c>
      <c r="S13" s="28">
        <f t="shared" si="8"/>
        <v>0</v>
      </c>
      <c r="T13" s="44">
        <f t="shared" si="9"/>
        <v>0</v>
      </c>
      <c r="U13" s="7">
        <f t="shared" si="10"/>
        <v>0</v>
      </c>
    </row>
    <row r="14" spans="2:21" x14ac:dyDescent="0.2">
      <c r="G14" s="11"/>
      <c r="H14" s="11"/>
      <c r="I14" s="1"/>
    </row>
    <row r="15" spans="2:21" x14ac:dyDescent="0.2">
      <c r="B15" s="34" t="s">
        <v>24</v>
      </c>
      <c r="G15" s="11"/>
      <c r="H15" s="11"/>
      <c r="I15" s="1"/>
    </row>
    <row r="16" spans="2:21" x14ac:dyDescent="0.2">
      <c r="B16" s="35" t="s">
        <v>25</v>
      </c>
      <c r="G16" s="11"/>
      <c r="H16" s="11"/>
      <c r="I16" s="1"/>
    </row>
    <row r="17" spans="2:20" x14ac:dyDescent="0.2">
      <c r="B17" s="35" t="s">
        <v>26</v>
      </c>
      <c r="G17" s="11"/>
      <c r="H17" s="11"/>
      <c r="I17" s="1"/>
    </row>
    <row r="18" spans="2:20" x14ac:dyDescent="0.2">
      <c r="B18" s="35" t="s">
        <v>27</v>
      </c>
      <c r="G18" s="11"/>
      <c r="H18" s="11"/>
      <c r="I18" s="1"/>
      <c r="J18" s="37"/>
      <c r="K18" s="37"/>
      <c r="L18" s="37"/>
      <c r="Q18" s="3"/>
      <c r="T18" s="3"/>
    </row>
    <row r="19" spans="2:20" x14ac:dyDescent="0.2">
      <c r="B19" s="35" t="s">
        <v>28</v>
      </c>
      <c r="G19" s="11"/>
      <c r="H19" s="11"/>
      <c r="I19" s="1"/>
      <c r="Q19" s="3"/>
      <c r="T19" s="3"/>
    </row>
    <row r="20" spans="2:20" x14ac:dyDescent="0.2">
      <c r="B20" s="35" t="s">
        <v>29</v>
      </c>
      <c r="G20" s="11"/>
      <c r="H20" s="11"/>
      <c r="I20" s="1"/>
      <c r="K20" s="39"/>
      <c r="Q20" s="3"/>
      <c r="T20" s="3"/>
    </row>
    <row r="21" spans="2:20" x14ac:dyDescent="0.2">
      <c r="B21" s="35" t="s">
        <v>30</v>
      </c>
      <c r="G21" s="11"/>
      <c r="H21" s="11"/>
      <c r="J21" s="39"/>
      <c r="K21" s="39"/>
      <c r="L21" s="37"/>
      <c r="Q21" s="3"/>
      <c r="S21" s="11"/>
      <c r="T21" s="3"/>
    </row>
    <row r="22" spans="2:20" x14ac:dyDescent="0.2">
      <c r="B22" s="35" t="s">
        <v>31</v>
      </c>
      <c r="G22" s="11"/>
      <c r="H22" s="11"/>
      <c r="Q22" s="3"/>
      <c r="T22" s="3"/>
    </row>
    <row r="23" spans="2:20" x14ac:dyDescent="0.2">
      <c r="B23" s="36" t="s">
        <v>32</v>
      </c>
      <c r="G23" s="11"/>
      <c r="H23" s="11"/>
      <c r="Q23" s="3"/>
      <c r="T23" s="3"/>
    </row>
  </sheetData>
  <conditionalFormatting sqref="J3:J13 N3:N13 U3:U13">
    <cfRule type="expression" dxfId="2" priority="1">
      <formula>ISBLANK($I3)</formula>
    </cfRule>
    <cfRule type="expression" dxfId="1" priority="11">
      <formula>OR(LEN(TEXT(J3, "00000000")) &lt;&gt; 8, VALUE(J3) &lt; 0, VALUE(MID(TEXT(J3, "00000000"), 3, 2)) &gt; 59, VALUE(MID(TEXT(J3, "00000000"), 5, 2)) &gt; 59, VALUE(MID(TEXT(J3, "00000000"), 7, 2)) &gt; LOOKUP($G$3, $B$3:$B$13, $C$3:$C$13))</formula>
    </cfRule>
    <cfRule type="expression" dxfId="0" priority="12">
      <formula>ISNUMBER(SEARCH("D",$G$3))</formula>
    </cfRule>
  </conditionalFormatting>
  <dataValidations count="2">
    <dataValidation type="list" allowBlank="1" showInputMessage="1" showErrorMessage="1" sqref="G3:H3 I14:I20" xr:uid="{47D1493A-9972-2546-8B38-9372DD2D6FC7}">
      <formula1>$B$3:$B$13</formula1>
    </dataValidation>
    <dataValidation type="list" allowBlank="1" showInputMessage="1" showErrorMessage="1" sqref="I3:I13" xr:uid="{08EA9DF6-97C0-904D-967F-EB5097856748}">
      <formula1>$B$16:$B$23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Nick Ryan</cp:lastModifiedBy>
  <dcterms:created xsi:type="dcterms:W3CDTF">2019-05-01T14:32:40Z</dcterms:created>
  <dcterms:modified xsi:type="dcterms:W3CDTF">2021-05-17T09:41:27Z</dcterms:modified>
  <cp:category/>
</cp:coreProperties>
</file>